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9240" tabRatio="927" firstSheet="5" activeTab="5"/>
  </bookViews>
  <sheets>
    <sheet name="集計表（その１ 項目別集計）" sheetId="1" state="hidden" r:id="rId1"/>
    <sheet name="ＥＲＲチェック" sheetId="2" state="hidden" r:id="rId2"/>
    <sheet name="評定満点ウエイト表" sheetId="3" state="hidden" r:id="rId3"/>
    <sheet name="満点表" sheetId="4" state="hidden" r:id="rId4"/>
    <sheet name="集計表（その２ 分野別集計）" sheetId="5" state="hidden" r:id="rId5"/>
    <sheet name="印刷用" sheetId="6" r:id="rId6"/>
    <sheet name="業務情報" sheetId="7" r:id="rId7"/>
    <sheet name="集計表（項目別集計）" sheetId="8" r:id="rId8"/>
    <sheet name="集計用(採点結果)" sheetId="9" r:id="rId9"/>
    <sheet name="集計用(配点)" sheetId="10" r:id="rId10"/>
    <sheet name="①総括" sheetId="11" r:id="rId11"/>
    <sheet name="②-1調査員〔建築〕" sheetId="12" r:id="rId12"/>
    <sheet name="②-2調査員〔電気〕" sheetId="13" r:id="rId13"/>
    <sheet name="②-3調査員〔機械〕" sheetId="14" r:id="rId14"/>
    <sheet name="③-1検査職員〔建築〕" sheetId="15" r:id="rId15"/>
    <sheet name="③-2検査職員〔電気〕" sheetId="16" r:id="rId16"/>
    <sheet name="③-3検査職員〔機械〕" sheetId="17" r:id="rId17"/>
    <sheet name="Sheet1" sheetId="18" r:id="rId18"/>
  </sheets>
  <externalReferences>
    <externalReference r:id="rId21"/>
  </externalReferences>
  <definedNames>
    <definedName name="_xlnm.Print_Area" localSheetId="10">'①総括'!$B$2:$R$57</definedName>
    <definedName name="_xlnm.Print_Area" localSheetId="11">'②-1調査員〔建築〕'!$B$2:$W$118</definedName>
    <definedName name="_xlnm.Print_Area" localSheetId="12">'②-2調査員〔電気〕'!$B$2:$R$118</definedName>
    <definedName name="_xlnm.Print_Area" localSheetId="13">'②-3調査員〔機械〕'!$B$2:$R$118</definedName>
    <definedName name="_xlnm.Print_Area" localSheetId="14">'③-1検査職員〔建築〕'!$B$2:$W$33</definedName>
    <definedName name="_xlnm.Print_Area" localSheetId="15">'③-2検査職員〔電気〕'!$B$2:$R$33</definedName>
    <definedName name="_xlnm.Print_Area" localSheetId="16">'③-3検査職員〔機械〕'!$B$2:$R$33</definedName>
    <definedName name="_xlnm.Print_Area" localSheetId="5">'印刷用'!$A$2:$U$69</definedName>
    <definedName name="_xlnm.Print_Area" localSheetId="6">'業務情報'!$A$2:$U$46</definedName>
    <definedName name="_xlnm.Print_Area" localSheetId="0">'集計表（その１ 項目別集計）'!$A$1:$J$68</definedName>
    <definedName name="_xlnm.Print_Area" localSheetId="7">'集計表（項目別集計）'!$A$1:$K$32</definedName>
    <definedName name="_xlnm.Print_Area" localSheetId="8">'集計用(採点結果)'!$A$1:$S$67</definedName>
    <definedName name="_xlnm.Print_Area" localSheetId="9">'集計用(配点)'!$A$1:$U$67</definedName>
    <definedName name="_xlnm.Print_Area" localSheetId="2">'評定満点ウエイト表'!$A$1:$AL$45</definedName>
    <definedName name="_xlnm.Print_Area" localSheetId="3">'満点表'!$A$1:$AE$53</definedName>
    <definedName name="_xlnm.Print_Titles" localSheetId="11">'②-1調査員〔建築〕'!$B:$W,'②-1調査員〔建築〕'!$2:$6</definedName>
    <definedName name="_xlnm.Print_Titles" localSheetId="12">'②-2調査員〔電気〕'!$B:$R,'②-2調査員〔電気〕'!$2:$6</definedName>
    <definedName name="_xlnm.Print_Titles" localSheetId="13">'②-3調査員〔機械〕'!$B:$R,'②-3調査員〔機械〕'!$2:$6</definedName>
    <definedName name="_xlnm.Print_Titles" localSheetId="14">'③-1検査職員〔建築〕'!$B:$W,'③-1検査職員〔建築〕'!$2:$6</definedName>
    <definedName name="_xlnm.Print_Titles" localSheetId="15">'③-2検査職員〔電気〕'!$B:$R,'③-2検査職員〔電気〕'!$2:$6</definedName>
    <definedName name="_xlnm.Print_Titles" localSheetId="16">'③-3検査職員〔機械〕'!$B:$R,'③-3検査職員〔機械〕'!$2:$6</definedName>
    <definedName name="_xlnm.Print_Titles" localSheetId="4">'集計表（その２ 分野別集計）'!$3:$6</definedName>
    <definedName name="_xlnm.Print_Titles" localSheetId="8">'集計用(採点結果)'!$3:$6</definedName>
    <definedName name="_xlnm.Print_Titles" localSheetId="9">'集計用(配点)'!$3:$6</definedName>
  </definedNames>
  <calcPr fullCalcOnLoad="1"/>
</workbook>
</file>

<file path=xl/sharedStrings.xml><?xml version="1.0" encoding="utf-8"?>
<sst xmlns="http://schemas.openxmlformats.org/spreadsheetml/2006/main" count="2932" uniqueCount="691">
  <si>
    <t>※該当する評価項目の『□』を『■』に置き換える。（■が加点、□が減点）</t>
  </si>
  <si>
    <t>（0か数字を記入）</t>
  </si>
  <si>
    <t>）</t>
  </si>
  <si>
    <t>）</t>
  </si>
  <si>
    <t>）　※創意工夫の余地が大きい業務は１、小さい業務は２を入力する。</t>
  </si>
  <si>
    <t>③-１</t>
  </si>
  <si>
    <t>創意工夫の余地</t>
  </si>
  <si>
    <t>小さい
業務</t>
  </si>
  <si>
    <t>大きい
業務</t>
  </si>
  <si>
    <t>　　　　比較すると以下のグラフとなる。（各項目についての指標を±１００）</t>
  </si>
  <si>
    <t>物理的条件、社会的条件</t>
  </si>
  <si>
    <t>要望、コスト</t>
  </si>
  <si>
    <t>課題（物理的条件、社会的条件、要望、コスト）への対応</t>
  </si>
  <si>
    <t>Ｈ○年度平均</t>
  </si>
  <si>
    <t>このグラフの過去の平均値は、上記データを入力することで更新される</t>
  </si>
  <si>
    <t>　評価細目チェック数
　　　=０⇒『劣』（得点率-1）
　　　=１⇒『やや劣』（得点率-0.5）
　　　=２⇒『普通』（得点率±0）
　　　=３⇒『やや優』（得点率0.5）
　　　=４⇒『優』（得点率1）</t>
  </si>
  <si>
    <t>業務実施能力</t>
  </si>
  <si>
    <t>他分野との調整</t>
  </si>
  <si>
    <t>説明力
（プレゼンテーション力）
協調性</t>
  </si>
  <si>
    <t>施工方法、仮設計画等の選択に、上記の知識が活かされていた</t>
  </si>
  <si>
    <t>－</t>
  </si>
  <si>
    <t>打合せ記録簿等の必要な書類が揃っていた</t>
  </si>
  <si>
    <t>打合せ記録簿等の内容は理解しやすいよう表現が工夫されていた</t>
  </si>
  <si>
    <t>発注者からの指示・協議事項に対する対応は迅速で、内容は的確なものであった</t>
  </si>
  <si>
    <t>当初提出された業務工程表には、契約図書に示された業務内容が漏れなく記載されていた</t>
  </si>
  <si>
    <t>強い責任感を持って、主体的に業務を統轄した</t>
  </si>
  <si>
    <t>総　　　括（</t>
  </si>
  <si>
    <t>業務実施体制</t>
  </si>
  <si>
    <t>業務履行中の説明資料（途中成果物）に関する評価</t>
  </si>
  <si>
    <t>調整及び説明、対応の迅速性</t>
  </si>
  <si>
    <t>与条件の理解、業務への反映（設計提案）</t>
  </si>
  <si>
    <t>業務履行中の説明資料</t>
  </si>
  <si>
    <t>　　（途中成果物）に関する評価</t>
  </si>
  <si>
    <t>指示、協議事項への対応</t>
  </si>
  <si>
    <t>資料等の整理、指示、協議事項への対応</t>
  </si>
  <si>
    <t>資料等の整理、指示、協議事項への対応</t>
  </si>
  <si>
    <t>資料等の整理
指示、協議事項への対応</t>
  </si>
  <si>
    <t>←管理技術者配点</t>
  </si>
  <si>
    <t>←管理技術者評点</t>
  </si>
  <si>
    <t>成果物には最低限の記載（書き込み）があった</t>
  </si>
  <si>
    <t>業務の目的及び内容を把握していた</t>
  </si>
  <si>
    <t>業務の実施状況を把握していた</t>
  </si>
  <si>
    <t>分野別の業務の実施方針等に対する説明がされた</t>
  </si>
  <si>
    <t>与条件の理解
業務への反映
（設計提案）</t>
  </si>
  <si>
    <t>当初の与条件を含め、業務の各段階で必要な情報の収集が図られていた</t>
  </si>
  <si>
    <t>与条件等の情報が理解・分析され、業務の履行に活かされていた</t>
  </si>
  <si>
    <t>与条件の理解、円滑な業務遂行、技術的検討</t>
  </si>
  <si>
    <t>材料、機器等の選択に、上記の知識が活かされていた</t>
  </si>
  <si>
    <t>業務履行中の説明資料
（途中成果物）に関する
評価</t>
  </si>
  <si>
    <t>調整及び説明
対応の迅速性</t>
  </si>
  <si>
    <t>－</t>
  </si>
  <si>
    <t>与条件の理解
業務への反映
（設計提案）</t>
  </si>
  <si>
    <t>与条件の理解
業務への反映
（設計提案）</t>
  </si>
  <si>
    <t>打合せ後に対応（追加資料送付、進行状況連絡等）が図られた</t>
  </si>
  <si>
    <t>他の分野との調整の結果、的確で十分な対応が図られた</t>
  </si>
  <si>
    <t>業務を統轄した</t>
  </si>
  <si>
    <t>工程に影響を及ぼすような重大なミス（手戻り、差替え）は無く、業務目的に沿った内容であった</t>
  </si>
  <si>
    <t>打合せの結果や、発注者からの指示・協議事項に関する対応がなされた</t>
  </si>
  <si>
    <t>打合せの結果や、発注者からの指示・協議事項への対応は、発注者の意図に沿ったものであった</t>
  </si>
  <si>
    <t>打合せの結果や、発注者からの指示・協議事項への対応は、発注者の意図に十分応えるものであった</t>
  </si>
  <si>
    <t>与条件や必要な項目についての検討がなされた</t>
  </si>
  <si>
    <t>検討の内容は、業務の目的や内容に沿ったもので、発注者の意図に応えるものであった</t>
  </si>
  <si>
    <t>業務を行う上で必要となる基準や法令類や施工方法等に関する知識を有していた</t>
  </si>
  <si>
    <t>工事標準仕様書や各種基準、基本法令等（以下、「標準仕様書等」という。）を概ね理解していた</t>
  </si>
  <si>
    <t>発注者側の指導が必要ないほど、標準仕様書等を十分に理解していた</t>
  </si>
  <si>
    <t>実施方針や検討成果は、標準仕様書等に概ね沿った内容となっていた</t>
  </si>
  <si>
    <t>実施方針や検討成果は、発注者の指導が必要ないほど標準仕様書等を踏まえた内容となっていた</t>
  </si>
  <si>
    <t>調査員比率</t>
  </si>
  <si>
    <t>当初提出された業務工程表（分野別）には、契約図書に示された業務内容が漏れなく記載されていた</t>
  </si>
  <si>
    <t>当初提出された業務工程表（分野別）の計画内容には妥当性があった</t>
  </si>
  <si>
    <t>成果物の内容は、妥当なコストで、契約図書に示された所要性能を満たしていた</t>
  </si>
  <si>
    <t>記載の程度、成果物の内容</t>
  </si>
  <si>
    <t>業務態勢、自主管理</t>
  </si>
  <si>
    <t>業務の全体把握、工程管理、取組姿勢、責任感の強さ、説明力（プレゼンテーション力）、協調性</t>
  </si>
  <si>
    <t>他分野との調整、工程管理、取組姿勢、責任感の強さ、説明力（プレゼンテーション力）、協調性）</t>
  </si>
  <si>
    <t>記載の程度、途中成果物の内容</t>
  </si>
  <si>
    <t xml:space="preserve">基礎：打合せ内容の理解、記録、指示・協議事項への対応
創意工夫：設計提案等の説明（プレゼンテーション力）
</t>
  </si>
  <si>
    <t>業務の目的、内容及び業務の実施状況を踏まえ、適時に適切な業務実施の方針を提示した</t>
  </si>
  <si>
    <t>打合せ等に参加し、状況を把握しつつ業務を統轄した</t>
  </si>
  <si>
    <t>打合せ時などで自ら発言・提案を行い、積極的に配下の担当者を統率するなど、積極的に業務を統轄した</t>
  </si>
  <si>
    <t>打合せ等などで自ら発言・提案を行うなどして、積極的に業務を行った</t>
  </si>
  <si>
    <t>途中成果物は、理解しうる表現で最低限の記載（書き込み）があった</t>
  </si>
  <si>
    <t>途中成果物には十分な記載（書き込み）があり、理解しやすいように表現が工夫されていた</t>
  </si>
  <si>
    <t>ミスはほとんど無く、発注者の意図が十分反映された内容となっていた</t>
  </si>
  <si>
    <t>打合せの結果や、発注者からの指示・協議事項に関する対応が迅速に行われた</t>
  </si>
  <si>
    <t>上記の知識が、設計内容に十分反映されていた</t>
  </si>
  <si>
    <t>成果物の内容が理解しやすいように表現が工夫されていた</t>
  </si>
  <si>
    <t>成果物の内容は、発注者の意図に照らして、運用コストを含めたコストの最適化や利用上の使い勝手に配慮されたものであった</t>
  </si>
  <si>
    <t>成果物の内容は、安全対策、環境施策への対応に配慮されていた</t>
  </si>
  <si>
    <t>成果物の内容に、安全対策、環境施策への対応が十分反映されていた</t>
  </si>
  <si>
    <t>採用された創意工夫は、発注者の意図に照らして、合理的でレベルの高いものであった</t>
  </si>
  <si>
    <t>当初提出された業務工程表の計画内容には妥当性があった</t>
  </si>
  <si>
    <t>途中成果物の内容が理解しやすいように表現が工夫されていた</t>
  </si>
  <si>
    <t>途中成果物は概ね業務の目的に沿った内容であった</t>
  </si>
  <si>
    <t>提案内容を採用することによって、成果物のレベルが著しく向上した</t>
  </si>
  <si>
    <t>敷地周辺への配慮、ユニバーサルデザインへの対応等の社会的与条件・制約条件に対する解決方策に創意工夫が見られた</t>
  </si>
  <si>
    <t>基礎：与条件の理解、円滑な業務遂行、技術的検討、仕様書・基準類の理解、施工に関する一般的な知識
創意工夫：創意工夫、積極的な提案、専門的な知識、法令等の理解、特定行政庁等との調整</t>
  </si>
  <si>
    <t>土木</t>
  </si>
  <si>
    <t>工程管理能力</t>
  </si>
  <si>
    <t>管理技術力</t>
  </si>
  <si>
    <t>責任感、積極性、倫理観</t>
  </si>
  <si>
    <t>説明力、弾力性、調整能力</t>
  </si>
  <si>
    <t>専門技術力</t>
  </si>
  <si>
    <t>成果品の品質</t>
  </si>
  <si>
    <t>業務遂行技術力</t>
  </si>
  <si>
    <t>提案力、改善力</t>
  </si>
  <si>
    <t>施工時への配慮</t>
  </si>
  <si>
    <t>コスト把握能力</t>
  </si>
  <si>
    <t>コスト管理能力</t>
  </si>
  <si>
    <t>得点率</t>
  </si>
  <si>
    <t>構造</t>
  </si>
  <si>
    <t>積算</t>
  </si>
  <si>
    <r>
      <t>　　　　　配点、得点率、得点</t>
    </r>
    <r>
      <rPr>
        <sz val="8"/>
        <rFont val="ＭＳ Ｐゴシック"/>
        <family val="3"/>
      </rPr>
      <t xml:space="preserve">
　評価細目チェック数
　　　=０⇒『劣』（得点率-1）
　　　=１⇒『やや劣』（得点率-0.5）
　　　=２⇒『普通』（得点率±0）
　　　=３⇒『やや優』（得点率0.5）
　　　=４⇒『優』（得点率1）</t>
    </r>
  </si>
  <si>
    <t>-</t>
  </si>
  <si>
    <t xml:space="preserve">調整及び説明
対応の迅速性
</t>
  </si>
  <si>
    <t>電気</t>
  </si>
  <si>
    <t>機械</t>
  </si>
  <si>
    <t>採点表　②-1主任調査員又は調査員用（各分野）〔建築〕</t>
  </si>
  <si>
    <t>業務評定点（総合点）の内訳</t>
  </si>
  <si>
    <t>採点表　③-1検査職員用（各分野）〔建築〕</t>
  </si>
  <si>
    <t>別記様式第１</t>
  </si>
  <si>
    <t>建築設計等委託業務成績評定表</t>
  </si>
  <si>
    <t>　　平成　　年　　月　　日</t>
  </si>
  <si>
    <t>発注者名</t>
  </si>
  <si>
    <r>
      <t>　　　　　　　　　　　　　　　　　　　　　　　　　　　　　　　</t>
    </r>
    <r>
      <rPr>
        <u val="single"/>
        <sz val="11"/>
        <rFont val="ＭＳ Ｐ明朝"/>
        <family val="1"/>
      </rPr>
      <t>　　　　　　　　　　　　　　　　　　　　　　</t>
    </r>
  </si>
  <si>
    <t>業務名称</t>
  </si>
  <si>
    <t>契約金額</t>
  </si>
  <si>
    <t>当初：</t>
  </si>
  <si>
    <t>最終：</t>
  </si>
  <si>
    <t>履行期間</t>
  </si>
  <si>
    <t>月</t>
  </si>
  <si>
    <t>日</t>
  </si>
  <si>
    <t>年</t>
  </si>
  <si>
    <t>完了年月日</t>
  </si>
  <si>
    <t>完了検査年月日</t>
  </si>
  <si>
    <t>契約相手方名称・所在地</t>
  </si>
  <si>
    <t>名称：</t>
  </si>
  <si>
    <t>管理技術者氏名</t>
  </si>
  <si>
    <t>担当主任技術者氏名</t>
  </si>
  <si>
    <t>総括調査員所属・氏名</t>
  </si>
  <si>
    <t>所属：</t>
  </si>
  <si>
    <t>氏名：</t>
  </si>
  <si>
    <t>印</t>
  </si>
  <si>
    <t>主任調査員所属・氏名</t>
  </si>
  <si>
    <t>検査職員所属・氏名</t>
  </si>
  <si>
    <t>業務評定点</t>
  </si>
  <si>
    <t>（</t>
  </si>
  <si>
    <t>③</t>
  </si>
  <si>
    <t>管理技術者評定点</t>
  </si>
  <si>
    <t>採点表</t>
  </si>
  <si>
    <t>業務の実施能力</t>
  </si>
  <si>
    <t>（創意工夫の余地の大きい業務）</t>
  </si>
  <si>
    <t>／5</t>
  </si>
  <si>
    <t>（創意工夫の余地の小さい業務）</t>
  </si>
  <si>
    <t>／14</t>
  </si>
  <si>
    <t>／10</t>
  </si>
  <si>
    <t>／28</t>
  </si>
  <si>
    <t>／20</t>
  </si>
  <si>
    <t>業務の実施能力</t>
  </si>
  <si>
    <t>（創意工夫の余地の
　　　　　　大きい業務）</t>
  </si>
  <si>
    <t>（創意工夫の余地の
　　　　　　小さい業務）</t>
  </si>
  <si>
    <t>加減点数の評価項目別内訳</t>
  </si>
  <si>
    <t>採点表　　採点結果（加減点分のみ）</t>
  </si>
  <si>
    <t>採点表　　配点（加減点分のみ）</t>
  </si>
  <si>
    <t>管理技術者評定点</t>
  </si>
  <si>
    <t>（</t>
  </si>
  <si>
    <t>）</t>
  </si>
  <si>
    <t>評　定　点（オプション ）　　※標準以外に評価項目を追加した場合</t>
  </si>
  <si>
    <t>（</t>
  </si>
  <si>
    <t>＋</t>
  </si>
  <si>
    <t>＝</t>
  </si>
  <si>
    <t>別紙</t>
  </si>
  <si>
    <t>基礎点（基礎項目のみの評価による）</t>
  </si>
  <si>
    <t>（</t>
  </si>
  <si>
    <t>）</t>
  </si>
  <si>
    <t>管理技術者評定点（管理技術者に対する評価）</t>
  </si>
  <si>
    <t>建築：</t>
  </si>
  <si>
    <t>構造：</t>
  </si>
  <si>
    <t xml:space="preserve">      ：</t>
  </si>
  <si>
    <t>電気：</t>
  </si>
  <si>
    <t>機械：</t>
  </si>
  <si>
    <t>業務評定点（総合点）　①－③［①－③－④］</t>
  </si>
  <si>
    <t>）［</t>
  </si>
  <si>
    <t>）［</t>
  </si>
  <si>
    <t>］</t>
  </si>
  <si>
    <t>］</t>
  </si>
  <si>
    <t>（再通知を行った日付</t>
  </si>
  <si>
    <t>年　　　　月　　　　日　）</t>
  </si>
  <si>
    <r>
      <t>小計</t>
    </r>
    <r>
      <rPr>
        <sz val="12"/>
        <rFont val="ＭＳ ゴシック"/>
        <family val="3"/>
      </rPr>
      <t>（基礎項目）</t>
    </r>
  </si>
  <si>
    <r>
      <t>小計</t>
    </r>
    <r>
      <rPr>
        <sz val="12"/>
        <rFont val="ＭＳ ゴシック"/>
        <family val="3"/>
      </rPr>
      <t>（創意工夫項目）</t>
    </r>
  </si>
  <si>
    <t>↓</t>
  </si>
  <si>
    <t>合計</t>
  </si>
  <si>
    <t>／</t>
  </si>
  <si>
    <t>業務評定点（総合点）の内訳</t>
  </si>
  <si>
    <t>業務評定点（総合点：減点無し）</t>
  </si>
  <si>
    <t>②</t>
  </si>
  <si>
    <t>④</t>
  </si>
  <si>
    <t>業務完了後に生じた事由による減点　　</t>
  </si>
  <si>
    <t>業務評定点（総合点：減点無し）の分野別内訳</t>
  </si>
  <si>
    <t>※複数による検査が行われる場合、検査職員全員の所属及び氏名を検査職員所属・氏名欄に明記して押印すること。
その際、総括検査職員（検査の結果を総括する職員）が定められた場合には、総括検査職員とそれ以外の検査職員の
別についても明示すること。
※［　］内は修正後</t>
  </si>
  <si>
    <t>建築設計等委託業務成績評定通知表</t>
  </si>
  <si>
    <r>
      <t>総合点（基礎項目</t>
    </r>
    <r>
      <rPr>
        <sz val="6"/>
        <rFont val="ＭＳ Ｐ明朝"/>
        <family val="1"/>
      </rPr>
      <t>注１）</t>
    </r>
    <r>
      <rPr>
        <sz val="11"/>
        <rFont val="ＭＳ Ｐ明朝"/>
        <family val="1"/>
      </rPr>
      <t>及び創意工夫項目</t>
    </r>
    <r>
      <rPr>
        <sz val="6"/>
        <rFont val="ＭＳ Ｐ明朝"/>
        <family val="1"/>
      </rPr>
      <t>注２）</t>
    </r>
    <r>
      <rPr>
        <sz val="11"/>
        <rFont val="ＭＳ Ｐ明朝"/>
        <family val="1"/>
      </rPr>
      <t>の評価による）</t>
    </r>
  </si>
  <si>
    <t>（</t>
  </si>
  <si>
    <t>）</t>
  </si>
  <si>
    <t>②</t>
  </si>
  <si>
    <t>注１）　基礎項目とは、全ての業務に共通する基礎的な内容に関する評価項目をいう。</t>
  </si>
  <si>
    <t>注２）　創意工夫項目とは、業務の履行上の創意工夫に関する評価項目をいい、「創意工夫の余地の小さい業務」
　　　については評価を行わない。</t>
  </si>
  <si>
    <t>建築設計等委託業務成績評定通知表（再通知）</t>
  </si>
  <si>
    <t>業務評定点（再通知）</t>
  </si>
  <si>
    <t>管理技術者評定点（再通知）</t>
  </si>
  <si>
    <t>（</t>
  </si>
  <si>
    <t>）</t>
  </si>
  <si>
    <t>（</t>
  </si>
  <si>
    <t>）</t>
  </si>
  <si>
    <t>（</t>
  </si>
  <si>
    <t>）</t>
  </si>
  <si>
    <t>（</t>
  </si>
  <si>
    <t>各分野比率</t>
  </si>
  <si>
    <t>業務評定点</t>
  </si>
  <si>
    <t>業務評定点（総合点：減点無し）の分野別内訳</t>
  </si>
  <si>
    <t>業務評定点（総合点：減点無し）</t>
  </si>
  <si>
    <t>業務評定点（総合点：減点無し）の加減点数の評価項目別内訳</t>
  </si>
  <si>
    <t>項目の
分類</t>
  </si>
  <si>
    <t>５）「創意工夫の余地の小さい業務」については、創意工夫項目の評価を行わない。</t>
  </si>
  <si>
    <t>点</t>
  </si>
  <si>
    <t>業務完了後に生じた事由による減点　　</t>
  </si>
  <si>
    <t>参考</t>
  </si>
  <si>
    <t>／</t>
  </si>
  <si>
    <t>管理技術者の能力</t>
  </si>
  <si>
    <t>主任担当技術者の能力</t>
  </si>
  <si>
    <t>業務目的の達成度</t>
  </si>
  <si>
    <t>課題への対応</t>
  </si>
  <si>
    <t>←</t>
  </si>
  <si>
    <t>発注者の意図を理解する姿勢が見られた</t>
  </si>
  <si>
    <t>発注者の意図を理解し、関係者と協調して業務を履行した</t>
  </si>
  <si>
    <t>担当分野に関して、他の分野との調整を図った</t>
  </si>
  <si>
    <t>他の分野との調整はすみやかに行われた</t>
  </si>
  <si>
    <t>途中成果物の内容が理解しうる表現であった</t>
  </si>
  <si>
    <t>管理技術者の能力</t>
  </si>
  <si>
    <t>（業務全体に関する評価）</t>
  </si>
  <si>
    <t>主任担当技術者の能力</t>
  </si>
  <si>
    <t>（担当分野に関する評価）</t>
  </si>
  <si>
    <t>実施体制、自主管理</t>
  </si>
  <si>
    <t>取組姿勢、責任感の強さ</t>
  </si>
  <si>
    <t>説明力（プレゼンテーション力）、協調性</t>
  </si>
  <si>
    <t>途中成果物の内容</t>
  </si>
  <si>
    <t>調整及び説明、対応の迅速性</t>
  </si>
  <si>
    <t>設計提案等の説明（プレゼンテーション力）</t>
  </si>
  <si>
    <t>与条件の理解、業務への反映（設計提案）</t>
  </si>
  <si>
    <t>専門的な知識、法令等の理解、特定行政庁等との調整</t>
  </si>
  <si>
    <t>成果物の内容</t>
  </si>
  <si>
    <t>契約図書に基づき、実施体制を含む業務計画書等が期限までに提出された</t>
  </si>
  <si>
    <t>提出された実施体制は、業務を適切に遂行できるような構成及び人員配置となっていた</t>
  </si>
  <si>
    <t>業務計画書等に示された実施体制により、業務が履行されていた</t>
  </si>
  <si>
    <t>第三者（管理技術者、担当者以外）によるチェックを行うなど自主的な品質管理の努力がされていた</t>
  </si>
  <si>
    <t>業務全体について、必要な工程管理を行った</t>
  </si>
  <si>
    <t>発注者が十分な時間的余裕を持って実施状況の確認を行えるような工程管理を行った</t>
  </si>
  <si>
    <t>担当分野に関して、他の分野との調整が適切に行われ、十分な成果が得られた</t>
  </si>
  <si>
    <t>成果物には審査できる最低限の記載（書き込み）があった</t>
  </si>
  <si>
    <t>成果物には十分な記載（書き込み）があった</t>
  </si>
  <si>
    <t>設計与条件、要望等に対する解決方策に創意工夫が見られた</t>
  </si>
  <si>
    <t>実施体制
自主管理</t>
  </si>
  <si>
    <t>管理技術者としての責務</t>
  </si>
  <si>
    <t>主任担当技術者の役割</t>
  </si>
  <si>
    <t>業務の目的及び内容に沿った適切な方針を提示した</t>
  </si>
  <si>
    <t>業務の実施状況に応じて、適時に適切な方針を提示した</t>
  </si>
  <si>
    <t>必要な工程管理を行った</t>
  </si>
  <si>
    <t>打合せ時の発言や提案が積極的になされた</t>
  </si>
  <si>
    <t>業務の実施方針等に対する説明がなされた</t>
  </si>
  <si>
    <t>説明された実施方針等は、わかりやすく、適切な内容であった</t>
  </si>
  <si>
    <t>他の分野との調整の結果、業務上の対応が図られた</t>
  </si>
  <si>
    <t>担当分野について必要な工程管理を行った</t>
  </si>
  <si>
    <t>打合せ等に参加した</t>
  </si>
  <si>
    <t>打合せ等において、発言や提案が積極的になされた</t>
  </si>
  <si>
    <t>担当分野の成果物の取りまとめを行った</t>
  </si>
  <si>
    <t>途中成果物には審査できる最低限の記載（書き込み）があった</t>
  </si>
  <si>
    <t>途中成果物には十分な記載（書き込み）があった</t>
  </si>
  <si>
    <t>発注者からの指示・協議事項に関する対応の内容は、その意図に沿ったものであった</t>
  </si>
  <si>
    <t>発注者からの指示・協議事項に関する対応の内容は、その意図に十分応えるものであった</t>
  </si>
  <si>
    <t>管理技術者の能力
（業務全体に関する評価）</t>
  </si>
  <si>
    <t>主任担当技術者の能力
（担当分野に関する評価）</t>
  </si>
  <si>
    <t>説明資料は、代替案と比較した結果を示すなど、分かり易く適切な内容であった</t>
  </si>
  <si>
    <t>提案の趣旨や内容が理解しうる説明であった</t>
  </si>
  <si>
    <t>提案の趣旨や内容が、その妥当性を含めて容易に理解できる説明であった</t>
  </si>
  <si>
    <t>材料、機器等に関する一般的な知識を有していた</t>
  </si>
  <si>
    <t>設計提案等に必要となる専門的な知識や法令等を十分に理解していた</t>
  </si>
  <si>
    <t>設計提案等に必要となる専門的な知識や法令等が、提案内容に十分活かされていた</t>
  </si>
  <si>
    <t>特定行政庁等の関係者との調整を行った</t>
  </si>
  <si>
    <t>特定行政庁等の関係者との調整を円滑かつ適切に行った</t>
  </si>
  <si>
    <t>設計提案等の説明
（プレゼンテーション）</t>
  </si>
  <si>
    <t>施工に関する
一般的な知識</t>
  </si>
  <si>
    <t>成果物の取りまとめについて、業務期間を通して、責任を持った一貫した対応がなされていた</t>
  </si>
  <si>
    <t>途中成果物の内容</t>
  </si>
  <si>
    <t>業務履行中の説明資料
（途中成果物）に関する
評価</t>
  </si>
  <si>
    <t>説明資料が準備されていた</t>
  </si>
  <si>
    <t xml:space="preserve">調整及び説明
対応の迅速性
</t>
  </si>
  <si>
    <t>業務の各段階で必要な検討がなされていた</t>
  </si>
  <si>
    <t>専門的な知識、法令等の理解
特定行政庁等との調整</t>
  </si>
  <si>
    <t>発注者からの指示・協議事項に対する対応が図られていた</t>
  </si>
  <si>
    <t>担当分野について、必要な工程管理を行った</t>
  </si>
  <si>
    <t>発注者が十分な時間的余裕を持って実施状況の確認を行えるような工程管理を行った</t>
  </si>
  <si>
    <t>打合せ等に参加し、状況を把握しつつ担当業務を行った</t>
  </si>
  <si>
    <t>発注者に業務上必要な説明を行った</t>
  </si>
  <si>
    <t>記載の程度</t>
  </si>
  <si>
    <t>成果物の内容</t>
  </si>
  <si>
    <t>成果物の内容が理解しうる表現であった</t>
  </si>
  <si>
    <t>事業予算に対して、費用対効果の増大が図られた</t>
  </si>
  <si>
    <t>②-１</t>
  </si>
  <si>
    <t>②-４</t>
  </si>
  <si>
    <t>②-５</t>
  </si>
  <si>
    <t>②-６</t>
  </si>
  <si>
    <t>②-７</t>
  </si>
  <si>
    <t>③-２</t>
  </si>
  <si>
    <t>③-３</t>
  </si>
  <si>
    <t>③-４</t>
  </si>
  <si>
    <t>③-５</t>
  </si>
  <si>
    <t>③-６</t>
  </si>
  <si>
    <t>③-７</t>
  </si>
  <si>
    <t>　評価細目チェック数
　　　=０⇒『劣』（得点率-1）
　　　=１⇒『やや劣』（得点率-0.75）
　　　=２⇒『やや劣』（得点率-0.5）
　　　=３⇒『やや劣』（得点率-0.25）
　　　=４⇒『普通』（得点率±0）
　　　=５⇒『やや優』（得点率0.25）
　　　=６⇒『やや優』（得点率0.5）
　　　=７⇒『やや優』（得点率0.75）
　　　=８⇒『優』（得点率1）</t>
  </si>
  <si>
    <t>　評価細目チェック数
　　　=０⇒『劣』（得点率-1）
　　　=１⇒『やや劣』（得点率-0.5）
　　　=２⇒『普通』（得点率±0）
　　　=３⇒『やや優』（得点率0.5）
　　　=４⇒『優』（得点率1）</t>
  </si>
  <si>
    <t>発注者の求めに応じて、成果物のレベルを向上させるための提案を行った</t>
  </si>
  <si>
    <t>成果物のレベルを向上させるための提案が積極的に行われた</t>
  </si>
  <si>
    <t>途中成果物は発注者の意図が十分反映されていた</t>
  </si>
  <si>
    <t>ミスは簡易に修正出来る軽微なもののみであった、又はほとんど無かった</t>
  </si>
  <si>
    <t>※各評価細目は、２細目ずつの組合せとなっており、下段をチェックする場合は上段もチェックする必要がある。下段のみチェックしようとすると、ERRORが出る。</t>
  </si>
  <si>
    <t>①</t>
  </si>
  <si>
    <t>施工方法、仮設計画等に関する一般的な知識を有していた</t>
  </si>
  <si>
    <t>取組姿勢
責任感の強さ</t>
  </si>
  <si>
    <t>工程管理</t>
  </si>
  <si>
    <t>仕様書
基準類の理解</t>
  </si>
  <si>
    <t>創意工夫
積極的な提案</t>
  </si>
  <si>
    <t>評価細目</t>
  </si>
  <si>
    <t>優</t>
  </si>
  <si>
    <t>劣</t>
  </si>
  <si>
    <t>得　点　率</t>
  </si>
  <si>
    <t>得点</t>
  </si>
  <si>
    <t>施工に関する一般的な知識</t>
  </si>
  <si>
    <t>業務実施体制</t>
  </si>
  <si>
    <t>管理技術者</t>
  </si>
  <si>
    <t>業務の全体把握</t>
  </si>
  <si>
    <t>施工面の知識</t>
  </si>
  <si>
    <t>総合</t>
  </si>
  <si>
    <t>各分野</t>
  </si>
  <si>
    <t>建築</t>
  </si>
  <si>
    <t>意匠</t>
  </si>
  <si>
    <t>構造</t>
  </si>
  <si>
    <t>積算</t>
  </si>
  <si>
    <t>業務の実施能力</t>
  </si>
  <si>
    <t>業務実施体制</t>
  </si>
  <si>
    <t>管理技術者</t>
  </si>
  <si>
    <t>業務の実施状況</t>
  </si>
  <si>
    <t>設計図書の出来栄え</t>
  </si>
  <si>
    <t>図面表記</t>
  </si>
  <si>
    <t>資料等の整理</t>
  </si>
  <si>
    <t>設計の達成度</t>
  </si>
  <si>
    <t>設計与条件の理解</t>
  </si>
  <si>
    <t>各分野比率</t>
  </si>
  <si>
    <t>総括調査員</t>
  </si>
  <si>
    <t>主任調査員</t>
  </si>
  <si>
    <t>工程及び品質管理能力</t>
  </si>
  <si>
    <t>主任担当技術者</t>
  </si>
  <si>
    <t>提案力、業務執行技術力</t>
  </si>
  <si>
    <t>提案内容、検討状況、コスト把握能力</t>
  </si>
  <si>
    <t>図面の不足・単純ミス</t>
  </si>
  <si>
    <t>調整能力、対応の迅速性、説明能力、倫理観</t>
  </si>
  <si>
    <t>－</t>
  </si>
  <si>
    <t>各分野</t>
  </si>
  <si>
    <t>－</t>
  </si>
  <si>
    <t>－</t>
  </si>
  <si>
    <t>主任調査員または調査員</t>
  </si>
  <si>
    <t>－</t>
  </si>
  <si>
    <t>各分野評定点</t>
  </si>
  <si>
    <t>総合評定点、各分野評定点の合計の比率</t>
  </si>
  <si>
    <t>総括調査員評定点、主任調査員評定点の比率</t>
  </si>
  <si>
    <t>①×②</t>
  </si>
  <si>
    <t>④×⑤</t>
  </si>
  <si>
    <t>調査職員評定点の計算</t>
  </si>
  <si>
    <t>普通</t>
  </si>
  <si>
    <t>検査職員評定点の計算</t>
  </si>
  <si>
    <t>業務の実施状況</t>
  </si>
  <si>
    <t>※　○印は評定範囲をしめす。</t>
  </si>
  <si>
    <t>※　　　　　に採点表の評定点を記入する。</t>
  </si>
  <si>
    <t>やや</t>
  </si>
  <si>
    <t>やや</t>
  </si>
  <si>
    <t>電気設備</t>
  </si>
  <si>
    <t>機械設備</t>
  </si>
  <si>
    <t>電気設備</t>
  </si>
  <si>
    <t>採点表の種別</t>
  </si>
  <si>
    <t>①</t>
  </si>
  <si>
    <t>②ー１</t>
  </si>
  <si>
    <t>②ー２</t>
  </si>
  <si>
    <t>②ー２</t>
  </si>
  <si>
    <t>②ー３</t>
  </si>
  <si>
    <t>工程</t>
  </si>
  <si>
    <t>業務執行技術力</t>
  </si>
  <si>
    <t>数量計算書、数量調書等</t>
  </si>
  <si>
    <t>数量計算書、数量調書等</t>
  </si>
  <si>
    <t>資料の整理</t>
  </si>
  <si>
    <t>資料の整理</t>
  </si>
  <si>
    <t>①</t>
  </si>
  <si>
    <t>②</t>
  </si>
  <si>
    <t>③</t>
  </si>
  <si>
    <t>④</t>
  </si>
  <si>
    <t>⑤</t>
  </si>
  <si>
    <t>⑥</t>
  </si>
  <si>
    <t>⑦</t>
  </si>
  <si>
    <t>⑧</t>
  </si>
  <si>
    <t>⑦×⑧</t>
  </si>
  <si>
    <t>⑨</t>
  </si>
  <si>
    <t>⑩</t>
  </si>
  <si>
    <t>③ー１</t>
  </si>
  <si>
    <t>③ー１</t>
  </si>
  <si>
    <t>電気設備</t>
  </si>
  <si>
    <t>機械設備</t>
  </si>
  <si>
    <t>③ー２</t>
  </si>
  <si>
    <t>③ー２</t>
  </si>
  <si>
    <t>－</t>
  </si>
  <si>
    <t>－</t>
  </si>
  <si>
    <t>－</t>
  </si>
  <si>
    <t>－</t>
  </si>
  <si>
    <t>⑪</t>
  </si>
  <si>
    <t>⑫</t>
  </si>
  <si>
    <t>⑬</t>
  </si>
  <si>
    <t>⑭</t>
  </si>
  <si>
    <t>⑪×⑫</t>
  </si>
  <si>
    <t>総合評定点、各分野評定点の合計（Σ③）</t>
  </si>
  <si>
    <t>総括調査員評定点、主任調査員評定点（Σ⑥）</t>
  </si>
  <si>
    <t>調査職員評定点（Σ⑨）</t>
  </si>
  <si>
    <t>総合評定点、各分野評定点の合計（Σ⑬）</t>
  </si>
  <si>
    <t>完了検査官</t>
  </si>
  <si>
    <t>配点</t>
  </si>
  <si>
    <t>各評定点</t>
  </si>
  <si>
    <t>採点表　　集計用　（ウエイト加味）</t>
  </si>
  <si>
    <t>（評定点／満点）</t>
  </si>
  <si>
    <t>評定満点表</t>
  </si>
  <si>
    <t>／</t>
  </si>
  <si>
    <t>／</t>
  </si>
  <si>
    <t>／</t>
  </si>
  <si>
    <t>／</t>
  </si>
  <si>
    <t>工程</t>
  </si>
  <si>
    <t>／</t>
  </si>
  <si>
    <t>図面の不足・単純ミス</t>
  </si>
  <si>
    <t>／</t>
  </si>
  <si>
    <t>／</t>
  </si>
  <si>
    <t>／</t>
  </si>
  <si>
    <t>／</t>
  </si>
  <si>
    <t>①</t>
  </si>
  <si>
    <t>②ー１</t>
  </si>
  <si>
    <t>②ー２</t>
  </si>
  <si>
    <t>②ー３</t>
  </si>
  <si>
    <t>／</t>
  </si>
  <si>
    <t>－</t>
  </si>
  <si>
    <t>－</t>
  </si>
  <si>
    <t>－</t>
  </si>
  <si>
    <t>－</t>
  </si>
  <si>
    <t>－</t>
  </si>
  <si>
    <t>－</t>
  </si>
  <si>
    <t>－</t>
  </si>
  <si>
    <t>－</t>
  </si>
  <si>
    <t>－</t>
  </si>
  <si>
    <t>④</t>
  </si>
  <si>
    <t>－</t>
  </si>
  <si>
    <t>⑤</t>
  </si>
  <si>
    <t>④×⑤</t>
  </si>
  <si>
    <t>⑥</t>
  </si>
  <si>
    <t>⑦</t>
  </si>
  <si>
    <t>⑧</t>
  </si>
  <si>
    <t>⑦×⑧</t>
  </si>
  <si>
    <t>⑨</t>
  </si>
  <si>
    <t>電気設備</t>
  </si>
  <si>
    <t>機械設備</t>
  </si>
  <si>
    <t>③ー１</t>
  </si>
  <si>
    <t>③ー２</t>
  </si>
  <si>
    <t>図面の不足・単純ミス</t>
  </si>
  <si>
    <t>⑪</t>
  </si>
  <si>
    <t>⑫</t>
  </si>
  <si>
    <t>⑪×⑫</t>
  </si>
  <si>
    <t>⑬</t>
  </si>
  <si>
    <t>⑭</t>
  </si>
  <si>
    <t>※　○印は評定範囲をしめす。</t>
  </si>
  <si>
    <t>①</t>
  </si>
  <si>
    <t>②</t>
  </si>
  <si>
    <t>①×②</t>
  </si>
  <si>
    <t>③</t>
  </si>
  <si>
    <t>⑩</t>
  </si>
  <si>
    <t>／</t>
  </si>
  <si>
    <t>調査職員評定点（65+∑①）</t>
  </si>
  <si>
    <t>総合評定点、各分野評定点の合計（65+Σ③）</t>
  </si>
  <si>
    <t>機械設備</t>
  </si>
  <si>
    <t>電気設備</t>
  </si>
  <si>
    <t>①</t>
  </si>
  <si>
    <t>②</t>
  </si>
  <si>
    <t>ー</t>
  </si>
  <si>
    <t>※該当以外の業務のエラー値は０にする</t>
  </si>
  <si>
    <t>機械設備</t>
  </si>
  <si>
    <t>電気設備</t>
  </si>
  <si>
    <t>／</t>
  </si>
  <si>
    <t>／</t>
  </si>
  <si>
    <t>平成１５年度</t>
  </si>
  <si>
    <t>工程（積算）</t>
  </si>
  <si>
    <t>業務執行技術力（積算）</t>
  </si>
  <si>
    <t>指標</t>
  </si>
  <si>
    <t>（表の見方）</t>
  </si>
  <si>
    <t>業務名</t>
  </si>
  <si>
    <t>評価項目</t>
  </si>
  <si>
    <t>評価の視点</t>
  </si>
  <si>
    <t>数量計算書、数量調書等（積算）</t>
  </si>
  <si>
    <t>資料の整理（積算）</t>
  </si>
  <si>
    <t>技術者としての資質として、業務全体を把握していたか。技術者・業務の管理調整及びコスト管理、工程管理を適切に行ったか。設計与条件を的確に理解していたか。業務が円滑に遂行されたか。指示、協議事項に対する対応が迅速かつ的確だったか。創意工夫、積極的な提案、技術的検討、積極的な取組姿勢、責任感の強さが見られたか。</t>
  </si>
  <si>
    <t>技術者としての資質として、分担業務間の管理・調整、技術者・業務の管理調整を適切に行ったか。図面・資料のくい違いをなくし、適切な工程管理を行っていたか。積極的な取り組み姿勢、責任感の強さが見られたか。</t>
  </si>
  <si>
    <t>業務上のミス、工程に対する管理の程度</t>
  </si>
  <si>
    <t>設計与条件の的確な理解、円滑な業務遂行、打合せ内容の理解、記録・指示・協議事項に対する対応、成果内容の説明やプレゼンテーションの程度</t>
  </si>
  <si>
    <t>創意工夫、積極的な提案、事前準備、技術的検討、関係法規の理解、特定行政庁等との調整の程度</t>
  </si>
  <si>
    <t>困難な工程に対する管理の程度</t>
  </si>
  <si>
    <t>事前準備、技術的検討、設計図書の理解、積算基準類や営繕積算システムの習熟の程度</t>
  </si>
  <si>
    <t>十分な実施体制が整備されていたか</t>
  </si>
  <si>
    <t>十分な書き込みがなされているか、図面上のミスの程度</t>
  </si>
  <si>
    <t>的確なとりまとめがなされたか。</t>
  </si>
  <si>
    <t>成果品の程度</t>
  </si>
  <si>
    <t>企画意図や目的が表現されているか</t>
  </si>
  <si>
    <t>設計与条件の的確な理解、困難な場合の設計与条件の整理の程度</t>
  </si>
  <si>
    <t>創意工夫、積極的な提案、十分な技術的検討、分担業務間の調整、コスト管理及びコスト縮減や環境対策への対応の程度</t>
  </si>
  <si>
    <t>施工に関する一般的な知識を備えた設計となっていたか</t>
  </si>
  <si>
    <t>受注者名</t>
  </si>
  <si>
    <t>平成○年度○○庁舎設計業務</t>
  </si>
  <si>
    <t>㈱○○設計</t>
  </si>
  <si>
    <t>／</t>
  </si>
  <si>
    <t>（事故等による減点　　点／瑕疵修補又は損害賠償による減点　　点）</t>
  </si>
  <si>
    <t>２）加減点数の項目別の配点は、業務内容によって異なる。</t>
  </si>
  <si>
    <t>３）本業務の受託者が得点した点数を項目別に指標化している。</t>
  </si>
  <si>
    <t>４）指標は０を標準（加減点なし）とし、-１００から＋１００までの整数で表示している。</t>
  </si>
  <si>
    <t>　　　　比較すると以下のグラフとなる。</t>
  </si>
  <si>
    <t>１）評定点は６５点を標準として加減点最大±３５点で算出している。</t>
  </si>
  <si>
    <t>集計表（その２：分野別集計）</t>
  </si>
  <si>
    <t>集計表（その１：項目別集計）</t>
  </si>
  <si>
    <t>（参考）</t>
  </si>
  <si>
    <t>　　　　　本業務の項目別の指標と平成○年度（注：前年度を記入）に各地方整備局営繕部等より委託した全業務の指標の各項目別平均を</t>
  </si>
  <si>
    <t>※</t>
  </si>
  <si>
    <r>
      <t>評定点</t>
    </r>
    <r>
      <rPr>
        <sz val="10"/>
        <rFont val="ＭＳ ゴシック"/>
        <family val="3"/>
      </rPr>
      <t>※</t>
    </r>
  </si>
  <si>
    <t>※（評定点）と（６５＋項目別の得点の合計）は四捨五入の関係等で一致しない場合がある。</t>
  </si>
  <si>
    <t>更新</t>
  </si>
  <si>
    <t>施工面の知識（基本設計のみかそうでないか。）</t>
  </si>
  <si>
    <t>配点が３５点になっているか。</t>
  </si>
  <si>
    <t>施工面の知識（合計値のエラー）</t>
  </si>
  <si>
    <t>チェック項目</t>
  </si>
  <si>
    <t>各採点表の施工面の知識部分にエラーがあるとＥＲＲと表示</t>
  </si>
  <si>
    <t>各担当ごとに採点表の施工面の知識の選択肢が一致していない場合ＥＲＲと表示</t>
  </si>
  <si>
    <t>集計表の配点合計が３５点にならない場合表示</t>
  </si>
  <si>
    <t>詳細</t>
  </si>
  <si>
    <t>採点表　①総括調査員用</t>
  </si>
  <si>
    <t>小　　　計</t>
  </si>
  <si>
    <t>合　　　計</t>
  </si>
  <si>
    <t>評　定　点</t>
  </si>
  <si>
    <t>打合せ内容の理解、記録</t>
  </si>
  <si>
    <t>●</t>
  </si>
  <si>
    <t>●</t>
  </si>
  <si>
    <t>●</t>
  </si>
  <si>
    <t>●</t>
  </si>
  <si>
    <t>●</t>
  </si>
  <si>
    <t>●</t>
  </si>
  <si>
    <t>創意工夫、積極的な提案</t>
  </si>
  <si>
    <t>●</t>
  </si>
  <si>
    <t>仕様書、基準類の理解</t>
  </si>
  <si>
    <t>●</t>
  </si>
  <si>
    <t>－</t>
  </si>
  <si>
    <t>●</t>
  </si>
  <si>
    <t>●</t>
  </si>
  <si>
    <t>業務履行当初において、各業務分担に業務を遂行するうえで必要最低限の人員配置がされていた</t>
  </si>
  <si>
    <t>配置された人員は業務を効率的あるいは円滑に遂行出来る能力・人員数が確保されていた</t>
  </si>
  <si>
    <t>発注者が十分な時間的余裕をもって実施状況の確認を行える工程管理を行った</t>
  </si>
  <si>
    <t>工程に影響を及ぼすような重大なミス（手戻り、差替え）は無かった</t>
  </si>
  <si>
    <t>打合せごとに打合せ記録簿が作成された</t>
  </si>
  <si>
    <t>打合せ記録簿は、迅速かつ的確に作成された</t>
  </si>
  <si>
    <t>打合せ後の対応は、的確かつ十分に行われた</t>
  </si>
  <si>
    <t>発注者からの指示・協議事項に対して、対応がなされた</t>
  </si>
  <si>
    <t>発注者からの指示・協議事項に対して、対応は迅速に行われた</t>
  </si>
  <si>
    <t>／</t>
  </si>
  <si>
    <t>±100</t>
  </si>
  <si>
    <t>±100</t>
  </si>
  <si>
    <t>直接評価</t>
  </si>
  <si>
    <t>設計与条件の理解
円滑な業務執行
技術的検討</t>
  </si>
  <si>
    <t>業務目的の達成度</t>
  </si>
  <si>
    <t>業務目的の達成度</t>
  </si>
  <si>
    <t>①</t>
  </si>
  <si>
    <t>－</t>
  </si>
  <si>
    <t>－</t>
  </si>
  <si>
    <t>基礎点</t>
  </si>
  <si>
    <t>建築積算</t>
  </si>
  <si>
    <t>協力事務所</t>
  </si>
  <si>
    <t>（</t>
  </si>
  <si>
    <t>業　　務　　情　　報</t>
  </si>
  <si>
    <t>発　注　者</t>
  </si>
  <si>
    <r>
      <t>業 務</t>
    </r>
    <r>
      <rPr>
        <sz val="11"/>
        <rFont val="ＭＳ Ｐゴシック"/>
        <family val="3"/>
      </rPr>
      <t xml:space="preserve"> </t>
    </r>
    <r>
      <rPr>
        <sz val="11"/>
        <rFont val="ＭＳ Ｐゴシック"/>
        <family val="3"/>
      </rPr>
      <t>名</t>
    </r>
    <r>
      <rPr>
        <sz val="11"/>
        <rFont val="ＭＳ Ｐゴシック"/>
        <family val="3"/>
      </rPr>
      <t xml:space="preserve"> </t>
    </r>
    <r>
      <rPr>
        <sz val="11"/>
        <rFont val="ＭＳ Ｐゴシック"/>
        <family val="3"/>
      </rPr>
      <t>称</t>
    </r>
  </si>
  <si>
    <r>
      <t>発 注</t>
    </r>
    <r>
      <rPr>
        <sz val="11"/>
        <rFont val="ＭＳ Ｐゴシック"/>
        <family val="3"/>
      </rPr>
      <t xml:space="preserve"> </t>
    </r>
    <r>
      <rPr>
        <sz val="11"/>
        <rFont val="ＭＳ Ｐゴシック"/>
        <family val="3"/>
      </rPr>
      <t>方</t>
    </r>
    <r>
      <rPr>
        <sz val="11"/>
        <rFont val="ＭＳ Ｐゴシック"/>
        <family val="3"/>
      </rPr>
      <t xml:space="preserve"> </t>
    </r>
    <r>
      <rPr>
        <sz val="11"/>
        <rFont val="ＭＳ Ｐゴシック"/>
        <family val="3"/>
      </rPr>
      <t>式</t>
    </r>
  </si>
  <si>
    <r>
      <t>業 務</t>
    </r>
    <r>
      <rPr>
        <sz val="11"/>
        <rFont val="ＭＳ Ｐゴシック"/>
        <family val="3"/>
      </rPr>
      <t xml:space="preserve"> </t>
    </r>
    <r>
      <rPr>
        <sz val="11"/>
        <rFont val="ＭＳ Ｐゴシック"/>
        <family val="3"/>
      </rPr>
      <t>分</t>
    </r>
    <r>
      <rPr>
        <sz val="11"/>
        <rFont val="ＭＳ Ｐゴシック"/>
        <family val="3"/>
      </rPr>
      <t xml:space="preserve"> </t>
    </r>
    <r>
      <rPr>
        <sz val="11"/>
        <rFont val="ＭＳ Ｐゴシック"/>
        <family val="3"/>
      </rPr>
      <t>類</t>
    </r>
  </si>
  <si>
    <t>受　注　者</t>
  </si>
  <si>
    <t>※評価しない</t>
  </si>
  <si>
    <t>②-２</t>
  </si>
  <si>
    <t>②-３</t>
  </si>
  <si>
    <t>－</t>
  </si>
  <si>
    <t>総合点</t>
  </si>
  <si>
    <t>オプション点</t>
  </si>
  <si>
    <t>評　定　点（オプション ）　　※任意使用</t>
  </si>
  <si>
    <t>評定点（オプション）</t>
  </si>
  <si>
    <t>総括調査員評定点、主任調査員と各分野評定点の合計の比率</t>
  </si>
  <si>
    <t>各分野得点</t>
  </si>
  <si>
    <t>各分野配点</t>
  </si>
  <si>
    <t>①</t>
  </si>
  <si>
    <t>②</t>
  </si>
  <si>
    <t>総括調査員評定点、総合評定点、各分野評定点（６５＋３５×①÷②）</t>
  </si>
  <si>
    <t>③</t>
  </si>
  <si>
    <t>④</t>
  </si>
  <si>
    <t>調査職員得点（Σ①）</t>
  </si>
  <si>
    <t>調査職員配点（Σ②）</t>
  </si>
  <si>
    <t>⑥</t>
  </si>
  <si>
    <t>調査職員評定点（６５＋３５×④÷⑤）</t>
  </si>
  <si>
    <t>⑤</t>
  </si>
  <si>
    <t>⑦</t>
  </si>
  <si>
    <t>⑧</t>
  </si>
  <si>
    <t>⑨</t>
  </si>
  <si>
    <t>⑩</t>
  </si>
  <si>
    <t>⑪</t>
  </si>
  <si>
    <t>⑫</t>
  </si>
  <si>
    <t>各分野評定点（６５＋３５×⑦÷⑧）</t>
  </si>
  <si>
    <t>調査職員</t>
  </si>
  <si>
    <t>評　定　点（ 調査職員、完了検査官）</t>
  </si>
  <si>
    <t>）　　　　建築積算（</t>
  </si>
  <si>
    <t>）　 電気積算（</t>
  </si>
  <si>
    <t>）　 機械積算（</t>
  </si>
  <si>
    <t>基礎</t>
  </si>
  <si>
    <t>創意
工夫</t>
  </si>
  <si>
    <t>検査職員</t>
  </si>
  <si>
    <t>検査職員配点（Σ⑧）</t>
  </si>
  <si>
    <t>検査職員評定点（６５＋３５×⑩÷⑪）</t>
  </si>
  <si>
    <t>検査職員評定点の計算</t>
  </si>
  <si>
    <t>検査職員得点（Σ⑦）</t>
  </si>
  <si>
    <t>検査職員</t>
  </si>
  <si>
    <t>業務の目的、内容及び業務の実施状況を把握していた</t>
  </si>
  <si>
    <t>発注者が理解しやすいよう工夫して説明を行い、関係者と協調して成果をとりまとめた</t>
  </si>
  <si>
    <t>業務の目的、内容に沿った提案がなされた</t>
  </si>
  <si>
    <t>工事費について、バランスのとれたコスト配分がなされていた</t>
  </si>
  <si>
    <t>敷地条件等の物理的な与条件・制約条件に対する解決方策に創意工夫が見られた</t>
  </si>
  <si>
    <t>利用者の要望に対する解決方策に創意工夫が見られた</t>
  </si>
  <si>
    <t>課題への対応</t>
  </si>
  <si>
    <t>物理的条件
社会的条件
要望
コスト</t>
  </si>
  <si>
    <t>物理的条件
社会的条件</t>
  </si>
  <si>
    <t>要望
コスト</t>
  </si>
  <si>
    <t>総合</t>
  </si>
  <si>
    <t>電気積算</t>
  </si>
  <si>
    <t>機械積算</t>
  </si>
  <si>
    <t>注４）　再通知の場合は、総合点に業務完了後に生じた事由による減点を反映している。</t>
  </si>
  <si>
    <t>構　　造</t>
  </si>
  <si>
    <t>総　　合</t>
  </si>
  <si>
    <t>電　　気</t>
  </si>
  <si>
    <t>機　　械</t>
  </si>
  <si>
    <t>電気</t>
  </si>
  <si>
    <t>機械</t>
  </si>
  <si>
    <t>当初：平成　　年　　月　　日～平成　　年　　月　　日</t>
  </si>
  <si>
    <t>最終：平成　　年　　月　　日～平成　　年　　月　　日</t>
  </si>
  <si>
    <t>平成</t>
  </si>
  <si>
    <t>所在地：</t>
  </si>
  <si>
    <t>所在地：</t>
  </si>
  <si>
    <t>総合：</t>
  </si>
  <si>
    <t xml:space="preserve">      ：</t>
  </si>
  <si>
    <r>
      <t>　</t>
    </r>
    <r>
      <rPr>
        <sz val="11"/>
        <color indexed="8"/>
        <rFont val="ＭＳ Ｐ明朝"/>
        <family val="1"/>
      </rPr>
      <t>［</t>
    </r>
  </si>
  <si>
    <r>
      <t>）　</t>
    </r>
    <r>
      <rPr>
        <sz val="8"/>
        <color indexed="8"/>
        <rFont val="ＭＳ Ｐゴシック"/>
        <family val="3"/>
      </rPr>
      <t>その他調査員</t>
    </r>
    <r>
      <rPr>
        <sz val="11"/>
        <color indexed="8"/>
        <rFont val="ＭＳ Ｐゴシック"/>
        <family val="3"/>
      </rPr>
      <t>（</t>
    </r>
  </si>
  <si>
    <t>総　　合　（</t>
  </si>
  <si>
    <t>）　 構　　造　（</t>
  </si>
  <si>
    <t>電　　気　（</t>
  </si>
  <si>
    <t>機　　械　（</t>
  </si>
  <si>
    <t>電気</t>
  </si>
  <si>
    <t>機械</t>
  </si>
  <si>
    <t>電気</t>
  </si>
  <si>
    <t>機械</t>
  </si>
  <si>
    <t>③-１</t>
  </si>
  <si>
    <t>③-２</t>
  </si>
  <si>
    <t>③-３</t>
  </si>
  <si>
    <t>③-４</t>
  </si>
  <si>
    <t>③-５</t>
  </si>
  <si>
    <t>③-６</t>
  </si>
  <si>
    <t>③-７</t>
  </si>
  <si>
    <t>採点表　②-2主任調査員又は調査員用（各分野）〔電気〕</t>
  </si>
  <si>
    <t>採点表　②-3主任調査員又は調査員用（各分野）〔機械〕</t>
  </si>
  <si>
    <t>採点表　③-2検査職員用（各分野）〔電気〕</t>
  </si>
  <si>
    <t>採点表　③-3検査職員用（各分野）〔機械〕</t>
  </si>
  <si>
    <t>所在地：</t>
  </si>
  <si>
    <t xml:space="preserve">      ：</t>
  </si>
  <si>
    <t>業務履行中又は完了時に生じた事由による減点</t>
  </si>
  <si>
    <t>注３）  総合点には、業務履行中又は業務完了時に生じた事由による減点がある場合、それを加算している。</t>
  </si>
  <si>
    <t>注３）  総合点には、業務履行中又は完了時に生じた事由による減点がある場合、それを反映している。</t>
  </si>
  <si>
    <t>業務履行中又は完了時に生じた事由による減点　　</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</si>
</sst>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_ ;[Red]\-0\ "/>
    <numFmt numFmtId="180" formatCode="0.0"/>
    <numFmt numFmtId="181" formatCode="0.0_);[Red]\(0.0\)"/>
    <numFmt numFmtId="182" formatCode="0_);[Red]\(0\)"/>
    <numFmt numFmtId="183" formatCode="0.0_ "/>
    <numFmt numFmtId="184" formatCode="0.000"/>
    <numFmt numFmtId="185" formatCode="#\ ?/2"/>
    <numFmt numFmtId="186" formatCode="0.00_);[Red]\(0.00\)"/>
    <numFmt numFmtId="187" formatCode="0.0_ ;[Red]\-0.0\ "/>
    <numFmt numFmtId="188" formatCode="0.00_ "/>
    <numFmt numFmtId="189" formatCode="0_ "/>
    <numFmt numFmtId="190" formatCode="#,##0.00_ "/>
    <numFmt numFmtId="191" formatCode="0.000_ "/>
    <numFmt numFmtId="192" formatCode="0.0000_ "/>
    <numFmt numFmtId="193" formatCode="&quot;+&quot;\ #,##0;&quot;-&quot;\ #,##0"/>
    <numFmt numFmtId="194" formatCode="0_ ;0\ "/>
    <numFmt numFmtId="195" formatCode="0;0\ "/>
    <numFmt numFmtId="196" formatCode="&quot;＋&quot;\ #,##0;&quot;－&quot;\ #,##0"/>
    <numFmt numFmtId="197" formatCode="0;_0\ "/>
    <numFmt numFmtId="198" formatCode="0;\ 0\ "/>
    <numFmt numFmtId="199" formatCode="0;\ \ 0\ "/>
    <numFmt numFmtId="200" formatCode="0;\ _0\ "/>
    <numFmt numFmtId="201" formatCode="0;_က"/>
    <numFmt numFmtId="202" formatCode="0;_"/>
    <numFmt numFmtId="203" formatCode="0;_Ⰰ"/>
    <numFmt numFmtId="204" formatCode="0.0000"/>
    <numFmt numFmtId="205" formatCode="0.00000_ "/>
    <numFmt numFmtId="206" formatCode="0.000000_ "/>
    <numFmt numFmtId="207" formatCode="0.00000"/>
    <numFmt numFmtId="208" formatCode="0.000000"/>
    <numFmt numFmtId="209" formatCode="0.0000000"/>
    <numFmt numFmtId="210" formatCode="0.00000000"/>
    <numFmt numFmtId="211" formatCode="0;_䠀"/>
    <numFmt numFmtId="212" formatCode="0;_퀀"/>
    <numFmt numFmtId="213" formatCode="0.0;_퀀"/>
    <numFmt numFmtId="214" formatCode="0.00;_퀀"/>
    <numFmt numFmtId="215" formatCode="0.000;_퀀"/>
    <numFmt numFmtId="216" formatCode="0.0;\ 0.0\ "/>
    <numFmt numFmtId="217" formatCode="0.0000000_ "/>
    <numFmt numFmtId="218" formatCode="0.00000000_ "/>
    <numFmt numFmtId="219" formatCode="0.000000000_ "/>
    <numFmt numFmtId="220" formatCode="0.0000000000_ "/>
    <numFmt numFmtId="221" formatCode="0.00000000000_ "/>
    <numFmt numFmtId="222" formatCode="0.000000000000_ "/>
    <numFmt numFmtId="223" formatCode="0.0000000000000_ "/>
    <numFmt numFmtId="224" formatCode="0.00000000000000_ "/>
    <numFmt numFmtId="225" formatCode="0.000000000000000_ "/>
    <numFmt numFmtId="226" formatCode="0.0000000000000000_ "/>
    <numFmt numFmtId="227" formatCode="0.00000000000000000_ "/>
    <numFmt numFmtId="228" formatCode="0.000000000000000000_ "/>
    <numFmt numFmtId="229" formatCode="0.0000000000000000000_ "/>
    <numFmt numFmtId="230" formatCode="0.00000000000000000000_ "/>
  </numFmts>
  <fonts count="109">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sz val="16"/>
      <name val="ＭＳ ゴシック"/>
      <family val="3"/>
    </font>
    <font>
      <sz val="11"/>
      <name val="ＭＳ ゴシック"/>
      <family val="3"/>
    </font>
    <font>
      <sz val="11"/>
      <color indexed="10"/>
      <name val="ＭＳ ゴシック"/>
      <family val="3"/>
    </font>
    <font>
      <sz val="11"/>
      <color indexed="12"/>
      <name val="ＭＳ ゴシック"/>
      <family val="3"/>
    </font>
    <font>
      <sz val="14"/>
      <name val="ＭＳ ゴシック"/>
      <family val="3"/>
    </font>
    <font>
      <sz val="18"/>
      <name val="ＭＳ ゴシック"/>
      <family val="3"/>
    </font>
    <font>
      <sz val="12"/>
      <name val="ＭＳ Ｐゴシック"/>
      <family val="3"/>
    </font>
    <font>
      <sz val="20"/>
      <name val="ＭＳ Ｐゴシック"/>
      <family val="3"/>
    </font>
    <font>
      <sz val="18"/>
      <name val="ＭＳ Ｐゴシック"/>
      <family val="3"/>
    </font>
    <font>
      <sz val="14"/>
      <name val="ＭＳ Ｐゴシック"/>
      <family val="3"/>
    </font>
    <font>
      <sz val="12"/>
      <name val="ＭＳ ゴシック"/>
      <family val="3"/>
    </font>
    <font>
      <sz val="20"/>
      <name val="ＭＳ ゴシック"/>
      <family val="3"/>
    </font>
    <font>
      <sz val="10"/>
      <name val="ＭＳ ゴシック"/>
      <family val="3"/>
    </font>
    <font>
      <sz val="9"/>
      <name val="ＭＳ Ｐゴシック"/>
      <family val="3"/>
    </font>
    <font>
      <b/>
      <sz val="9"/>
      <name val="ＭＳ Ｐゴシック"/>
      <family val="3"/>
    </font>
    <font>
      <b/>
      <sz val="9"/>
      <color indexed="12"/>
      <name val="ＭＳ Ｐゴシック"/>
      <family val="3"/>
    </font>
    <font>
      <sz val="8"/>
      <name val="ＭＳ Ｐゴシック"/>
      <family val="3"/>
    </font>
    <font>
      <sz val="24"/>
      <name val="ＭＳ ゴシック"/>
      <family val="3"/>
    </font>
    <font>
      <b/>
      <sz val="16"/>
      <name val="ＭＳ ゴシック"/>
      <family val="3"/>
    </font>
    <font>
      <sz val="11"/>
      <color indexed="48"/>
      <name val="ＭＳ ゴシック"/>
      <family val="3"/>
    </font>
    <font>
      <sz val="14"/>
      <color indexed="12"/>
      <name val="ＭＳ ゴシック"/>
      <family val="3"/>
    </font>
    <font>
      <b/>
      <sz val="14"/>
      <name val="ＭＳ Ｐゴシック"/>
      <family val="3"/>
    </font>
    <font>
      <b/>
      <sz val="14"/>
      <name val="ＭＳ ゴシック"/>
      <family val="3"/>
    </font>
    <font>
      <sz val="16"/>
      <name val="ＭＳ Ｐゴシック"/>
      <family val="3"/>
    </font>
    <font>
      <sz val="9"/>
      <color indexed="10"/>
      <name val="ＭＳ Ｐゴシック"/>
      <family val="3"/>
    </font>
    <font>
      <b/>
      <sz val="16"/>
      <name val="ＭＳ Ｐゴシック"/>
      <family val="3"/>
    </font>
    <font>
      <sz val="9"/>
      <color indexed="8"/>
      <name val="ＭＳ Ｐゴシック"/>
      <family val="3"/>
    </font>
    <font>
      <sz val="8"/>
      <color indexed="8"/>
      <name val="ＭＳ Ｐゴシック"/>
      <family val="3"/>
    </font>
    <font>
      <sz val="11"/>
      <color indexed="8"/>
      <name val="ＭＳ Ｐゴシック"/>
      <family val="3"/>
    </font>
    <font>
      <b/>
      <sz val="9"/>
      <color indexed="10"/>
      <name val="ＭＳ Ｐゴシック"/>
      <family val="3"/>
    </font>
    <font>
      <sz val="11"/>
      <name val="ＭＳ Ｐ明朝"/>
      <family val="1"/>
    </font>
    <font>
      <b/>
      <sz val="16"/>
      <name val="ＭＳ Ｐ明朝"/>
      <family val="1"/>
    </font>
    <font>
      <u val="single"/>
      <sz val="11"/>
      <name val="ＭＳ Ｐ明朝"/>
      <family val="1"/>
    </font>
    <font>
      <b/>
      <sz val="11"/>
      <color indexed="10"/>
      <name val="ＭＳ Ｐ明朝"/>
      <family val="1"/>
    </font>
    <font>
      <b/>
      <sz val="12"/>
      <name val="ＭＳ Ｐ明朝"/>
      <family val="1"/>
    </font>
    <font>
      <sz val="8"/>
      <name val="ＭＳ Ｐ明朝"/>
      <family val="1"/>
    </font>
    <font>
      <sz val="10"/>
      <name val="ＭＳ Ｐ明朝"/>
      <family val="1"/>
    </font>
    <font>
      <sz val="9"/>
      <name val="ＭＳ Ｐ明朝"/>
      <family val="1"/>
    </font>
    <font>
      <sz val="6"/>
      <name val="ＭＳ Ｐ明朝"/>
      <family val="1"/>
    </font>
    <font>
      <sz val="9"/>
      <name val="ＭＳ ゴシック"/>
      <family val="3"/>
    </font>
    <font>
      <sz val="20"/>
      <name val="ＭＳ Ｐ明朝"/>
      <family val="1"/>
    </font>
    <font>
      <sz val="12"/>
      <color indexed="8"/>
      <name val="ＭＳ ゴシック"/>
      <family val="3"/>
    </font>
    <font>
      <sz val="23.5"/>
      <color indexed="8"/>
      <name val="ＭＳ Ｐゴシック"/>
      <family val="3"/>
    </font>
    <font>
      <sz val="14.5"/>
      <color indexed="8"/>
      <name val="ＭＳ Ｐゴシック"/>
      <family val="3"/>
    </font>
    <font>
      <sz val="12"/>
      <color indexed="8"/>
      <name val="ＭＳ Ｐゴシック"/>
      <family val="3"/>
    </font>
    <font>
      <sz val="14.95"/>
      <color indexed="8"/>
      <name val="ＭＳ Ｐゴシック"/>
      <family val="3"/>
    </font>
    <font>
      <sz val="11.75"/>
      <color indexed="8"/>
      <name val="ＭＳ Ｐゴシック"/>
      <family val="3"/>
    </font>
    <font>
      <sz val="13.75"/>
      <color indexed="8"/>
      <name val="ＭＳ Ｐゴシック"/>
      <family val="3"/>
    </font>
    <font>
      <sz val="11"/>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9"/>
      <color indexed="8"/>
      <name val="ＭＳ Ｐ明朝"/>
      <family val="1"/>
    </font>
    <font>
      <sz val="11"/>
      <color indexed="8"/>
      <name val="ＭＳ ゴシック"/>
      <family val="3"/>
    </font>
    <font>
      <b/>
      <sz val="9"/>
      <color indexed="8"/>
      <name val="ＭＳ Ｐゴシック"/>
      <family val="3"/>
    </font>
    <font>
      <b/>
      <sz val="12"/>
      <color indexed="8"/>
      <name val="ＭＳ Ｐ明朝"/>
      <family val="1"/>
    </font>
    <font>
      <sz val="9"/>
      <color indexed="8"/>
      <name val="ＭＳ ゴシック"/>
      <family val="3"/>
    </font>
    <font>
      <b/>
      <sz val="12"/>
      <color indexed="8"/>
      <name val="ＭＳ Ｐゴシック"/>
      <family val="3"/>
    </font>
    <font>
      <sz val="10"/>
      <color indexed="8"/>
      <name val="ＭＳ Ｐゴシック"/>
      <family val="3"/>
    </font>
    <font>
      <sz val="18"/>
      <color indexed="10"/>
      <name val="ＭＳ Ｐゴシック"/>
      <family val="3"/>
    </font>
    <font>
      <sz val="14"/>
      <color indexed="9"/>
      <name val="ＭＳ Ｐゴシック"/>
      <family val="3"/>
    </font>
    <font>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8"/>
      <color theme="1"/>
      <name val="ＭＳ Ｐ明朝"/>
      <family val="1"/>
    </font>
    <font>
      <sz val="9"/>
      <color theme="1"/>
      <name val="ＭＳ Ｐ明朝"/>
      <family val="1"/>
    </font>
    <font>
      <sz val="11"/>
      <color theme="1"/>
      <name val="ＭＳ Ｐゴシック"/>
      <family val="3"/>
    </font>
    <font>
      <b/>
      <sz val="11"/>
      <color theme="1"/>
      <name val="ＭＳ Ｐゴシック"/>
      <family val="3"/>
    </font>
    <font>
      <sz val="11"/>
      <color theme="1"/>
      <name val="ＭＳ ゴシック"/>
      <family val="3"/>
    </font>
    <font>
      <b/>
      <sz val="9"/>
      <color theme="1"/>
      <name val="ＭＳ Ｐゴシック"/>
      <family val="3"/>
    </font>
    <font>
      <sz val="9"/>
      <color theme="1"/>
      <name val="ＭＳ Ｐゴシック"/>
      <family val="3"/>
    </font>
    <font>
      <sz val="9"/>
      <color theme="1"/>
      <name val="ＭＳ ゴシック"/>
      <family val="3"/>
    </font>
    <font>
      <b/>
      <sz val="12"/>
      <color theme="1"/>
      <name val="ＭＳ Ｐ明朝"/>
      <family val="1"/>
    </font>
    <font>
      <sz val="10"/>
      <color theme="1"/>
      <name val="ＭＳ Ｐゴシック"/>
      <family val="3"/>
    </font>
    <font>
      <b/>
      <sz val="12"/>
      <color theme="1"/>
      <name val="ＭＳ Ｐゴシック"/>
      <family val="3"/>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11"/>
        <bgColor indexed="64"/>
      </patternFill>
    </fill>
    <fill>
      <patternFill patternType="solid">
        <fgColor indexed="44"/>
        <bgColor indexed="64"/>
      </patternFill>
    </fill>
    <fill>
      <patternFill patternType="solid">
        <fgColor indexed="55"/>
        <bgColor indexed="64"/>
      </patternFill>
    </fill>
    <fill>
      <patternFill patternType="solid">
        <fgColor indexed="41"/>
        <bgColor indexed="64"/>
      </patternFill>
    </fill>
    <fill>
      <patternFill patternType="solid">
        <fgColor indexed="45"/>
        <bgColor indexed="64"/>
      </patternFill>
    </fill>
    <fill>
      <patternFill patternType="solid">
        <fgColor indexed="9"/>
        <bgColor indexed="64"/>
      </patternFill>
    </fill>
    <fill>
      <patternFill patternType="solid">
        <fgColor theme="0"/>
        <bgColor indexed="64"/>
      </patternFill>
    </fill>
  </fills>
  <borders count="1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bottom>
        <color indexed="63"/>
      </bottom>
    </border>
    <border>
      <left style="medium"/>
      <right>
        <color indexed="63"/>
      </right>
      <top>
        <color indexed="63"/>
      </top>
      <bottom>
        <color indexed="63"/>
      </bottom>
    </border>
    <border>
      <left style="thin"/>
      <right>
        <color indexed="63"/>
      </right>
      <top style="thin"/>
      <bottom style="medium"/>
    </border>
    <border>
      <left style="thin"/>
      <right style="medium"/>
      <top style="thin"/>
      <bottom style="medium"/>
    </border>
    <border>
      <left>
        <color indexed="63"/>
      </left>
      <right>
        <color indexed="63"/>
      </right>
      <top style="medium"/>
      <bottom style="hair"/>
    </border>
    <border>
      <left>
        <color indexed="63"/>
      </left>
      <right style="medium"/>
      <top style="medium"/>
      <bottom style="hair"/>
    </border>
    <border>
      <left>
        <color indexed="63"/>
      </left>
      <right>
        <color indexed="63"/>
      </right>
      <top style="hair"/>
      <bottom style="hair"/>
    </border>
    <border>
      <left>
        <color indexed="63"/>
      </left>
      <right style="medium"/>
      <top style="hair"/>
      <bottom style="hair"/>
    </border>
    <border>
      <left>
        <color indexed="63"/>
      </left>
      <right>
        <color indexed="63"/>
      </right>
      <top style="hair"/>
      <bottom style="thin"/>
    </border>
    <border>
      <left>
        <color indexed="63"/>
      </left>
      <right style="medium"/>
      <top style="hair"/>
      <bottom style="thin"/>
    </border>
    <border>
      <left style="medium"/>
      <right>
        <color indexed="63"/>
      </right>
      <top style="hair"/>
      <bottom style="thin"/>
    </border>
    <border>
      <left>
        <color indexed="63"/>
      </left>
      <right>
        <color indexed="63"/>
      </right>
      <top>
        <color indexed="63"/>
      </top>
      <bottom style="hair"/>
    </border>
    <border>
      <left>
        <color indexed="63"/>
      </left>
      <right style="medium"/>
      <top>
        <color indexed="63"/>
      </top>
      <bottom style="hair"/>
    </border>
    <border>
      <left>
        <color indexed="63"/>
      </left>
      <right>
        <color indexed="63"/>
      </right>
      <top style="hair"/>
      <bottom style="medium"/>
    </border>
    <border>
      <left>
        <color indexed="63"/>
      </left>
      <right style="medium"/>
      <top style="hair"/>
      <bottom style="medium"/>
    </border>
    <border>
      <left style="medium"/>
      <right style="thin"/>
      <top style="medium"/>
      <bottom style="hair"/>
    </border>
    <border>
      <left style="medium"/>
      <right style="thin"/>
      <top style="hair"/>
      <bottom style="hair"/>
    </border>
    <border>
      <left style="thin"/>
      <right style="thin"/>
      <top style="hair"/>
      <bottom style="hair"/>
    </border>
    <border>
      <left style="medium"/>
      <right style="thin"/>
      <top style="hair"/>
      <bottom style="thin"/>
    </border>
    <border>
      <left style="thin"/>
      <right style="thin"/>
      <top style="hair"/>
      <bottom style="thin"/>
    </border>
    <border>
      <left style="medium"/>
      <right style="thin"/>
      <top>
        <color indexed="63"/>
      </top>
      <bottom style="hair"/>
    </border>
    <border>
      <left style="thin"/>
      <right style="thin"/>
      <top>
        <color indexed="63"/>
      </top>
      <bottom style="hair"/>
    </border>
    <border>
      <left style="medium"/>
      <right style="thin"/>
      <top style="hair"/>
      <bottom style="medium"/>
    </border>
    <border>
      <left style="thin"/>
      <right style="thin"/>
      <top style="hair"/>
      <bottom style="medium"/>
    </border>
    <border>
      <left style="thin"/>
      <right style="thin"/>
      <top style="medium"/>
      <bottom style="hair"/>
    </border>
    <border>
      <left style="thin"/>
      <right style="medium"/>
      <top style="medium"/>
      <bottom style="hair"/>
    </border>
    <border>
      <left style="thin"/>
      <right style="medium"/>
      <top style="hair"/>
      <bottom style="hair"/>
    </border>
    <border>
      <left style="thin"/>
      <right style="medium"/>
      <top style="hair"/>
      <bottom style="thin"/>
    </border>
    <border>
      <left style="thin"/>
      <right style="medium"/>
      <top>
        <color indexed="63"/>
      </top>
      <bottom style="hair"/>
    </border>
    <border>
      <left style="thin"/>
      <right style="medium"/>
      <top style="hair"/>
      <bottom style="medium"/>
    </border>
    <border>
      <left style="medium"/>
      <right>
        <color indexed="63"/>
      </right>
      <top style="thin"/>
      <bottom style="medium"/>
    </border>
    <border>
      <left style="thin"/>
      <right>
        <color indexed="63"/>
      </right>
      <top style="hair"/>
      <bottom style="thin"/>
    </border>
    <border>
      <left>
        <color indexed="63"/>
      </left>
      <right>
        <color indexed="63"/>
      </right>
      <top>
        <color indexed="63"/>
      </top>
      <bottom style="thin"/>
    </border>
    <border>
      <left style="thin"/>
      <right>
        <color indexed="63"/>
      </right>
      <top style="thin"/>
      <bottom>
        <color indexed="63"/>
      </bottom>
    </border>
    <border>
      <left style="thin"/>
      <right style="medium"/>
      <top style="thin"/>
      <bottom>
        <color indexed="63"/>
      </bottom>
    </border>
    <border>
      <left style="medium"/>
      <right>
        <color indexed="63"/>
      </right>
      <top style="medium"/>
      <bottom style="thin"/>
    </border>
    <border>
      <left style="thin"/>
      <right>
        <color indexed="63"/>
      </right>
      <top style="medium"/>
      <bottom style="thin"/>
    </border>
    <border>
      <left style="thin"/>
      <right style="medium"/>
      <top style="medium"/>
      <bottom style="thin"/>
    </border>
    <border>
      <left style="thin"/>
      <right style="thin"/>
      <top style="medium"/>
      <bottom style="thin"/>
    </border>
    <border>
      <left style="thin"/>
      <right style="thin"/>
      <top style="thin"/>
      <bottom>
        <color indexed="63"/>
      </bottom>
    </border>
    <border>
      <left>
        <color indexed="63"/>
      </left>
      <right>
        <color indexed="63"/>
      </right>
      <top style="thin"/>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style="medium"/>
      <bottom style="thin"/>
    </border>
    <border>
      <left>
        <color indexed="63"/>
      </left>
      <right>
        <color indexed="63"/>
      </right>
      <top style="thin"/>
      <bottom style="thin"/>
    </border>
    <border>
      <left style="medium"/>
      <right>
        <color indexed="63"/>
      </right>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style="thin"/>
      <top style="thin"/>
      <bottom>
        <color indexed="63"/>
      </bottom>
    </border>
    <border>
      <left style="medium"/>
      <right style="thin"/>
      <top>
        <color indexed="63"/>
      </top>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hair"/>
      <bottom>
        <color indexed="63"/>
      </bottom>
    </border>
    <border>
      <left>
        <color indexed="63"/>
      </left>
      <right style="medium"/>
      <top style="hair"/>
      <bottom>
        <color indexed="63"/>
      </bottom>
    </border>
    <border>
      <left style="medium"/>
      <right style="thin"/>
      <top style="hair"/>
      <bottom>
        <color indexed="63"/>
      </bottom>
    </border>
    <border>
      <left style="thin"/>
      <right style="thin"/>
      <top style="hair"/>
      <bottom>
        <color indexed="63"/>
      </bottom>
    </border>
    <border>
      <left style="thin"/>
      <right style="medium"/>
      <top style="hair"/>
      <bottom>
        <color indexed="63"/>
      </bottom>
    </border>
    <border>
      <left style="thin"/>
      <right>
        <color indexed="63"/>
      </right>
      <top style="hair"/>
      <bottom style="hair"/>
    </border>
    <border>
      <left style="dotted"/>
      <right style="medium"/>
      <top style="medium"/>
      <bottom style="thin"/>
    </border>
    <border>
      <left style="dotted"/>
      <right style="medium"/>
      <top>
        <color indexed="63"/>
      </top>
      <bottom>
        <color indexed="63"/>
      </bottom>
    </border>
    <border>
      <left style="dotted"/>
      <right style="medium"/>
      <top style="hair"/>
      <bottom style="thin"/>
    </border>
    <border>
      <left style="dotted"/>
      <right style="medium"/>
      <top>
        <color indexed="63"/>
      </top>
      <bottom style="thin"/>
    </border>
    <border>
      <left style="dotted"/>
      <right style="medium"/>
      <top style="thin"/>
      <bottom style="thin"/>
    </border>
    <border>
      <left>
        <color indexed="63"/>
      </left>
      <right>
        <color indexed="63"/>
      </right>
      <top style="thin"/>
      <bottom style="medium"/>
    </border>
    <border>
      <left style="dotted"/>
      <right style="medium"/>
      <top style="thin"/>
      <bottom style="medium"/>
    </border>
    <border>
      <left style="dotted"/>
      <right style="medium"/>
      <top>
        <color indexed="63"/>
      </top>
      <bottom style="medium"/>
    </border>
    <border>
      <left>
        <color indexed="63"/>
      </left>
      <right style="thin"/>
      <top>
        <color indexed="63"/>
      </top>
      <bottom style="hair"/>
    </border>
    <border>
      <left>
        <color indexed="63"/>
      </left>
      <right style="thin"/>
      <top style="hair"/>
      <bottom style="hair"/>
    </border>
    <border>
      <left>
        <color indexed="63"/>
      </left>
      <right style="thin"/>
      <top style="hair"/>
      <bottom>
        <color indexed="63"/>
      </bottom>
    </border>
    <border>
      <left>
        <color indexed="63"/>
      </left>
      <right style="thin"/>
      <top style="hair"/>
      <bottom style="thin"/>
    </border>
    <border>
      <left>
        <color indexed="63"/>
      </left>
      <right style="thin"/>
      <top style="hair"/>
      <bottom style="medium"/>
    </border>
    <border>
      <left style="thin"/>
      <right style="thin"/>
      <top style="thin"/>
      <bottom style="hair"/>
    </border>
    <border>
      <left style="thin"/>
      <right>
        <color indexed="63"/>
      </right>
      <top style="thin"/>
      <bottom style="thin"/>
    </border>
    <border>
      <left>
        <color indexed="63"/>
      </left>
      <right>
        <color indexed="63"/>
      </right>
      <top style="medium"/>
      <bottom>
        <color indexed="63"/>
      </bottom>
    </border>
    <border>
      <left style="medium"/>
      <right>
        <color indexed="63"/>
      </right>
      <top style="thin"/>
      <bottom style="thin"/>
    </border>
    <border>
      <left>
        <color indexed="63"/>
      </left>
      <right style="medium"/>
      <top style="medium"/>
      <bottom style="thin"/>
    </border>
    <border>
      <left>
        <color indexed="63"/>
      </left>
      <right style="medium"/>
      <top style="thin"/>
      <bottom style="thin"/>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medium"/>
    </border>
    <border>
      <left style="thin"/>
      <right>
        <color indexed="63"/>
      </right>
      <top>
        <color indexed="63"/>
      </top>
      <bottom style="medium"/>
    </border>
    <border>
      <left>
        <color indexed="63"/>
      </left>
      <right style="thin"/>
      <top style="medium"/>
      <bottom style="thin"/>
    </border>
    <border>
      <left>
        <color indexed="63"/>
      </left>
      <right style="medium"/>
      <top style="thin"/>
      <bottom style="medium"/>
    </border>
    <border>
      <left>
        <color indexed="63"/>
      </left>
      <right style="thin"/>
      <top style="thin"/>
      <bottom style="medium"/>
    </border>
    <border>
      <left style="dotted"/>
      <right>
        <color indexed="63"/>
      </right>
      <top style="medium"/>
      <bottom style="thin"/>
    </border>
    <border>
      <left style="dotted"/>
      <right>
        <color indexed="63"/>
      </right>
      <top>
        <color indexed="63"/>
      </top>
      <bottom>
        <color indexed="63"/>
      </bottom>
    </border>
    <border>
      <left style="dotted"/>
      <right>
        <color indexed="63"/>
      </right>
      <top style="hair"/>
      <bottom style="thin"/>
    </border>
    <border>
      <left style="dotted"/>
      <right>
        <color indexed="63"/>
      </right>
      <top>
        <color indexed="63"/>
      </top>
      <bottom style="thin"/>
    </border>
    <border>
      <left style="dotted"/>
      <right>
        <color indexed="63"/>
      </right>
      <top style="thin"/>
      <bottom style="thin"/>
    </border>
    <border>
      <left style="dotted"/>
      <right>
        <color indexed="63"/>
      </right>
      <top style="thin"/>
      <bottom style="medium"/>
    </border>
    <border>
      <left style="thin"/>
      <right>
        <color indexed="63"/>
      </right>
      <top>
        <color indexed="63"/>
      </top>
      <bottom style="hair"/>
    </border>
    <border>
      <left style="thin"/>
      <right>
        <color indexed="63"/>
      </right>
      <top style="hair"/>
      <bottom>
        <color indexed="63"/>
      </bottom>
    </border>
    <border>
      <left style="thin"/>
      <right>
        <color indexed="63"/>
      </right>
      <top style="hair"/>
      <bottom style="medium"/>
    </border>
    <border>
      <left>
        <color indexed="63"/>
      </left>
      <right style="medium"/>
      <top>
        <color indexed="63"/>
      </top>
      <bottom style="thin"/>
    </border>
    <border>
      <left style="medium"/>
      <right>
        <color indexed="63"/>
      </right>
      <top style="hair"/>
      <bottom style="hair"/>
    </border>
    <border>
      <left style="medium"/>
      <right>
        <color indexed="63"/>
      </right>
      <top style="hair"/>
      <bottom>
        <color indexed="63"/>
      </bottom>
    </border>
    <border>
      <left style="medium"/>
      <right>
        <color indexed="63"/>
      </right>
      <top>
        <color indexed="63"/>
      </top>
      <bottom style="hair"/>
    </border>
    <border>
      <left style="medium"/>
      <right>
        <color indexed="63"/>
      </right>
      <top style="hair"/>
      <bottom style="medium"/>
    </border>
    <border>
      <left style="medium"/>
      <right style="thin"/>
      <top style="medium"/>
      <bottom style="thin"/>
    </border>
    <border>
      <left style="medium"/>
      <right>
        <color indexed="63"/>
      </right>
      <top style="medium"/>
      <bottom style="hair"/>
    </border>
    <border>
      <left>
        <color indexed="63"/>
      </left>
      <right style="thin"/>
      <top style="medium"/>
      <bottom style="hair"/>
    </border>
    <border>
      <left style="thin"/>
      <right>
        <color indexed="63"/>
      </right>
      <top style="medium"/>
      <bottom style="hair"/>
    </border>
    <border>
      <left style="dotted"/>
      <right style="medium"/>
      <top style="medium"/>
      <bottom>
        <color indexed="63"/>
      </bottom>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color indexed="63"/>
      </top>
      <bottom style="thin"/>
    </border>
    <border>
      <left>
        <color indexed="63"/>
      </left>
      <right style="thin"/>
      <top>
        <color indexed="63"/>
      </top>
      <bottom style="thin"/>
    </border>
    <border>
      <left>
        <color indexed="63"/>
      </left>
      <right style="thin"/>
      <top style="medium"/>
      <bottom>
        <color indexed="63"/>
      </bottom>
    </border>
    <border>
      <left>
        <color indexed="63"/>
      </left>
      <right style="thin"/>
      <top>
        <color indexed="63"/>
      </top>
      <bottom>
        <color indexed="63"/>
      </bottom>
    </border>
    <border>
      <left style="thin"/>
      <right style="thin"/>
      <top style="medium"/>
      <bottom style="medium"/>
    </border>
    <border>
      <left style="medium"/>
      <right style="thin"/>
      <top style="medium"/>
      <bottom style="medium"/>
    </border>
    <border>
      <left style="thin"/>
      <right style="medium"/>
      <top style="medium"/>
      <bottom style="medium"/>
    </border>
    <border>
      <left style="thin"/>
      <right style="medium"/>
      <top style="medium"/>
      <bottom>
        <color indexed="63"/>
      </bottom>
    </border>
    <border>
      <left style="thin"/>
      <right style="medium"/>
      <top>
        <color indexed="63"/>
      </top>
      <bottom>
        <color indexed="63"/>
      </bottom>
    </border>
    <border>
      <left>
        <color indexed="63"/>
      </left>
      <right style="medium"/>
      <top style="medium"/>
      <bottom style="medium"/>
    </border>
    <border>
      <left style="thin"/>
      <right style="thin"/>
      <top style="thin"/>
      <bottom style="medium"/>
    </border>
    <border>
      <left style="thin"/>
      <right>
        <color indexed="63"/>
      </right>
      <top style="medium"/>
      <bottom>
        <color indexed="63"/>
      </bottom>
    </border>
    <border>
      <left style="thin"/>
      <right style="thin"/>
      <top style="medium"/>
      <bottom>
        <color indexed="63"/>
      </bottom>
    </border>
    <border>
      <left>
        <color indexed="63"/>
      </left>
      <right>
        <color indexed="63"/>
      </right>
      <top style="medium"/>
      <bottom style="medium"/>
    </border>
    <border>
      <left style="medium"/>
      <right style="medium"/>
      <top style="thin"/>
      <bottom style="medium"/>
    </border>
    <border>
      <left style="medium"/>
      <right>
        <color indexed="63"/>
      </right>
      <top style="medium"/>
      <bottom>
        <color indexed="63"/>
      </bottom>
    </border>
    <border>
      <left>
        <color indexed="63"/>
      </left>
      <right>
        <color indexed="63"/>
      </right>
      <top style="medium"/>
      <bottom style="dashDot"/>
    </border>
    <border>
      <left style="medium"/>
      <right style="medium"/>
      <top style="medium"/>
      <bottom style="dashDot"/>
    </border>
    <border>
      <left style="thin"/>
      <right style="thin"/>
      <top style="medium"/>
      <bottom style="dashDot"/>
    </border>
    <border>
      <left style="thin"/>
      <right style="medium"/>
      <top style="medium"/>
      <bottom style="dashDot"/>
    </border>
    <border>
      <left style="medium"/>
      <right style="medium"/>
      <top style="hair"/>
      <bottom>
        <color indexed="63"/>
      </bottom>
    </border>
    <border>
      <left>
        <color indexed="63"/>
      </left>
      <right>
        <color indexed="63"/>
      </right>
      <top style="hair"/>
      <bottom style="dashDot"/>
    </border>
    <border>
      <left style="medium"/>
      <right style="medium"/>
      <top style="medium"/>
      <bottom style="thin"/>
    </border>
    <border>
      <left style="thin"/>
      <right>
        <color indexed="63"/>
      </right>
      <top>
        <color indexed="63"/>
      </top>
      <bottom>
        <color indexed="63"/>
      </bottom>
    </border>
    <border>
      <left style="thin"/>
      <right style="thin"/>
      <top>
        <color indexed="63"/>
      </top>
      <bottom style="thin"/>
    </border>
    <border>
      <left style="medium"/>
      <right style="medium"/>
      <top>
        <color indexed="63"/>
      </top>
      <bottom>
        <color indexed="63"/>
      </bottom>
    </border>
    <border>
      <left style="thin"/>
      <right style="thin"/>
      <top>
        <color indexed="63"/>
      </top>
      <bottom>
        <color indexed="63"/>
      </bottom>
    </border>
    <border>
      <left style="thin"/>
      <right>
        <color indexed="63"/>
      </right>
      <top style="hair"/>
      <bottom style="dashDot"/>
    </border>
    <border>
      <left style="medium"/>
      <right style="medium"/>
      <top style="hair"/>
      <bottom style="dashDot"/>
    </border>
    <border>
      <left style="thin"/>
      <right style="thin"/>
      <top style="hair"/>
      <bottom style="dashDot"/>
    </border>
    <border>
      <left style="thin"/>
      <right style="medium"/>
      <top style="hair"/>
      <bottom style="dashDot"/>
    </border>
    <border>
      <left style="medium"/>
      <right style="medium"/>
      <top style="medium"/>
      <bottom style="medium"/>
    </border>
    <border>
      <left style="thin"/>
      <right style="medium"/>
      <top>
        <color indexed="63"/>
      </top>
      <bottom style="thin"/>
    </border>
    <border>
      <left style="medium"/>
      <right>
        <color indexed="63"/>
      </right>
      <top style="medium"/>
      <bottom style="medium"/>
    </border>
    <border>
      <left>
        <color indexed="63"/>
      </left>
      <right style="thin"/>
      <top style="medium"/>
      <bottom style="medium"/>
    </border>
    <border>
      <left style="thin"/>
      <right>
        <color indexed="63"/>
      </right>
      <top style="medium"/>
      <bottom style="medium"/>
    </border>
    <border>
      <left style="thin"/>
      <right style="medium"/>
      <top style="thin"/>
      <bottom style="thin"/>
    </border>
    <border>
      <left style="hair"/>
      <right style="medium"/>
      <top style="medium"/>
      <bottom style="thin"/>
    </border>
    <border>
      <left style="hair"/>
      <right style="medium"/>
      <top>
        <color indexed="63"/>
      </top>
      <bottom style="thin"/>
    </border>
    <border>
      <left style="hair"/>
      <right style="medium"/>
      <top>
        <color indexed="63"/>
      </top>
      <bottom style="medium"/>
    </border>
    <border>
      <left style="hair"/>
      <right style="medium"/>
      <top style="thin"/>
      <bottom style="thin"/>
    </border>
    <border>
      <left style="medium"/>
      <right style="medium"/>
      <top style="thin"/>
      <bottom style="thin"/>
    </border>
    <border>
      <left style="medium"/>
      <right style="thin"/>
      <top style="thin"/>
      <bottom style="thin"/>
    </border>
    <border>
      <left style="medium"/>
      <right style="thin"/>
      <top style="thin"/>
      <bottom style="medium"/>
    </border>
    <border>
      <left>
        <color indexed="63"/>
      </left>
      <right style="medium"/>
      <top style="dashDot"/>
      <bottom style="hair"/>
    </border>
    <border>
      <left>
        <color indexed="63"/>
      </left>
      <right style="medium"/>
      <top style="hair"/>
      <bottom style="dashDot"/>
    </border>
    <border>
      <left>
        <color indexed="63"/>
      </left>
      <right>
        <color indexed="63"/>
      </right>
      <top>
        <color indexed="63"/>
      </top>
      <bottom style="dotted"/>
    </border>
    <border>
      <left style="medium"/>
      <right style="medium"/>
      <top style="medium"/>
      <bottom>
        <color indexed="63"/>
      </bottom>
    </border>
    <border>
      <left style="medium"/>
      <right style="medium"/>
      <top style="hair"/>
      <bottom style="hair"/>
    </border>
    <border>
      <left style="medium"/>
      <right style="medium"/>
      <top style="hair"/>
      <bottom style="thin"/>
    </border>
    <border>
      <left style="medium"/>
      <right style="medium"/>
      <top>
        <color indexed="63"/>
      </top>
      <bottom style="hair"/>
    </border>
    <border>
      <left style="medium"/>
      <right style="medium"/>
      <top>
        <color indexed="63"/>
      </top>
      <bottom style="thin"/>
    </border>
    <border>
      <left style="medium"/>
      <right style="medium"/>
      <top style="hair"/>
      <bottom style="medium"/>
    </border>
    <border>
      <left>
        <color indexed="63"/>
      </left>
      <right style="thin"/>
      <top style="medium"/>
      <bottom style="dashDot"/>
    </border>
    <border>
      <left>
        <color indexed="63"/>
      </left>
      <right style="thin"/>
      <top style="hair"/>
      <bottom style="dashDot"/>
    </border>
    <border>
      <left style="medium"/>
      <right style="thin"/>
      <top style="medium"/>
      <bottom style="dashDot"/>
    </border>
    <border>
      <left style="medium"/>
      <right style="thin"/>
      <top style="hair"/>
      <bottom style="dashDot"/>
    </border>
    <border>
      <left>
        <color indexed="63"/>
      </left>
      <right style="medium"/>
      <top>
        <color indexed="63"/>
      </top>
      <bottom style="dotted"/>
    </border>
    <border>
      <left>
        <color indexed="63"/>
      </left>
      <right style="medium"/>
      <top style="thin"/>
      <bottom>
        <color indexed="63"/>
      </bottom>
    </border>
    <border>
      <left style="thin"/>
      <right style="thin"/>
      <top>
        <color indexed="63"/>
      </top>
      <bottom style="medium"/>
    </border>
    <border>
      <left>
        <color indexed="63"/>
      </left>
      <right style="thin"/>
      <top>
        <color indexed="63"/>
      </top>
      <bottom style="dotted"/>
    </border>
    <border>
      <left style="medium"/>
      <right>
        <color indexed="63"/>
      </right>
      <top style="thin"/>
      <bottom style="hair"/>
    </border>
    <border>
      <left>
        <color indexed="63"/>
      </left>
      <right style="thin"/>
      <top style="thin"/>
      <bottom style="hair"/>
    </border>
    <border>
      <left style="hair"/>
      <right style="medium"/>
      <top style="thin"/>
      <bottom>
        <color indexed="63"/>
      </bottom>
    </border>
    <border>
      <left style="medium"/>
      <right style="medium"/>
      <top>
        <color indexed="63"/>
      </top>
      <bottom style="medium"/>
    </border>
    <border>
      <left style="medium"/>
      <right style="medium"/>
      <top style="dashDot"/>
      <bottom>
        <color indexed="63"/>
      </bottom>
    </border>
    <border>
      <left style="medium"/>
      <right style="medium"/>
      <top style="thin"/>
      <bottom>
        <color indexed="63"/>
      </bottom>
    </border>
    <border>
      <left style="thin"/>
      <right>
        <color indexed="63"/>
      </right>
      <top>
        <color indexed="63"/>
      </top>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color indexed="63"/>
      </left>
      <right style="dotted"/>
      <top style="dotted"/>
      <bottom style="thin"/>
    </border>
    <border>
      <left style="thin"/>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0" fillId="2" borderId="0" applyNumberFormat="0" applyBorder="0" applyAlignment="0" applyProtection="0"/>
    <xf numFmtId="0" fontId="80" fillId="3" borderId="0" applyNumberFormat="0" applyBorder="0" applyAlignment="0" applyProtection="0"/>
    <xf numFmtId="0" fontId="80" fillId="4" borderId="0" applyNumberFormat="0" applyBorder="0" applyAlignment="0" applyProtection="0"/>
    <xf numFmtId="0" fontId="80" fillId="5" borderId="0" applyNumberFormat="0" applyBorder="0" applyAlignment="0" applyProtection="0"/>
    <xf numFmtId="0" fontId="80" fillId="6" borderId="0" applyNumberFormat="0" applyBorder="0" applyAlignment="0" applyProtection="0"/>
    <xf numFmtId="0" fontId="80" fillId="7" borderId="0" applyNumberFormat="0" applyBorder="0" applyAlignment="0" applyProtection="0"/>
    <xf numFmtId="0" fontId="80" fillId="8" borderId="0" applyNumberFormat="0" applyBorder="0" applyAlignment="0" applyProtection="0"/>
    <xf numFmtId="0" fontId="80" fillId="9" borderId="0" applyNumberFormat="0" applyBorder="0" applyAlignment="0" applyProtection="0"/>
    <xf numFmtId="0" fontId="80" fillId="10" borderId="0" applyNumberFormat="0" applyBorder="0" applyAlignment="0" applyProtection="0"/>
    <xf numFmtId="0" fontId="80" fillId="11" borderId="0" applyNumberFormat="0" applyBorder="0" applyAlignment="0" applyProtection="0"/>
    <xf numFmtId="0" fontId="80" fillId="12" borderId="0" applyNumberFormat="0" applyBorder="0" applyAlignment="0" applyProtection="0"/>
    <xf numFmtId="0" fontId="8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0" borderId="0" applyNumberFormat="0" applyFill="0" applyBorder="0" applyAlignment="0" applyProtection="0"/>
    <xf numFmtId="0" fontId="83" fillId="26" borderId="1" applyNumberFormat="0" applyAlignment="0" applyProtection="0"/>
    <xf numFmtId="0" fontId="8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85" fillId="0" borderId="3" applyNumberFormat="0" applyFill="0" applyAlignment="0" applyProtection="0"/>
    <xf numFmtId="0" fontId="86" fillId="29" borderId="0" applyNumberFormat="0" applyBorder="0" applyAlignment="0" applyProtection="0"/>
    <xf numFmtId="0" fontId="87" fillId="30" borderId="4" applyNumberFormat="0" applyAlignment="0" applyProtection="0"/>
    <xf numFmtId="0" fontId="8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9" fillId="0" borderId="5" applyNumberFormat="0" applyFill="0" applyAlignment="0" applyProtection="0"/>
    <xf numFmtId="0" fontId="90" fillId="0" borderId="6" applyNumberFormat="0" applyFill="0" applyAlignment="0" applyProtection="0"/>
    <xf numFmtId="0" fontId="91" fillId="0" borderId="7" applyNumberFormat="0" applyFill="0" applyAlignment="0" applyProtection="0"/>
    <xf numFmtId="0" fontId="91" fillId="0" borderId="0" applyNumberFormat="0" applyFill="0" applyBorder="0" applyAlignment="0" applyProtection="0"/>
    <xf numFmtId="0" fontId="92" fillId="0" borderId="8" applyNumberFormat="0" applyFill="0" applyAlignment="0" applyProtection="0"/>
    <xf numFmtId="0" fontId="93" fillId="30" borderId="9" applyNumberFormat="0" applyAlignment="0" applyProtection="0"/>
    <xf numFmtId="0" fontId="9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5" fillId="31" borderId="4" applyNumberFormat="0" applyAlignment="0" applyProtection="0"/>
    <xf numFmtId="0" fontId="3" fillId="0" borderId="0" applyNumberFormat="0" applyFill="0" applyBorder="0" applyAlignment="0" applyProtection="0"/>
    <xf numFmtId="0" fontId="96" fillId="32" borderId="0" applyNumberFormat="0" applyBorder="0" applyAlignment="0" applyProtection="0"/>
  </cellStyleXfs>
  <cellXfs count="1506">
    <xf numFmtId="0" fontId="0" fillId="0" borderId="0" xfId="0" applyAlignment="1">
      <alignment/>
    </xf>
    <xf numFmtId="0" fontId="5" fillId="0" borderId="10" xfId="0" applyFont="1" applyBorder="1" applyAlignment="1">
      <alignment horizontal="center" vertical="center"/>
    </xf>
    <xf numFmtId="0" fontId="5" fillId="0" borderId="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0" xfId="0" applyFont="1" applyBorder="1" applyAlignment="1">
      <alignment horizontal="center" vertical="center"/>
    </xf>
    <xf numFmtId="0" fontId="4" fillId="0" borderId="0" xfId="0" applyFont="1" applyBorder="1" applyAlignment="1">
      <alignment vertical="center"/>
    </xf>
    <xf numFmtId="0" fontId="5" fillId="0" borderId="14" xfId="0" applyFont="1" applyBorder="1" applyAlignment="1">
      <alignment vertical="center"/>
    </xf>
    <xf numFmtId="0" fontId="5" fillId="0" borderId="15" xfId="0" applyFont="1" applyBorder="1" applyAlignment="1">
      <alignment vertical="center"/>
    </xf>
    <xf numFmtId="0" fontId="5" fillId="0" borderId="16" xfId="0" applyFont="1" applyFill="1" applyBorder="1" applyAlignment="1">
      <alignment vertical="center"/>
    </xf>
    <xf numFmtId="0" fontId="5" fillId="0" borderId="17" xfId="0" applyFont="1" applyFill="1" applyBorder="1" applyAlignment="1">
      <alignment vertical="center"/>
    </xf>
    <xf numFmtId="0" fontId="5" fillId="0" borderId="18" xfId="0" applyFont="1" applyFill="1" applyBorder="1" applyAlignment="1">
      <alignment vertical="center"/>
    </xf>
    <xf numFmtId="0" fontId="5" fillId="0" borderId="19" xfId="0" applyFont="1" applyFill="1" applyBorder="1" applyAlignment="1">
      <alignment vertical="center"/>
    </xf>
    <xf numFmtId="0" fontId="5" fillId="0" borderId="20" xfId="0" applyFont="1" applyBorder="1" applyAlignment="1">
      <alignment horizontal="center"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8" xfId="0" applyFont="1" applyBorder="1" applyAlignment="1">
      <alignment vertical="center"/>
    </xf>
    <xf numFmtId="0" fontId="5" fillId="0" borderId="19" xfId="0" applyFont="1" applyBorder="1" applyAlignment="1">
      <alignment vertical="center"/>
    </xf>
    <xf numFmtId="0" fontId="5" fillId="0" borderId="23" xfId="0" applyFont="1" applyBorder="1" applyAlignment="1">
      <alignment vertical="center"/>
    </xf>
    <xf numFmtId="0" fontId="5" fillId="0" borderId="24" xfId="0" applyFont="1" applyBorder="1" applyAlignment="1">
      <alignment vertical="center"/>
    </xf>
    <xf numFmtId="180" fontId="5" fillId="0" borderId="25" xfId="0" applyNumberFormat="1"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18" xfId="0" applyFont="1" applyBorder="1" applyAlignment="1">
      <alignment horizontal="center" vertical="center"/>
    </xf>
    <xf numFmtId="180" fontId="5" fillId="0" borderId="10" xfId="0" applyNumberFormat="1"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7" fillId="0" borderId="10" xfId="0" applyFont="1" applyBorder="1" applyAlignment="1">
      <alignment horizontal="center" vertical="center"/>
    </xf>
    <xf numFmtId="0" fontId="5" fillId="33" borderId="45" xfId="0" applyFont="1" applyFill="1" applyBorder="1" applyAlignment="1">
      <alignment horizontal="center" vertical="center"/>
    </xf>
    <xf numFmtId="0" fontId="5" fillId="33" borderId="46" xfId="0" applyFont="1" applyFill="1" applyBorder="1" applyAlignment="1">
      <alignment horizontal="center" vertical="center"/>
    </xf>
    <xf numFmtId="0" fontId="5" fillId="33" borderId="47" xfId="0" applyFont="1" applyFill="1" applyBorder="1" applyAlignment="1">
      <alignment horizontal="center" vertical="center"/>
    </xf>
    <xf numFmtId="0" fontId="5" fillId="33" borderId="48" xfId="0" applyFont="1" applyFill="1" applyBorder="1" applyAlignment="1">
      <alignment horizontal="center" vertical="center"/>
    </xf>
    <xf numFmtId="0" fontId="7" fillId="0" borderId="49" xfId="0" applyFont="1" applyBorder="1" applyAlignment="1">
      <alignment horizontal="center" vertical="center"/>
    </xf>
    <xf numFmtId="0" fontId="6" fillId="0" borderId="0" xfId="0" applyFont="1" applyFill="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Fill="1" applyBorder="1" applyAlignment="1">
      <alignment horizontal="center" vertical="center"/>
    </xf>
    <xf numFmtId="0" fontId="5" fillId="0" borderId="45" xfId="0" applyFont="1" applyFill="1" applyBorder="1" applyAlignment="1">
      <alignment horizontal="center" vertical="center"/>
    </xf>
    <xf numFmtId="0" fontId="5" fillId="33" borderId="54" xfId="0" applyFont="1" applyFill="1" applyBorder="1" applyAlignment="1">
      <alignment horizontal="center" vertical="center"/>
    </xf>
    <xf numFmtId="0" fontId="5" fillId="33" borderId="55" xfId="0" applyFont="1" applyFill="1" applyBorder="1" applyAlignment="1">
      <alignment horizontal="center" vertical="center"/>
    </xf>
    <xf numFmtId="0" fontId="5" fillId="0" borderId="14" xfId="0" applyFont="1" applyBorder="1" applyAlignment="1">
      <alignment horizontal="center" vertical="center"/>
    </xf>
    <xf numFmtId="0" fontId="5" fillId="0" borderId="16" xfId="0" applyFont="1" applyBorder="1" applyAlignment="1">
      <alignment horizontal="center" vertical="center"/>
    </xf>
    <xf numFmtId="0" fontId="5" fillId="0" borderId="21" xfId="0" applyFont="1" applyBorder="1" applyAlignment="1">
      <alignment horizontal="center" vertical="center"/>
    </xf>
    <xf numFmtId="0" fontId="5" fillId="0" borderId="23" xfId="0" applyFont="1" applyBorder="1" applyAlignment="1">
      <alignment horizontal="center" vertical="center"/>
    </xf>
    <xf numFmtId="180" fontId="5" fillId="0" borderId="50" xfId="0" applyNumberFormat="1" applyFont="1" applyBorder="1" applyAlignment="1">
      <alignment horizontal="center" vertical="center"/>
    </xf>
    <xf numFmtId="0" fontId="5" fillId="0" borderId="0" xfId="0" applyFont="1" applyFill="1" applyBorder="1" applyAlignment="1">
      <alignment vertical="center"/>
    </xf>
    <xf numFmtId="0" fontId="6"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56" xfId="0" applyFont="1" applyBorder="1" applyAlignment="1">
      <alignment vertical="center"/>
    </xf>
    <xf numFmtId="0" fontId="5" fillId="0" borderId="57" xfId="0" applyFont="1" applyBorder="1" applyAlignment="1">
      <alignment vertical="center"/>
    </xf>
    <xf numFmtId="0" fontId="5" fillId="0" borderId="58" xfId="0" applyFont="1" applyBorder="1" applyAlignment="1">
      <alignment vertical="center"/>
    </xf>
    <xf numFmtId="0" fontId="5" fillId="0" borderId="59" xfId="0" applyFont="1" applyBorder="1" applyAlignment="1">
      <alignment vertical="center"/>
    </xf>
    <xf numFmtId="0" fontId="5" fillId="0" borderId="60" xfId="0" applyFont="1" applyBorder="1" applyAlignment="1">
      <alignment vertical="center"/>
    </xf>
    <xf numFmtId="0" fontId="5" fillId="0" borderId="61" xfId="0" applyFont="1" applyBorder="1" applyAlignment="1">
      <alignment horizontal="center" vertical="center"/>
    </xf>
    <xf numFmtId="0" fontId="5" fillId="0" borderId="62" xfId="0" applyFont="1" applyBorder="1" applyAlignment="1">
      <alignment horizontal="center" vertical="center"/>
    </xf>
    <xf numFmtId="0" fontId="5" fillId="0" borderId="63" xfId="0" applyFont="1" applyBorder="1" applyAlignment="1">
      <alignment horizontal="right" vertical="center"/>
    </xf>
    <xf numFmtId="0" fontId="5" fillId="0" borderId="64" xfId="0" applyFont="1" applyBorder="1" applyAlignment="1">
      <alignment vertical="center"/>
    </xf>
    <xf numFmtId="0" fontId="5" fillId="0" borderId="65" xfId="0" applyFont="1" applyBorder="1" applyAlignment="1">
      <alignment vertical="center"/>
    </xf>
    <xf numFmtId="0" fontId="5" fillId="0" borderId="64" xfId="0" applyFont="1" applyBorder="1" applyAlignment="1">
      <alignment horizontal="center" vertical="center"/>
    </xf>
    <xf numFmtId="0" fontId="5" fillId="0" borderId="66" xfId="0" applyFont="1" applyBorder="1" applyAlignment="1">
      <alignment horizontal="center" vertical="center"/>
    </xf>
    <xf numFmtId="0" fontId="5" fillId="0" borderId="67" xfId="0" applyFont="1" applyBorder="1" applyAlignment="1">
      <alignment horizontal="center" vertical="center"/>
    </xf>
    <xf numFmtId="0" fontId="5" fillId="0" borderId="68" xfId="0" applyFont="1" applyBorder="1" applyAlignment="1">
      <alignment horizontal="center" vertical="center"/>
    </xf>
    <xf numFmtId="0" fontId="5" fillId="0" borderId="69" xfId="0" applyFont="1" applyBorder="1" applyAlignment="1">
      <alignment vertical="center"/>
    </xf>
    <xf numFmtId="0" fontId="5" fillId="0" borderId="41" xfId="0" applyFont="1" applyBorder="1" applyAlignment="1">
      <alignment vertical="center"/>
    </xf>
    <xf numFmtId="0" fontId="5" fillId="0" borderId="53" xfId="0" applyFont="1" applyFill="1" applyBorder="1" applyAlignment="1">
      <alignment vertical="center"/>
    </xf>
    <xf numFmtId="0" fontId="5" fillId="0" borderId="70" xfId="0" applyFont="1" applyFill="1" applyBorder="1" applyAlignment="1">
      <alignment horizontal="center" vertical="center"/>
    </xf>
    <xf numFmtId="0" fontId="5" fillId="0" borderId="71" xfId="0" applyFont="1" applyBorder="1" applyAlignment="1">
      <alignment horizontal="center" vertical="center"/>
    </xf>
    <xf numFmtId="0" fontId="5" fillId="0" borderId="72" xfId="0" applyFont="1" applyBorder="1" applyAlignment="1">
      <alignment horizontal="center" vertical="center"/>
    </xf>
    <xf numFmtId="0" fontId="5" fillId="34" borderId="42" xfId="0" applyFont="1" applyFill="1" applyBorder="1" applyAlignment="1">
      <alignment vertical="center"/>
    </xf>
    <xf numFmtId="0" fontId="5" fillId="34" borderId="73" xfId="0" applyFont="1" applyFill="1" applyBorder="1" applyAlignment="1">
      <alignment horizontal="center" vertical="center"/>
    </xf>
    <xf numFmtId="0" fontId="5" fillId="34" borderId="54" xfId="0" applyFont="1" applyFill="1" applyBorder="1" applyAlignment="1">
      <alignment vertical="center"/>
    </xf>
    <xf numFmtId="0" fontId="5" fillId="34" borderId="74" xfId="0" applyFont="1" applyFill="1" applyBorder="1" applyAlignment="1">
      <alignment horizontal="center" vertical="center"/>
    </xf>
    <xf numFmtId="0" fontId="5" fillId="35" borderId="75" xfId="0" applyFont="1" applyFill="1" applyBorder="1" applyAlignment="1">
      <alignment vertical="center"/>
    </xf>
    <xf numFmtId="0" fontId="5" fillId="35" borderId="76" xfId="0" applyFont="1" applyFill="1" applyBorder="1" applyAlignment="1">
      <alignment horizontal="center" vertical="center"/>
    </xf>
    <xf numFmtId="0" fontId="7" fillId="0" borderId="11" xfId="0" applyFont="1" applyBorder="1" applyAlignment="1">
      <alignment horizontal="center" vertical="center"/>
    </xf>
    <xf numFmtId="0" fontId="7" fillId="0" borderId="0" xfId="0" applyFont="1" applyBorder="1" applyAlignment="1">
      <alignment horizontal="center" vertical="center"/>
    </xf>
    <xf numFmtId="0" fontId="5" fillId="35" borderId="62" xfId="0" applyFont="1" applyFill="1" applyBorder="1" applyAlignment="1">
      <alignment vertical="center"/>
    </xf>
    <xf numFmtId="0" fontId="5" fillId="35" borderId="77" xfId="0" applyFont="1" applyFill="1" applyBorder="1" applyAlignment="1">
      <alignment horizontal="center" vertical="center"/>
    </xf>
    <xf numFmtId="2" fontId="5" fillId="0" borderId="41" xfId="0" applyNumberFormat="1" applyFont="1" applyBorder="1" applyAlignment="1">
      <alignment horizontal="center" vertical="center"/>
    </xf>
    <xf numFmtId="2" fontId="5" fillId="0" borderId="18" xfId="0" applyNumberFormat="1" applyFont="1" applyBorder="1" applyAlignment="1">
      <alignment horizontal="center" vertical="center"/>
    </xf>
    <xf numFmtId="2" fontId="5" fillId="0" borderId="20" xfId="0" applyNumberFormat="1" applyFont="1" applyBorder="1" applyAlignment="1">
      <alignment horizontal="center" vertical="center"/>
    </xf>
    <xf numFmtId="2" fontId="5" fillId="0" borderId="37" xfId="0" applyNumberFormat="1" applyFont="1" applyBorder="1" applyAlignment="1">
      <alignment horizontal="center" vertical="center"/>
    </xf>
    <xf numFmtId="0" fontId="7" fillId="0" borderId="50" xfId="0" applyFont="1" applyBorder="1" applyAlignment="1">
      <alignment horizontal="center" vertical="center"/>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5" fillId="0" borderId="81" xfId="0" applyFont="1" applyBorder="1" applyAlignment="1">
      <alignment horizontal="center" vertical="center"/>
    </xf>
    <xf numFmtId="0" fontId="5" fillId="0" borderId="82" xfId="0" applyFont="1" applyBorder="1" applyAlignment="1">
      <alignment horizontal="center" vertical="center"/>
    </xf>
    <xf numFmtId="0" fontId="5" fillId="33" borderId="53" xfId="0" applyFont="1" applyFill="1" applyBorder="1" applyAlignment="1">
      <alignment horizontal="center" vertical="center"/>
    </xf>
    <xf numFmtId="0" fontId="7" fillId="0" borderId="83" xfId="0" applyFont="1" applyBorder="1" applyAlignment="1">
      <alignment horizontal="center" vertical="center"/>
    </xf>
    <xf numFmtId="0" fontId="5" fillId="36" borderId="43" xfId="0" applyFont="1" applyFill="1" applyBorder="1" applyAlignment="1">
      <alignment horizontal="center" vertical="center"/>
    </xf>
    <xf numFmtId="0" fontId="5" fillId="0" borderId="27" xfId="0" applyFont="1" applyFill="1" applyBorder="1" applyAlignment="1">
      <alignment horizontal="center" vertical="center"/>
    </xf>
    <xf numFmtId="0" fontId="5" fillId="36" borderId="44" xfId="0" applyFont="1" applyFill="1" applyBorder="1" applyAlignment="1">
      <alignment horizontal="center" vertical="center"/>
    </xf>
    <xf numFmtId="0" fontId="5" fillId="36" borderId="53" xfId="0" applyFont="1" applyFill="1" applyBorder="1" applyAlignment="1">
      <alignment horizontal="center" vertical="center" wrapText="1"/>
    </xf>
    <xf numFmtId="0" fontId="5" fillId="36" borderId="45" xfId="0" applyFont="1" applyFill="1" applyBorder="1" applyAlignment="1">
      <alignment horizontal="center" vertical="center"/>
    </xf>
    <xf numFmtId="0" fontId="5" fillId="36" borderId="10" xfId="0" applyFont="1" applyFill="1" applyBorder="1" applyAlignment="1">
      <alignment horizontal="center" vertical="center"/>
    </xf>
    <xf numFmtId="0" fontId="5" fillId="0" borderId="0" xfId="0" applyFont="1" applyBorder="1" applyAlignment="1">
      <alignment horizontal="right" vertical="center"/>
    </xf>
    <xf numFmtId="0" fontId="5" fillId="0" borderId="46" xfId="0" applyFont="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84" xfId="0" applyFont="1" applyBorder="1" applyAlignment="1">
      <alignment horizontal="center" vertical="center"/>
    </xf>
    <xf numFmtId="0" fontId="5" fillId="0" borderId="85" xfId="0" applyFont="1" applyBorder="1" applyAlignment="1">
      <alignment horizontal="center" vertical="center"/>
    </xf>
    <xf numFmtId="0" fontId="5" fillId="0" borderId="11" xfId="0" applyFont="1" applyBorder="1" applyAlignment="1">
      <alignment horizontal="center" vertical="center"/>
    </xf>
    <xf numFmtId="0" fontId="5" fillId="0" borderId="43" xfId="0" applyFont="1" applyBorder="1" applyAlignment="1">
      <alignment horizontal="center" vertical="center"/>
    </xf>
    <xf numFmtId="0" fontId="5" fillId="0" borderId="45" xfId="0" applyFont="1" applyBorder="1" applyAlignment="1">
      <alignment horizontal="center" vertical="center"/>
    </xf>
    <xf numFmtId="0" fontId="5" fillId="0" borderId="86" xfId="0" applyFont="1" applyBorder="1" applyAlignment="1">
      <alignment horizontal="center" vertical="center"/>
    </xf>
    <xf numFmtId="1" fontId="5" fillId="35" borderId="75" xfId="0" applyNumberFormat="1" applyFont="1" applyFill="1" applyBorder="1" applyAlignment="1">
      <alignment horizontal="center" vertical="center"/>
    </xf>
    <xf numFmtId="1" fontId="5" fillId="35" borderId="63" xfId="0" applyNumberFormat="1" applyFont="1" applyFill="1" applyBorder="1" applyAlignment="1">
      <alignment horizontal="center" vertical="center"/>
    </xf>
    <xf numFmtId="0" fontId="5" fillId="0" borderId="87" xfId="0" applyFont="1" applyBorder="1" applyAlignment="1">
      <alignment horizontal="center" vertical="center"/>
    </xf>
    <xf numFmtId="0" fontId="5" fillId="0" borderId="88" xfId="0" applyFont="1" applyBorder="1" applyAlignment="1">
      <alignment horizontal="center" vertical="center"/>
    </xf>
    <xf numFmtId="2" fontId="5" fillId="0" borderId="0" xfId="0" applyNumberFormat="1" applyFont="1" applyFill="1" applyBorder="1" applyAlignment="1">
      <alignment horizontal="center" vertical="center"/>
    </xf>
    <xf numFmtId="0" fontId="5" fillId="0" borderId="52" xfId="0" applyFont="1" applyBorder="1" applyAlignment="1">
      <alignment vertical="center"/>
    </xf>
    <xf numFmtId="0" fontId="5" fillId="0" borderId="61" xfId="0" applyFont="1" applyBorder="1" applyAlignment="1">
      <alignment horizontal="right" vertical="center"/>
    </xf>
    <xf numFmtId="0" fontId="5" fillId="0" borderId="63" xfId="0" applyFont="1" applyBorder="1" applyAlignment="1">
      <alignment horizontal="center" vertical="center"/>
    </xf>
    <xf numFmtId="0" fontId="5" fillId="0" borderId="89" xfId="0" applyFont="1" applyBorder="1" applyAlignment="1">
      <alignment vertical="center"/>
    </xf>
    <xf numFmtId="0" fontId="5" fillId="37" borderId="42" xfId="0" applyFont="1" applyFill="1" applyBorder="1" applyAlignment="1">
      <alignment horizontal="center" vertical="center"/>
    </xf>
    <xf numFmtId="0" fontId="5" fillId="0" borderId="87" xfId="0" applyFont="1" applyBorder="1" applyAlignment="1">
      <alignment vertical="center"/>
    </xf>
    <xf numFmtId="0" fontId="5" fillId="0" borderId="88" xfId="0" applyFont="1" applyBorder="1" applyAlignment="1">
      <alignment vertical="center"/>
    </xf>
    <xf numFmtId="0" fontId="5" fillId="0" borderId="90" xfId="0" applyFont="1" applyBorder="1" applyAlignment="1">
      <alignment horizontal="center" vertical="center"/>
    </xf>
    <xf numFmtId="0" fontId="5" fillId="0" borderId="91" xfId="0" applyFont="1" applyBorder="1" applyAlignment="1">
      <alignment horizontal="center" vertical="center"/>
    </xf>
    <xf numFmtId="0" fontId="5" fillId="0" borderId="62" xfId="0" applyFont="1" applyBorder="1" applyAlignment="1">
      <alignment horizontal="right" vertical="center"/>
    </xf>
    <xf numFmtId="0" fontId="5" fillId="0" borderId="92" xfId="0" applyFont="1" applyBorder="1" applyAlignment="1">
      <alignment horizontal="center" vertical="center"/>
    </xf>
    <xf numFmtId="0" fontId="5" fillId="0" borderId="93" xfId="0" applyFont="1" applyBorder="1" applyAlignment="1">
      <alignment horizontal="center" vertical="center"/>
    </xf>
    <xf numFmtId="0" fontId="5" fillId="0" borderId="63" xfId="0" applyFont="1" applyBorder="1" applyAlignment="1">
      <alignment vertical="center"/>
    </xf>
    <xf numFmtId="0" fontId="5" fillId="0" borderId="45" xfId="0" applyFont="1" applyBorder="1" applyAlignment="1">
      <alignment vertical="center"/>
    </xf>
    <xf numFmtId="185" fontId="5" fillId="0" borderId="53" xfId="0" applyNumberFormat="1" applyFont="1" applyBorder="1" applyAlignment="1">
      <alignment horizontal="center" vertical="center"/>
    </xf>
    <xf numFmtId="0" fontId="5" fillId="0" borderId="87" xfId="0" applyNumberFormat="1" applyFont="1" applyBorder="1" applyAlignment="1">
      <alignment horizontal="left" vertical="center"/>
    </xf>
    <xf numFmtId="0" fontId="5" fillId="0" borderId="45" xfId="0" applyNumberFormat="1" applyFont="1" applyBorder="1" applyAlignment="1">
      <alignment horizontal="right" vertical="center"/>
    </xf>
    <xf numFmtId="13" fontId="5" fillId="0" borderId="53" xfId="0" applyNumberFormat="1" applyFont="1" applyBorder="1" applyAlignment="1">
      <alignment horizontal="center" vertical="center"/>
    </xf>
    <xf numFmtId="0" fontId="5" fillId="33" borderId="53" xfId="0" applyNumberFormat="1" applyFont="1" applyFill="1" applyBorder="1" applyAlignment="1">
      <alignment horizontal="center" vertical="center"/>
    </xf>
    <xf numFmtId="0" fontId="5" fillId="33" borderId="94" xfId="0" applyNumberFormat="1" applyFont="1" applyFill="1" applyBorder="1" applyAlignment="1">
      <alignment horizontal="center" vertical="center"/>
    </xf>
    <xf numFmtId="0" fontId="5" fillId="33" borderId="94" xfId="0" applyFont="1" applyFill="1" applyBorder="1" applyAlignment="1">
      <alignment horizontal="center" vertical="center"/>
    </xf>
    <xf numFmtId="0" fontId="5" fillId="0" borderId="94" xfId="0" applyFont="1" applyBorder="1" applyAlignment="1">
      <alignment horizontal="center" vertical="center"/>
    </xf>
    <xf numFmtId="0" fontId="5" fillId="0" borderId="84" xfId="0" applyFont="1" applyBorder="1" applyAlignment="1">
      <alignment vertical="center"/>
    </xf>
    <xf numFmtId="0" fontId="5" fillId="0" borderId="54" xfId="0" applyFont="1" applyBorder="1" applyAlignment="1">
      <alignment vertical="center"/>
    </xf>
    <xf numFmtId="0" fontId="5" fillId="0" borderId="90" xfId="0" applyFont="1" applyBorder="1" applyAlignment="1">
      <alignment vertical="center"/>
    </xf>
    <xf numFmtId="0" fontId="5" fillId="0" borderId="86" xfId="0" applyFont="1" applyFill="1" applyBorder="1" applyAlignment="1">
      <alignment vertical="center"/>
    </xf>
    <xf numFmtId="0" fontId="5" fillId="0" borderId="88" xfId="0" applyFont="1" applyBorder="1" applyAlignment="1">
      <alignment horizontal="left" vertical="center"/>
    </xf>
    <xf numFmtId="0" fontId="5" fillId="0" borderId="86" xfId="0" applyFont="1" applyBorder="1" applyAlignment="1">
      <alignment horizontal="right" vertical="center"/>
    </xf>
    <xf numFmtId="0" fontId="5" fillId="33" borderId="54" xfId="0" applyNumberFormat="1" applyFont="1" applyFill="1" applyBorder="1" applyAlignment="1">
      <alignment horizontal="center" vertical="center"/>
    </xf>
    <xf numFmtId="0" fontId="5" fillId="33" borderId="90" xfId="0" applyNumberFormat="1" applyFont="1" applyFill="1" applyBorder="1" applyAlignment="1">
      <alignment horizontal="center" vertical="center"/>
    </xf>
    <xf numFmtId="0" fontId="5" fillId="33" borderId="84" xfId="0" applyFont="1" applyFill="1" applyBorder="1" applyAlignment="1">
      <alignment horizontal="center" vertical="center"/>
    </xf>
    <xf numFmtId="0" fontId="5" fillId="33" borderId="90"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88" xfId="0" applyFont="1" applyFill="1" applyBorder="1" applyAlignment="1">
      <alignment vertical="center"/>
    </xf>
    <xf numFmtId="0" fontId="5" fillId="33" borderId="86" xfId="0" applyFont="1" applyFill="1" applyBorder="1" applyAlignment="1">
      <alignment horizontal="center" vertical="center"/>
    </xf>
    <xf numFmtId="0" fontId="5" fillId="33" borderId="88" xfId="0" applyFont="1" applyFill="1" applyBorder="1" applyAlignment="1">
      <alignment horizontal="center" vertical="center"/>
    </xf>
    <xf numFmtId="0" fontId="5" fillId="0" borderId="54" xfId="0" applyNumberFormat="1" applyFont="1" applyBorder="1" applyAlignment="1">
      <alignment horizontal="center" vertical="center"/>
    </xf>
    <xf numFmtId="0" fontId="5" fillId="0" borderId="90" xfId="0" applyNumberFormat="1" applyFont="1" applyBorder="1" applyAlignment="1">
      <alignment horizontal="center" vertical="center"/>
    </xf>
    <xf numFmtId="0" fontId="5" fillId="0" borderId="86" xfId="0" applyFont="1" applyBorder="1" applyAlignment="1">
      <alignment vertical="center"/>
    </xf>
    <xf numFmtId="0" fontId="5" fillId="33" borderId="11" xfId="0" applyFont="1" applyFill="1" applyBorder="1" applyAlignment="1">
      <alignment horizontal="center" vertical="center"/>
    </xf>
    <xf numFmtId="0" fontId="5" fillId="33" borderId="52" xfId="0" applyFont="1" applyFill="1" applyBorder="1" applyAlignment="1">
      <alignment horizontal="center" vertical="center"/>
    </xf>
    <xf numFmtId="0" fontId="5" fillId="33" borderId="86" xfId="0" applyFont="1" applyFill="1" applyBorder="1" applyAlignment="1">
      <alignment vertical="center"/>
    </xf>
    <xf numFmtId="0" fontId="5" fillId="33" borderId="88" xfId="0" applyFont="1" applyFill="1" applyBorder="1" applyAlignment="1">
      <alignment horizontal="left" vertical="center"/>
    </xf>
    <xf numFmtId="0" fontId="5" fillId="33" borderId="0" xfId="0" applyNumberFormat="1" applyFont="1" applyFill="1" applyBorder="1" applyAlignment="1">
      <alignment horizontal="center" vertical="center"/>
    </xf>
    <xf numFmtId="0" fontId="5" fillId="0" borderId="86" xfId="0" applyNumberFormat="1" applyFont="1" applyBorder="1" applyAlignment="1">
      <alignment horizontal="center" vertical="center"/>
    </xf>
    <xf numFmtId="0" fontId="5" fillId="0" borderId="0" xfId="0" applyNumberFormat="1" applyFont="1" applyBorder="1" applyAlignment="1">
      <alignment horizontal="center" vertical="center"/>
    </xf>
    <xf numFmtId="0" fontId="5" fillId="33" borderId="52" xfId="0" applyFont="1" applyFill="1" applyBorder="1" applyAlignment="1">
      <alignment vertical="center"/>
    </xf>
    <xf numFmtId="0" fontId="5" fillId="0" borderId="40" xfId="0" applyFont="1" applyBorder="1" applyAlignment="1">
      <alignment vertical="center"/>
    </xf>
    <xf numFmtId="0" fontId="5" fillId="0" borderId="75" xfId="0" applyFont="1" applyBorder="1" applyAlignment="1">
      <alignment horizontal="center" vertical="center"/>
    </xf>
    <xf numFmtId="0" fontId="5" fillId="0" borderId="95" xfId="0" applyFont="1" applyBorder="1" applyAlignment="1">
      <alignment horizontal="left" vertical="center"/>
    </xf>
    <xf numFmtId="0" fontId="5" fillId="33" borderId="61" xfId="0" applyFont="1" applyFill="1" applyBorder="1" applyAlignment="1">
      <alignment horizontal="center" vertical="center"/>
    </xf>
    <xf numFmtId="0" fontId="5" fillId="33" borderId="62" xfId="0" applyFont="1" applyFill="1" applyBorder="1" applyAlignment="1">
      <alignment horizontal="center" vertical="center"/>
    </xf>
    <xf numFmtId="0" fontId="5" fillId="33" borderId="63" xfId="0" applyFont="1" applyFill="1" applyBorder="1" applyAlignment="1">
      <alignment horizontal="center" vertical="center"/>
    </xf>
    <xf numFmtId="0" fontId="5" fillId="0" borderId="75" xfId="0" applyNumberFormat="1" applyFont="1" applyBorder="1" applyAlignment="1">
      <alignment horizontal="center" vertical="center"/>
    </xf>
    <xf numFmtId="0" fontId="5" fillId="0" borderId="96" xfId="0" applyNumberFormat="1" applyFont="1" applyBorder="1" applyAlignment="1">
      <alignment horizontal="center" vertical="center"/>
    </xf>
    <xf numFmtId="0" fontId="5" fillId="33" borderId="12" xfId="0" applyFont="1" applyFill="1" applyBorder="1" applyAlignment="1">
      <alignment horizontal="center" vertical="center"/>
    </xf>
    <xf numFmtId="0" fontId="5" fillId="33" borderId="75" xfId="0" applyFont="1" applyFill="1" applyBorder="1" applyAlignment="1">
      <alignment horizontal="center" vertical="center"/>
    </xf>
    <xf numFmtId="0" fontId="5" fillId="33" borderId="96" xfId="0" applyFont="1" applyFill="1" applyBorder="1" applyAlignment="1">
      <alignment horizontal="center" vertical="center"/>
    </xf>
    <xf numFmtId="0" fontId="5" fillId="33" borderId="95" xfId="0" applyFont="1" applyFill="1" applyBorder="1" applyAlignment="1">
      <alignment vertical="center"/>
    </xf>
    <xf numFmtId="0" fontId="5" fillId="0" borderId="97" xfId="0" applyFont="1" applyFill="1" applyBorder="1" applyAlignment="1">
      <alignment horizontal="center" vertical="center"/>
    </xf>
    <xf numFmtId="0" fontId="5" fillId="37" borderId="0" xfId="0" applyFont="1" applyFill="1" applyBorder="1" applyAlignment="1">
      <alignment horizontal="center" vertical="center"/>
    </xf>
    <xf numFmtId="0" fontId="5" fillId="37" borderId="52" xfId="0" applyFont="1" applyFill="1" applyBorder="1" applyAlignment="1">
      <alignment horizontal="center" vertical="center"/>
    </xf>
    <xf numFmtId="0" fontId="5" fillId="0" borderId="98" xfId="0" applyFont="1" applyBorder="1" applyAlignment="1">
      <alignment horizontal="center" vertical="center"/>
    </xf>
    <xf numFmtId="180" fontId="5" fillId="33" borderId="54" xfId="0" applyNumberFormat="1" applyFont="1" applyFill="1" applyBorder="1" applyAlignment="1">
      <alignment horizontal="center" vertical="center"/>
    </xf>
    <xf numFmtId="180" fontId="5" fillId="33" borderId="88" xfId="0" applyNumberFormat="1" applyFont="1" applyFill="1" applyBorder="1" applyAlignment="1">
      <alignment horizontal="center" vertical="center"/>
    </xf>
    <xf numFmtId="180" fontId="5" fillId="33" borderId="11" xfId="0" applyNumberFormat="1" applyFont="1" applyFill="1" applyBorder="1" applyAlignment="1">
      <alignment horizontal="center" vertical="center"/>
    </xf>
    <xf numFmtId="180" fontId="5" fillId="33" borderId="0" xfId="0" applyNumberFormat="1" applyFont="1" applyFill="1" applyBorder="1" applyAlignment="1">
      <alignment horizontal="center" vertical="center"/>
    </xf>
    <xf numFmtId="180" fontId="5" fillId="33" borderId="52" xfId="0" applyNumberFormat="1" applyFont="1" applyFill="1" applyBorder="1" applyAlignment="1">
      <alignment horizontal="center" vertical="center"/>
    </xf>
    <xf numFmtId="0" fontId="5" fillId="0" borderId="99" xfId="0" applyFont="1" applyBorder="1" applyAlignment="1">
      <alignment horizontal="center" vertical="center"/>
    </xf>
    <xf numFmtId="0" fontId="5" fillId="0" borderId="54" xfId="0" applyFont="1" applyFill="1" applyBorder="1" applyAlignment="1">
      <alignment horizontal="center" vertical="center"/>
    </xf>
    <xf numFmtId="0" fontId="5" fillId="0" borderId="90" xfId="0" applyFont="1" applyFill="1" applyBorder="1" applyAlignment="1">
      <alignment horizontal="center" vertical="center"/>
    </xf>
    <xf numFmtId="0" fontId="5" fillId="0" borderId="84" xfId="0" applyFont="1" applyFill="1" applyBorder="1" applyAlignment="1">
      <alignment horizontal="center" vertical="center"/>
    </xf>
    <xf numFmtId="0" fontId="5" fillId="34" borderId="100" xfId="0" applyFont="1" applyFill="1" applyBorder="1" applyAlignment="1">
      <alignment horizontal="center" vertical="center"/>
    </xf>
    <xf numFmtId="0" fontId="5" fillId="37" borderId="11" xfId="0" applyFont="1" applyFill="1" applyBorder="1" applyAlignment="1">
      <alignment horizontal="center" vertical="center"/>
    </xf>
    <xf numFmtId="0" fontId="5" fillId="34" borderId="54" xfId="0" applyFont="1" applyFill="1" applyBorder="1" applyAlignment="1">
      <alignment horizontal="center" vertical="center"/>
    </xf>
    <xf numFmtId="0" fontId="5" fillId="34" borderId="88" xfId="0" applyFont="1" applyFill="1" applyBorder="1" applyAlignment="1">
      <alignment vertical="center"/>
    </xf>
    <xf numFmtId="0" fontId="7" fillId="0" borderId="54" xfId="0" applyFont="1" applyFill="1" applyBorder="1" applyAlignment="1">
      <alignment horizontal="center" vertical="center"/>
    </xf>
    <xf numFmtId="2" fontId="5" fillId="0" borderId="54" xfId="0" applyNumberFormat="1" applyFont="1" applyFill="1" applyBorder="1" applyAlignment="1">
      <alignment horizontal="center" vertical="center"/>
    </xf>
    <xf numFmtId="0" fontId="5" fillId="34" borderId="101" xfId="0" applyFont="1" applyFill="1" applyBorder="1" applyAlignment="1">
      <alignment horizontal="center" vertical="center"/>
    </xf>
    <xf numFmtId="0" fontId="5" fillId="37" borderId="86" xfId="0" applyFont="1" applyFill="1" applyBorder="1" applyAlignment="1">
      <alignment horizontal="center" vertical="center"/>
    </xf>
    <xf numFmtId="0" fontId="5" fillId="37" borderId="54" xfId="0" applyFont="1" applyFill="1" applyBorder="1" applyAlignment="1">
      <alignment horizontal="center" vertical="center"/>
    </xf>
    <xf numFmtId="0" fontId="5" fillId="37" borderId="88" xfId="0" applyFont="1" applyFill="1" applyBorder="1" applyAlignment="1">
      <alignment horizontal="center" vertical="center"/>
    </xf>
    <xf numFmtId="0" fontId="5" fillId="34" borderId="42" xfId="0" applyFont="1" applyFill="1" applyBorder="1" applyAlignment="1">
      <alignment horizontal="center" vertical="center"/>
    </xf>
    <xf numFmtId="0" fontId="5" fillId="35" borderId="102" xfId="0" applyFont="1" applyFill="1" applyBorder="1" applyAlignment="1">
      <alignment horizontal="center" vertical="center"/>
    </xf>
    <xf numFmtId="0" fontId="5" fillId="35" borderId="61" xfId="0" applyFont="1" applyFill="1" applyBorder="1" applyAlignment="1">
      <alignment horizontal="center" vertical="center"/>
    </xf>
    <xf numFmtId="0" fontId="5" fillId="35" borderId="95" xfId="0" applyFont="1" applyFill="1" applyBorder="1" applyAlignment="1">
      <alignment vertical="center"/>
    </xf>
    <xf numFmtId="0" fontId="5" fillId="0" borderId="103" xfId="0" applyFont="1" applyBorder="1" applyAlignment="1">
      <alignment horizontal="center" vertical="center"/>
    </xf>
    <xf numFmtId="0" fontId="5" fillId="0" borderId="69" xfId="0" applyFont="1" applyBorder="1" applyAlignment="1">
      <alignment horizontal="center" vertical="center"/>
    </xf>
    <xf numFmtId="0" fontId="5" fillId="0" borderId="104" xfId="0" applyFont="1" applyBorder="1" applyAlignment="1">
      <alignment horizontal="center" vertical="center"/>
    </xf>
    <xf numFmtId="0" fontId="5" fillId="0" borderId="105" xfId="0" applyFont="1" applyBorder="1" applyAlignment="1">
      <alignment horizontal="center" vertical="center"/>
    </xf>
    <xf numFmtId="185" fontId="5" fillId="0" borderId="87" xfId="0" applyNumberFormat="1" applyFont="1" applyBorder="1" applyAlignment="1">
      <alignment horizontal="left" vertical="center"/>
    </xf>
    <xf numFmtId="13" fontId="5" fillId="33" borderId="53" xfId="0" applyNumberFormat="1" applyFont="1" applyFill="1" applyBorder="1" applyAlignment="1">
      <alignment horizontal="center" vertical="center"/>
    </xf>
    <xf numFmtId="0" fontId="5" fillId="0" borderId="96" xfId="0" applyFont="1" applyBorder="1" applyAlignment="1">
      <alignment horizontal="center" vertical="center"/>
    </xf>
    <xf numFmtId="0" fontId="5" fillId="33" borderId="42" xfId="0" applyFont="1" applyFill="1" applyBorder="1" applyAlignment="1">
      <alignment horizontal="center" vertical="center"/>
    </xf>
    <xf numFmtId="0" fontId="5" fillId="33" borderId="106" xfId="0" applyFont="1" applyFill="1" applyBorder="1" applyAlignment="1">
      <alignment horizontal="center" vertical="center"/>
    </xf>
    <xf numFmtId="0" fontId="5" fillId="0" borderId="107" xfId="0" applyFont="1" applyBorder="1" applyAlignment="1">
      <alignment horizontal="center" vertical="center"/>
    </xf>
    <xf numFmtId="0" fontId="5" fillId="0" borderId="108" xfId="0" applyFont="1" applyBorder="1" applyAlignment="1">
      <alignment horizontal="center" vertical="center"/>
    </xf>
    <xf numFmtId="0" fontId="5" fillId="0" borderId="109" xfId="0" applyFont="1" applyBorder="1" applyAlignment="1">
      <alignment horizontal="center" vertical="center"/>
    </xf>
    <xf numFmtId="0" fontId="5" fillId="0" borderId="110" xfId="0" applyFont="1" applyBorder="1" applyAlignment="1">
      <alignment horizontal="center" vertical="center"/>
    </xf>
    <xf numFmtId="0" fontId="5" fillId="0" borderId="17" xfId="0" applyFont="1" applyBorder="1" applyAlignment="1">
      <alignment horizontal="center" vertical="center"/>
    </xf>
    <xf numFmtId="0" fontId="5" fillId="0" borderId="65" xfId="0" applyFont="1" applyBorder="1" applyAlignment="1">
      <alignment horizontal="center" vertical="center"/>
    </xf>
    <xf numFmtId="0" fontId="5" fillId="0" borderId="19" xfId="0" applyFont="1" applyBorder="1" applyAlignment="1">
      <alignment horizontal="center" vertical="center"/>
    </xf>
    <xf numFmtId="0" fontId="5" fillId="0" borderId="111" xfId="0" applyFont="1" applyBorder="1" applyAlignment="1">
      <alignment vertical="center"/>
    </xf>
    <xf numFmtId="0" fontId="5" fillId="0" borderId="53" xfId="0" applyFont="1" applyBorder="1" applyAlignment="1">
      <alignment vertical="center"/>
    </xf>
    <xf numFmtId="0" fontId="5" fillId="0" borderId="112" xfId="0" applyFont="1" applyBorder="1" applyAlignment="1">
      <alignment horizontal="center" vertical="center"/>
    </xf>
    <xf numFmtId="0" fontId="5" fillId="0" borderId="113" xfId="0" applyFont="1" applyBorder="1" applyAlignment="1">
      <alignment horizontal="center" vertical="center"/>
    </xf>
    <xf numFmtId="0" fontId="5" fillId="0" borderId="114" xfId="0" applyFont="1" applyBorder="1" applyAlignment="1">
      <alignment horizontal="center" vertical="center"/>
    </xf>
    <xf numFmtId="0" fontId="5" fillId="35" borderId="89" xfId="0" applyFont="1" applyFill="1" applyBorder="1" applyAlignment="1">
      <alignment vertical="center"/>
    </xf>
    <xf numFmtId="0" fontId="5" fillId="37" borderId="46" xfId="0" applyFont="1" applyFill="1" applyBorder="1" applyAlignment="1">
      <alignment horizontal="center" vertical="center"/>
    </xf>
    <xf numFmtId="1" fontId="5" fillId="35" borderId="62" xfId="0" applyNumberFormat="1" applyFont="1" applyFill="1" applyBorder="1" applyAlignment="1">
      <alignment horizontal="center" vertical="center"/>
    </xf>
    <xf numFmtId="0" fontId="5" fillId="33" borderId="95" xfId="0" applyFont="1" applyFill="1" applyBorder="1" applyAlignment="1">
      <alignment horizontal="center" vertical="center"/>
    </xf>
    <xf numFmtId="0" fontId="5" fillId="0" borderId="115" xfId="0" applyFont="1" applyBorder="1" applyAlignment="1">
      <alignment horizontal="center" vertical="center"/>
    </xf>
    <xf numFmtId="0" fontId="5" fillId="37" borderId="45" xfId="0" applyFont="1" applyFill="1" applyBorder="1" applyAlignment="1">
      <alignment vertical="center"/>
    </xf>
    <xf numFmtId="0" fontId="5" fillId="37" borderId="53" xfId="0" applyFont="1" applyFill="1" applyBorder="1" applyAlignment="1">
      <alignment horizontal="center" vertical="center"/>
    </xf>
    <xf numFmtId="0" fontId="5" fillId="37" borderId="53" xfId="0" applyFont="1" applyFill="1" applyBorder="1" applyAlignment="1">
      <alignment horizontal="left" vertical="center"/>
    </xf>
    <xf numFmtId="0" fontId="5" fillId="37" borderId="94" xfId="0" applyFont="1" applyFill="1" applyBorder="1" applyAlignment="1">
      <alignment horizontal="center" vertical="center"/>
    </xf>
    <xf numFmtId="0" fontId="5" fillId="37" borderId="53" xfId="0" applyNumberFormat="1" applyFont="1" applyFill="1" applyBorder="1" applyAlignment="1">
      <alignment horizontal="center" vertical="center"/>
    </xf>
    <xf numFmtId="0" fontId="5" fillId="37" borderId="87" xfId="0" applyFont="1" applyFill="1" applyBorder="1" applyAlignment="1">
      <alignment vertical="center"/>
    </xf>
    <xf numFmtId="0" fontId="5" fillId="33" borderId="114" xfId="0" applyFont="1" applyFill="1" applyBorder="1" applyAlignment="1">
      <alignment horizontal="center" vertical="center"/>
    </xf>
    <xf numFmtId="0" fontId="5" fillId="33" borderId="14" xfId="0" applyFont="1" applyFill="1" applyBorder="1" applyAlignment="1">
      <alignment horizontal="center" vertical="center"/>
    </xf>
    <xf numFmtId="0" fontId="5" fillId="33" borderId="113" xfId="0" applyFont="1" applyFill="1" applyBorder="1" applyAlignment="1">
      <alignment horizontal="center" vertical="center"/>
    </xf>
    <xf numFmtId="0" fontId="5" fillId="33" borderId="15" xfId="0" applyFont="1" applyFill="1" applyBorder="1" applyAlignment="1">
      <alignment horizontal="center" vertical="center"/>
    </xf>
    <xf numFmtId="0" fontId="5" fillId="33" borderId="103" xfId="0" applyFont="1" applyFill="1" applyBorder="1" applyAlignment="1">
      <alignment horizontal="center" vertical="center"/>
    </xf>
    <xf numFmtId="0" fontId="5" fillId="33" borderId="21" xfId="0" applyFont="1" applyFill="1" applyBorder="1" applyAlignment="1">
      <alignment horizontal="center" vertical="center"/>
    </xf>
    <xf numFmtId="0" fontId="5" fillId="33" borderId="78"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104" xfId="0" applyFont="1" applyFill="1" applyBorder="1" applyAlignment="1">
      <alignment horizontal="center" vertical="center"/>
    </xf>
    <xf numFmtId="0" fontId="5" fillId="33" borderId="64" xfId="0" applyFont="1" applyFill="1" applyBorder="1" applyAlignment="1">
      <alignment horizontal="center" vertical="center"/>
    </xf>
    <xf numFmtId="0" fontId="5" fillId="33" borderId="80"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17" xfId="0" applyFont="1" applyFill="1" applyBorder="1" applyAlignment="1">
      <alignment horizontal="center" vertical="center"/>
    </xf>
    <xf numFmtId="0" fontId="5" fillId="33" borderId="107" xfId="0" applyFont="1" applyFill="1" applyBorder="1" applyAlignment="1">
      <alignment horizontal="center" vertical="center"/>
    </xf>
    <xf numFmtId="0" fontId="5" fillId="33" borderId="69" xfId="0" applyFont="1" applyFill="1" applyBorder="1" applyAlignment="1">
      <alignment horizontal="center" vertical="center"/>
    </xf>
    <xf numFmtId="0" fontId="5" fillId="33" borderId="79" xfId="0" applyFont="1" applyFill="1" applyBorder="1" applyAlignment="1">
      <alignment horizontal="center" vertical="center"/>
    </xf>
    <xf numFmtId="0" fontId="5" fillId="33" borderId="20" xfId="0" applyFont="1" applyFill="1" applyBorder="1" applyAlignment="1">
      <alignment horizontal="center" vertical="center"/>
    </xf>
    <xf numFmtId="0" fontId="5" fillId="33" borderId="18" xfId="0" applyFont="1" applyFill="1" applyBorder="1" applyAlignment="1">
      <alignment horizontal="center" vertical="center"/>
    </xf>
    <xf numFmtId="0" fontId="5" fillId="33" borderId="41" xfId="0" applyFont="1" applyFill="1" applyBorder="1" applyAlignment="1">
      <alignment horizontal="center" vertical="center"/>
    </xf>
    <xf numFmtId="0" fontId="5" fillId="33" borderId="81" xfId="0" applyFont="1" applyFill="1" applyBorder="1" applyAlignment="1">
      <alignment horizontal="center" vertical="center"/>
    </xf>
    <xf numFmtId="0" fontId="5" fillId="33" borderId="116" xfId="0" applyFont="1" applyFill="1" applyBorder="1" applyAlignment="1">
      <alignment horizontal="center" vertical="center"/>
    </xf>
    <xf numFmtId="0" fontId="5" fillId="33" borderId="117" xfId="0" applyFont="1" applyFill="1" applyBorder="1" applyAlignment="1">
      <alignment horizontal="center" vertical="center"/>
    </xf>
    <xf numFmtId="0" fontId="5" fillId="33" borderId="118" xfId="0" applyFont="1" applyFill="1" applyBorder="1" applyAlignment="1">
      <alignment horizontal="center" vertical="center"/>
    </xf>
    <xf numFmtId="0" fontId="5" fillId="33" borderId="105" xfId="0" applyFont="1" applyFill="1" applyBorder="1" applyAlignment="1">
      <alignment horizontal="center" vertical="center"/>
    </xf>
    <xf numFmtId="0" fontId="5" fillId="33" borderId="23" xfId="0" applyFont="1" applyFill="1" applyBorder="1" applyAlignment="1">
      <alignment horizontal="center" vertical="center"/>
    </xf>
    <xf numFmtId="0" fontId="5" fillId="33" borderId="82" xfId="0" applyFont="1" applyFill="1" applyBorder="1" applyAlignment="1">
      <alignment horizontal="center" vertical="center"/>
    </xf>
    <xf numFmtId="0" fontId="5" fillId="33" borderId="24" xfId="0" applyFont="1" applyFill="1" applyBorder="1" applyAlignment="1">
      <alignment horizontal="center" vertical="center"/>
    </xf>
    <xf numFmtId="0" fontId="5" fillId="37" borderId="45" xfId="0" applyFont="1" applyFill="1" applyBorder="1" applyAlignment="1">
      <alignment horizontal="center" vertical="center"/>
    </xf>
    <xf numFmtId="0" fontId="5" fillId="37" borderId="87" xfId="0" applyFont="1" applyFill="1" applyBorder="1" applyAlignment="1">
      <alignment horizontal="center" vertical="center"/>
    </xf>
    <xf numFmtId="1" fontId="5" fillId="37" borderId="0" xfId="0" applyNumberFormat="1" applyFont="1" applyFill="1" applyBorder="1" applyAlignment="1">
      <alignment horizontal="center" vertical="center"/>
    </xf>
    <xf numFmtId="1" fontId="5" fillId="37" borderId="119" xfId="0" applyNumberFormat="1" applyFont="1" applyFill="1" applyBorder="1" applyAlignment="1">
      <alignment horizontal="center" vertical="center"/>
    </xf>
    <xf numFmtId="1" fontId="5" fillId="37" borderId="42" xfId="0" applyNumberFormat="1" applyFont="1" applyFill="1" applyBorder="1" applyAlignment="1">
      <alignment horizontal="center" vertical="center"/>
    </xf>
    <xf numFmtId="1" fontId="5" fillId="37" borderId="120" xfId="0" applyNumberFormat="1" applyFont="1" applyFill="1" applyBorder="1" applyAlignment="1">
      <alignment horizontal="center" vertical="center"/>
    </xf>
    <xf numFmtId="1" fontId="5" fillId="37" borderId="52" xfId="0" applyNumberFormat="1" applyFont="1" applyFill="1" applyBorder="1" applyAlignment="1">
      <alignment horizontal="center" vertical="center"/>
    </xf>
    <xf numFmtId="0" fontId="5" fillId="38" borderId="46" xfId="0" applyFont="1" applyFill="1" applyBorder="1" applyAlignment="1">
      <alignment horizontal="center" vertical="center"/>
    </xf>
    <xf numFmtId="0" fontId="5" fillId="38" borderId="53" xfId="0" applyFont="1" applyFill="1" applyBorder="1" applyAlignment="1">
      <alignment horizontal="center" vertical="center"/>
    </xf>
    <xf numFmtId="0" fontId="5" fillId="38" borderId="94" xfId="0" applyFont="1" applyFill="1" applyBorder="1" applyAlignment="1">
      <alignment horizontal="center" vertical="center"/>
    </xf>
    <xf numFmtId="0" fontId="5" fillId="38" borderId="87" xfId="0" applyFont="1" applyFill="1" applyBorder="1" applyAlignment="1">
      <alignment horizontal="center" vertical="center"/>
    </xf>
    <xf numFmtId="0" fontId="5" fillId="38" borderId="103" xfId="0" applyFont="1" applyFill="1" applyBorder="1" applyAlignment="1">
      <alignment horizontal="center" vertical="center"/>
    </xf>
    <xf numFmtId="0" fontId="5" fillId="38" borderId="21" xfId="0" applyFont="1" applyFill="1" applyBorder="1" applyAlignment="1">
      <alignment horizontal="center" vertical="center"/>
    </xf>
    <xf numFmtId="0" fontId="5" fillId="38" borderId="78" xfId="0" applyFont="1" applyFill="1" applyBorder="1" applyAlignment="1">
      <alignment horizontal="center" vertical="center"/>
    </xf>
    <xf numFmtId="0" fontId="5" fillId="38" borderId="22" xfId="0" applyFont="1" applyFill="1" applyBorder="1" applyAlignment="1">
      <alignment horizontal="center" vertical="center"/>
    </xf>
    <xf numFmtId="0" fontId="5" fillId="38" borderId="104" xfId="0" applyFont="1" applyFill="1" applyBorder="1" applyAlignment="1">
      <alignment horizontal="center" vertical="center"/>
    </xf>
    <xf numFmtId="0" fontId="5" fillId="38" borderId="64" xfId="0" applyFont="1" applyFill="1" applyBorder="1" applyAlignment="1">
      <alignment horizontal="center" vertical="center"/>
    </xf>
    <xf numFmtId="0" fontId="5" fillId="38" borderId="80" xfId="0" applyFont="1" applyFill="1" applyBorder="1" applyAlignment="1">
      <alignment horizontal="center" vertical="center"/>
    </xf>
    <xf numFmtId="0" fontId="5" fillId="38" borderId="16" xfId="0" applyFont="1" applyFill="1" applyBorder="1" applyAlignment="1">
      <alignment horizontal="center" vertical="center"/>
    </xf>
    <xf numFmtId="0" fontId="5" fillId="38" borderId="17" xfId="0" applyFont="1" applyFill="1" applyBorder="1" applyAlignment="1">
      <alignment horizontal="center" vertical="center"/>
    </xf>
    <xf numFmtId="0" fontId="5" fillId="38" borderId="107" xfId="0" applyFont="1" applyFill="1" applyBorder="1" applyAlignment="1">
      <alignment horizontal="center" vertical="center"/>
    </xf>
    <xf numFmtId="0" fontId="5" fillId="38" borderId="79" xfId="0" applyFont="1" applyFill="1" applyBorder="1" applyAlignment="1">
      <alignment horizontal="center" vertical="center"/>
    </xf>
    <xf numFmtId="0" fontId="5" fillId="38" borderId="69" xfId="0" applyFont="1" applyFill="1" applyBorder="1" applyAlignment="1">
      <alignment horizontal="center" vertical="center"/>
    </xf>
    <xf numFmtId="0" fontId="5" fillId="38" borderId="20" xfId="0" applyFont="1" applyFill="1" applyBorder="1" applyAlignment="1">
      <alignment horizontal="center" vertical="center"/>
    </xf>
    <xf numFmtId="0" fontId="5" fillId="38" borderId="18" xfId="0" applyFont="1" applyFill="1" applyBorder="1" applyAlignment="1">
      <alignment horizontal="center" vertical="center"/>
    </xf>
    <xf numFmtId="0" fontId="5" fillId="38" borderId="81" xfId="0" applyFont="1" applyFill="1" applyBorder="1" applyAlignment="1">
      <alignment horizontal="center" vertical="center"/>
    </xf>
    <xf numFmtId="0" fontId="5" fillId="38" borderId="41" xfId="0" applyFont="1" applyFill="1" applyBorder="1" applyAlignment="1">
      <alignment horizontal="center" vertical="center"/>
    </xf>
    <xf numFmtId="0" fontId="5" fillId="38" borderId="116" xfId="0" applyFont="1" applyFill="1" applyBorder="1" applyAlignment="1">
      <alignment horizontal="center" vertical="center"/>
    </xf>
    <xf numFmtId="0" fontId="5" fillId="38" borderId="117" xfId="0" applyFont="1" applyFill="1" applyBorder="1" applyAlignment="1">
      <alignment horizontal="center" vertical="center"/>
    </xf>
    <xf numFmtId="0" fontId="5" fillId="38" borderId="118" xfId="0" applyFont="1" applyFill="1" applyBorder="1" applyAlignment="1">
      <alignment horizontal="center" vertical="center"/>
    </xf>
    <xf numFmtId="0" fontId="5" fillId="38" borderId="105" xfId="0" applyFont="1" applyFill="1" applyBorder="1" applyAlignment="1">
      <alignment horizontal="center" vertical="center"/>
    </xf>
    <xf numFmtId="0" fontId="5" fillId="38" borderId="23" xfId="0" applyFont="1" applyFill="1" applyBorder="1" applyAlignment="1">
      <alignment horizontal="center" vertical="center"/>
    </xf>
    <xf numFmtId="0" fontId="5" fillId="38" borderId="82" xfId="0" applyFont="1" applyFill="1" applyBorder="1" applyAlignment="1">
      <alignment horizontal="center" vertical="center"/>
    </xf>
    <xf numFmtId="0" fontId="5" fillId="38" borderId="24" xfId="0" applyFont="1" applyFill="1" applyBorder="1" applyAlignment="1">
      <alignment horizontal="center" vertical="center"/>
    </xf>
    <xf numFmtId="0" fontId="5" fillId="0" borderId="11" xfId="0" applyFont="1" applyFill="1" applyBorder="1" applyAlignment="1">
      <alignment vertical="center"/>
    </xf>
    <xf numFmtId="0" fontId="8" fillId="0" borderId="57" xfId="0" applyFont="1" applyBorder="1" applyAlignment="1">
      <alignment vertical="center"/>
    </xf>
    <xf numFmtId="0" fontId="8" fillId="0" borderId="58" xfId="0" applyFont="1" applyBorder="1" applyAlignment="1">
      <alignment vertical="center"/>
    </xf>
    <xf numFmtId="0" fontId="8" fillId="0" borderId="59" xfId="0" applyFont="1" applyBorder="1" applyAlignment="1">
      <alignment vertical="center"/>
    </xf>
    <xf numFmtId="0" fontId="10" fillId="0" borderId="0" xfId="0" applyFont="1" applyAlignment="1">
      <alignment/>
    </xf>
    <xf numFmtId="0" fontId="0" fillId="0" borderId="89" xfId="0" applyBorder="1" applyAlignment="1">
      <alignment horizontal="center"/>
    </xf>
    <xf numFmtId="0" fontId="5" fillId="0" borderId="62" xfId="0" applyFont="1" applyBorder="1" applyAlignment="1">
      <alignment vertical="center"/>
    </xf>
    <xf numFmtId="0" fontId="9" fillId="0" borderId="0" xfId="0" applyFont="1" applyBorder="1" applyAlignment="1">
      <alignment vertical="center"/>
    </xf>
    <xf numFmtId="0" fontId="11" fillId="0" borderId="0" xfId="0" applyFont="1" applyAlignment="1">
      <alignment/>
    </xf>
    <xf numFmtId="0" fontId="8" fillId="0" borderId="85" xfId="0" applyFont="1" applyFill="1" applyBorder="1" applyAlignment="1">
      <alignment vertical="center"/>
    </xf>
    <xf numFmtId="0" fontId="12" fillId="0" borderId="0" xfId="0" applyFont="1" applyAlignment="1">
      <alignment/>
    </xf>
    <xf numFmtId="0" fontId="8" fillId="0" borderId="85" xfId="0" applyFont="1" applyBorder="1" applyAlignment="1">
      <alignment horizontal="left"/>
    </xf>
    <xf numFmtId="0" fontId="8" fillId="0" borderId="0" xfId="0" applyFont="1" applyFill="1" applyBorder="1" applyAlignment="1">
      <alignment vertical="center"/>
    </xf>
    <xf numFmtId="0" fontId="8" fillId="0" borderId="0" xfId="0" applyFont="1" applyAlignment="1">
      <alignment/>
    </xf>
    <xf numFmtId="0" fontId="9" fillId="0" borderId="0" xfId="0" applyFont="1" applyAlignment="1">
      <alignment/>
    </xf>
    <xf numFmtId="188" fontId="5" fillId="0" borderId="0" xfId="0" applyNumberFormat="1" applyFont="1" applyFill="1" applyBorder="1" applyAlignment="1">
      <alignment vertical="center"/>
    </xf>
    <xf numFmtId="188" fontId="8" fillId="0" borderId="121" xfId="0" applyNumberFormat="1" applyFont="1" applyBorder="1" applyAlignment="1">
      <alignment horizontal="center" vertical="center"/>
    </xf>
    <xf numFmtId="188" fontId="8" fillId="0" borderId="79" xfId="0" applyNumberFormat="1" applyFont="1" applyBorder="1" applyAlignment="1">
      <alignment horizontal="center" vertical="center"/>
    </xf>
    <xf numFmtId="188" fontId="8" fillId="0" borderId="81" xfId="0" applyNumberFormat="1" applyFont="1" applyBorder="1" applyAlignment="1">
      <alignment horizontal="center" vertical="center"/>
    </xf>
    <xf numFmtId="188" fontId="8" fillId="0" borderId="78" xfId="0" applyNumberFormat="1" applyFont="1" applyBorder="1" applyAlignment="1">
      <alignment horizontal="center" vertical="center"/>
    </xf>
    <xf numFmtId="188" fontId="8" fillId="0" borderId="122" xfId="0" applyNumberFormat="1" applyFont="1" applyBorder="1" applyAlignment="1">
      <alignment horizontal="center" vertical="center"/>
    </xf>
    <xf numFmtId="189" fontId="4" fillId="0" borderId="85" xfId="0" applyNumberFormat="1" applyFont="1" applyFill="1" applyBorder="1" applyAlignment="1">
      <alignment horizontal="right" vertical="center"/>
    </xf>
    <xf numFmtId="0" fontId="0" fillId="0" borderId="0" xfId="0" applyAlignment="1">
      <alignment horizontal="right"/>
    </xf>
    <xf numFmtId="193" fontId="9" fillId="0" borderId="16" xfId="0" applyNumberFormat="1" applyFont="1" applyBorder="1" applyAlignment="1">
      <alignment horizontal="right" vertical="center"/>
    </xf>
    <xf numFmtId="193" fontId="9" fillId="0" borderId="21" xfId="0" applyNumberFormat="1" applyFont="1" applyBorder="1" applyAlignment="1">
      <alignment horizontal="right" vertical="center"/>
    </xf>
    <xf numFmtId="193" fontId="9" fillId="0" borderId="18" xfId="0" applyNumberFormat="1" applyFont="1" applyBorder="1" applyAlignment="1">
      <alignment horizontal="right" vertical="center"/>
    </xf>
    <xf numFmtId="193" fontId="9" fillId="0" borderId="0" xfId="0" applyNumberFormat="1" applyFont="1" applyBorder="1" applyAlignment="1">
      <alignment horizontal="right" vertical="center"/>
    </xf>
    <xf numFmtId="196" fontId="9" fillId="0" borderId="114" xfId="0" applyNumberFormat="1" applyFont="1" applyBorder="1" applyAlignment="1">
      <alignment horizontal="right" vertical="center"/>
    </xf>
    <xf numFmtId="196" fontId="9" fillId="0" borderId="69" xfId="0" applyNumberFormat="1" applyFont="1" applyBorder="1" applyAlignment="1">
      <alignment horizontal="right" vertical="center"/>
    </xf>
    <xf numFmtId="196" fontId="9" fillId="0" borderId="41" xfId="0" applyNumberFormat="1" applyFont="1" applyBorder="1" applyAlignment="1">
      <alignment horizontal="right" vertical="center"/>
    </xf>
    <xf numFmtId="196" fontId="9" fillId="0" borderId="103" xfId="0" applyNumberFormat="1" applyFont="1" applyBorder="1" applyAlignment="1">
      <alignment horizontal="right" vertical="center"/>
    </xf>
    <xf numFmtId="196" fontId="9" fillId="0" borderId="105" xfId="0" applyNumberFormat="1" applyFont="1" applyBorder="1" applyAlignment="1">
      <alignment horizontal="right" vertical="center"/>
    </xf>
    <xf numFmtId="198" fontId="9" fillId="0" borderId="0" xfId="0" applyNumberFormat="1" applyFont="1" applyBorder="1" applyAlignment="1">
      <alignment horizontal="center" vertical="center"/>
    </xf>
    <xf numFmtId="198" fontId="9" fillId="0" borderId="16" xfId="0" applyNumberFormat="1" applyFont="1" applyBorder="1" applyAlignment="1">
      <alignment horizontal="center" vertical="center"/>
    </xf>
    <xf numFmtId="198" fontId="9" fillId="0" borderId="64" xfId="0" applyNumberFormat="1" applyFont="1" applyBorder="1" applyAlignment="1">
      <alignment horizontal="center" vertical="center"/>
    </xf>
    <xf numFmtId="198" fontId="9" fillId="0" borderId="117" xfId="0" applyNumberFormat="1" applyFont="1" applyBorder="1" applyAlignment="1">
      <alignment horizontal="center" vertical="center"/>
    </xf>
    <xf numFmtId="198" fontId="9" fillId="0" borderId="18" xfId="0" applyNumberFormat="1" applyFont="1" applyBorder="1" applyAlignment="1">
      <alignment horizontal="center" vertical="center"/>
    </xf>
    <xf numFmtId="198" fontId="9" fillId="0" borderId="21" xfId="0" applyNumberFormat="1" applyFont="1" applyBorder="1" applyAlignment="1">
      <alignment horizontal="center" vertical="center"/>
    </xf>
    <xf numFmtId="193" fontId="9" fillId="0" borderId="19" xfId="0" applyNumberFormat="1" applyFont="1" applyBorder="1" applyAlignment="1">
      <alignment horizontal="right" vertical="center"/>
    </xf>
    <xf numFmtId="0" fontId="13" fillId="0" borderId="0" xfId="0" applyFont="1" applyAlignment="1">
      <alignment/>
    </xf>
    <xf numFmtId="0" fontId="4" fillId="0" borderId="0" xfId="0" applyFont="1" applyBorder="1" applyAlignment="1">
      <alignment horizontal="center" vertical="center"/>
    </xf>
    <xf numFmtId="0" fontId="4" fillId="0" borderId="62" xfId="0" applyFont="1" applyBorder="1" applyAlignment="1">
      <alignment vertical="center"/>
    </xf>
    <xf numFmtId="0" fontId="12" fillId="0" borderId="0" xfId="0" applyFont="1" applyAlignment="1">
      <alignment horizontal="centerContinuous"/>
    </xf>
    <xf numFmtId="188" fontId="8" fillId="0" borderId="123" xfId="0" applyNumberFormat="1" applyFont="1" applyFill="1" applyBorder="1" applyAlignment="1">
      <alignment vertical="center"/>
    </xf>
    <xf numFmtId="0" fontId="4" fillId="0" borderId="124" xfId="0" applyFont="1" applyBorder="1" applyAlignment="1">
      <alignment horizontal="center" vertical="center"/>
    </xf>
    <xf numFmtId="0" fontId="4" fillId="0" borderId="123" xfId="0" applyFont="1" applyBorder="1" applyAlignment="1">
      <alignment horizontal="center" vertical="center"/>
    </xf>
    <xf numFmtId="0" fontId="4" fillId="0" borderId="125" xfId="0" applyFont="1" applyBorder="1" applyAlignment="1">
      <alignment horizontal="center" vertical="center" wrapText="1"/>
    </xf>
    <xf numFmtId="0" fontId="8" fillId="0" borderId="34" xfId="0" applyFont="1" applyBorder="1" applyAlignment="1">
      <alignment vertical="center"/>
    </xf>
    <xf numFmtId="0" fontId="8" fillId="0" borderId="27" xfId="0" applyFont="1" applyFill="1" applyBorder="1" applyAlignment="1">
      <alignment vertical="center"/>
    </xf>
    <xf numFmtId="0" fontId="8" fillId="0" borderId="29" xfId="0" applyFont="1" applyFill="1" applyBorder="1" applyAlignment="1">
      <alignment vertical="center"/>
    </xf>
    <xf numFmtId="0" fontId="8" fillId="0" borderId="31" xfId="0" applyFont="1" applyBorder="1" applyAlignment="1">
      <alignment vertical="center"/>
    </xf>
    <xf numFmtId="0" fontId="8" fillId="0" borderId="27" xfId="0" applyFont="1" applyBorder="1" applyAlignment="1">
      <alignment vertical="center" wrapText="1"/>
    </xf>
    <xf numFmtId="0" fontId="8" fillId="0" borderId="67" xfId="0" applyFont="1" applyBorder="1" applyAlignment="1">
      <alignment vertical="center"/>
    </xf>
    <xf numFmtId="0" fontId="8" fillId="0" borderId="27" xfId="0" applyFont="1" applyBorder="1" applyAlignment="1">
      <alignment vertical="center"/>
    </xf>
    <xf numFmtId="0" fontId="8" fillId="0" borderId="29" xfId="0" applyFont="1" applyBorder="1" applyAlignment="1">
      <alignment vertical="center"/>
    </xf>
    <xf numFmtId="0" fontId="8" fillId="0" borderId="33" xfId="0" applyFont="1" applyBorder="1" applyAlignment="1">
      <alignment vertical="center"/>
    </xf>
    <xf numFmtId="0" fontId="14" fillId="0" borderId="16" xfId="0" applyFont="1" applyFill="1" applyBorder="1" applyAlignment="1">
      <alignment vertical="center" wrapText="1"/>
    </xf>
    <xf numFmtId="0" fontId="14" fillId="0" borderId="18" xfId="0" applyFont="1" applyFill="1" applyBorder="1" applyAlignment="1">
      <alignment vertical="center" wrapText="1"/>
    </xf>
    <xf numFmtId="0" fontId="14" fillId="0" borderId="16" xfId="0" applyFont="1" applyBorder="1" applyAlignment="1">
      <alignment vertical="center" wrapText="1"/>
    </xf>
    <xf numFmtId="0" fontId="14" fillId="0" borderId="64" xfId="0" applyFont="1" applyBorder="1" applyAlignment="1">
      <alignment vertical="center" wrapText="1"/>
    </xf>
    <xf numFmtId="0" fontId="14" fillId="0" borderId="21" xfId="0" applyFont="1" applyBorder="1" applyAlignment="1">
      <alignment vertical="center" wrapText="1"/>
    </xf>
    <xf numFmtId="0" fontId="14" fillId="0" borderId="18" xfId="0" applyFont="1" applyBorder="1" applyAlignment="1">
      <alignment vertical="center" wrapText="1"/>
    </xf>
    <xf numFmtId="188" fontId="4" fillId="0" borderId="56" xfId="0" applyNumberFormat="1" applyFont="1" applyBorder="1" applyAlignment="1">
      <alignment vertical="center"/>
    </xf>
    <xf numFmtId="188" fontId="4" fillId="0" borderId="26" xfId="0" applyNumberFormat="1" applyFont="1" applyBorder="1" applyAlignment="1">
      <alignment vertical="center"/>
    </xf>
    <xf numFmtId="188" fontId="4" fillId="0" borderId="28" xfId="0" applyNumberFormat="1" applyFont="1" applyBorder="1" applyAlignment="1">
      <alignment vertical="center"/>
    </xf>
    <xf numFmtId="188" fontId="4" fillId="0" borderId="30" xfId="0" applyNumberFormat="1" applyFont="1" applyBorder="1" applyAlignment="1">
      <alignment vertical="center"/>
    </xf>
    <xf numFmtId="188" fontId="4" fillId="0" borderId="57" xfId="0" applyNumberFormat="1" applyFont="1" applyBorder="1" applyAlignment="1">
      <alignment vertical="center"/>
    </xf>
    <xf numFmtId="188" fontId="4" fillId="0" borderId="124" xfId="0" applyNumberFormat="1" applyFont="1" applyFill="1" applyBorder="1" applyAlignment="1">
      <alignment horizontal="right" vertical="center"/>
    </xf>
    <xf numFmtId="188" fontId="4" fillId="0" borderId="126" xfId="0" applyNumberFormat="1" applyFont="1" applyBorder="1" applyAlignment="1">
      <alignment horizontal="right" vertical="center"/>
    </xf>
    <xf numFmtId="188" fontId="4" fillId="0" borderId="36" xfId="0" applyNumberFormat="1" applyFont="1" applyBorder="1" applyAlignment="1">
      <alignment horizontal="right" vertical="center"/>
    </xf>
    <xf numFmtId="188" fontId="4" fillId="0" borderId="37" xfId="0" applyNumberFormat="1" applyFont="1" applyBorder="1" applyAlignment="1">
      <alignment horizontal="right" vertical="center"/>
    </xf>
    <xf numFmtId="188" fontId="4" fillId="0" borderId="38" xfId="0" applyNumberFormat="1" applyFont="1" applyBorder="1" applyAlignment="1">
      <alignment horizontal="right" vertical="center"/>
    </xf>
    <xf numFmtId="188" fontId="4" fillId="0" borderId="127" xfId="0" applyNumberFormat="1" applyFont="1" applyBorder="1" applyAlignment="1">
      <alignment horizontal="right" vertical="center"/>
    </xf>
    <xf numFmtId="188" fontId="4" fillId="0" borderId="128" xfId="0" applyNumberFormat="1" applyFont="1" applyFill="1" applyBorder="1" applyAlignment="1">
      <alignment horizontal="right" vertical="center"/>
    </xf>
    <xf numFmtId="0" fontId="11" fillId="0" borderId="0" xfId="0" applyFont="1" applyAlignment="1">
      <alignment horizontal="centerContinuous"/>
    </xf>
    <xf numFmtId="0" fontId="4" fillId="0" borderId="42" xfId="0" applyFont="1" applyBorder="1" applyAlignment="1">
      <alignment horizontal="left" vertical="center"/>
    </xf>
    <xf numFmtId="0" fontId="0" fillId="0" borderId="50" xfId="0" applyBorder="1" applyAlignment="1">
      <alignment/>
    </xf>
    <xf numFmtId="0" fontId="15" fillId="0" borderId="0" xfId="0" applyFont="1" applyBorder="1" applyAlignment="1">
      <alignment horizontal="centerContinuous" vertical="center"/>
    </xf>
    <xf numFmtId="0" fontId="9" fillId="0" borderId="54" xfId="0" applyFont="1" applyBorder="1" applyAlignment="1">
      <alignment horizontal="center" vertical="center"/>
    </xf>
    <xf numFmtId="0" fontId="12" fillId="0" borderId="89" xfId="0" applyFont="1" applyBorder="1" applyAlignment="1">
      <alignment horizontal="center"/>
    </xf>
    <xf numFmtId="0" fontId="0" fillId="0" borderId="0" xfId="0" applyAlignment="1">
      <alignment horizontal="centerContinuous"/>
    </xf>
    <xf numFmtId="189" fontId="14" fillId="0" borderId="85" xfId="0" applyNumberFormat="1" applyFont="1" applyFill="1" applyBorder="1" applyAlignment="1">
      <alignment horizontal="right" vertical="center"/>
    </xf>
    <xf numFmtId="0" fontId="0" fillId="0" borderId="0" xfId="0" applyAlignment="1">
      <alignment horizontal="center"/>
    </xf>
    <xf numFmtId="0" fontId="0" fillId="0" borderId="0" xfId="0" applyAlignment="1">
      <alignment vertical="center" wrapText="1"/>
    </xf>
    <xf numFmtId="0" fontId="0" fillId="0" borderId="0" xfId="0" applyAlignment="1">
      <alignment horizontal="center" vertical="center"/>
    </xf>
    <xf numFmtId="0" fontId="0" fillId="0" borderId="0" xfId="0" applyAlignment="1">
      <alignment horizontal="center" vertical="center" wrapText="1"/>
    </xf>
    <xf numFmtId="0" fontId="17" fillId="0" borderId="0" xfId="0" applyFont="1" applyAlignment="1">
      <alignment vertical="center"/>
    </xf>
    <xf numFmtId="0" fontId="17" fillId="0" borderId="89" xfId="0" applyFont="1" applyBorder="1" applyAlignment="1">
      <alignment horizontal="center" vertical="center"/>
    </xf>
    <xf numFmtId="183" fontId="17" fillId="0" borderId="129" xfId="0" applyNumberFormat="1" applyFont="1" applyBorder="1" applyAlignment="1">
      <alignment horizontal="center" vertical="center"/>
    </xf>
    <xf numFmtId="189" fontId="17" fillId="0" borderId="129" xfId="0" applyNumberFormat="1" applyFont="1" applyBorder="1" applyAlignment="1">
      <alignment horizontal="center" vertical="center"/>
    </xf>
    <xf numFmtId="0" fontId="17" fillId="0" borderId="130" xfId="0" applyFont="1" applyBorder="1" applyAlignment="1">
      <alignment horizontal="center" vertical="center"/>
    </xf>
    <xf numFmtId="0" fontId="19" fillId="39" borderId="129" xfId="0" applyFont="1" applyFill="1" applyBorder="1" applyAlignment="1">
      <alignment horizontal="center" vertical="center"/>
    </xf>
    <xf numFmtId="0" fontId="17" fillId="39" borderId="62" xfId="0" applyFont="1" applyFill="1" applyBorder="1" applyAlignment="1">
      <alignment vertical="center"/>
    </xf>
    <xf numFmtId="0" fontId="18" fillId="39" borderId="129" xfId="0" applyFont="1" applyFill="1" applyBorder="1" applyAlignment="1">
      <alignment horizontal="center" vertical="center"/>
    </xf>
    <xf numFmtId="0" fontId="19" fillId="39" borderId="49" xfId="0" applyFont="1" applyFill="1" applyBorder="1" applyAlignment="1">
      <alignment horizontal="center" vertical="center"/>
    </xf>
    <xf numFmtId="0" fontId="18" fillId="39" borderId="49" xfId="0" applyFont="1" applyFill="1" applyBorder="1" applyAlignment="1">
      <alignment horizontal="center" vertical="center"/>
    </xf>
    <xf numFmtId="0" fontId="17" fillId="39" borderId="0" xfId="0" applyFont="1" applyFill="1" applyBorder="1" applyAlignment="1">
      <alignment vertical="center"/>
    </xf>
    <xf numFmtId="0" fontId="19" fillId="40" borderId="131" xfId="0" applyFont="1" applyFill="1" applyBorder="1" applyAlignment="1">
      <alignment horizontal="center" vertical="center"/>
    </xf>
    <xf numFmtId="0" fontId="17" fillId="40" borderId="85" xfId="0" applyFont="1" applyFill="1" applyBorder="1" applyAlignment="1">
      <alignment vertical="center"/>
    </xf>
    <xf numFmtId="0" fontId="18" fillId="40" borderId="131" xfId="0" applyFont="1" applyFill="1" applyBorder="1" applyAlignment="1">
      <alignment horizontal="center" vertical="center"/>
    </xf>
    <xf numFmtId="0" fontId="17" fillId="40" borderId="51" xfId="0" applyFont="1" applyFill="1" applyBorder="1" applyAlignment="1">
      <alignment vertical="center"/>
    </xf>
    <xf numFmtId="0" fontId="17" fillId="40" borderId="132" xfId="0" applyFont="1" applyFill="1" applyBorder="1" applyAlignment="1">
      <alignment vertical="center"/>
    </xf>
    <xf numFmtId="0" fontId="17" fillId="40" borderId="128" xfId="0" applyFont="1" applyFill="1" applyBorder="1" applyAlignment="1">
      <alignment vertical="center"/>
    </xf>
    <xf numFmtId="0" fontId="20" fillId="39" borderId="52" xfId="0" applyFont="1" applyFill="1" applyBorder="1" applyAlignment="1">
      <alignment vertical="center"/>
    </xf>
    <xf numFmtId="0" fontId="21" fillId="0" borderId="0" xfId="0" applyFont="1" applyBorder="1" applyAlignment="1">
      <alignment vertical="center"/>
    </xf>
    <xf numFmtId="0" fontId="5" fillId="0" borderId="133" xfId="0" applyFont="1" applyBorder="1" applyAlignment="1">
      <alignment horizontal="center" vertical="center"/>
    </xf>
    <xf numFmtId="0" fontId="5" fillId="0" borderId="134" xfId="0" applyFont="1" applyBorder="1" applyAlignment="1">
      <alignment vertical="center"/>
    </xf>
    <xf numFmtId="0" fontId="22" fillId="0" borderId="121" xfId="0" applyFont="1" applyBorder="1" applyAlignment="1">
      <alignment vertical="center"/>
    </xf>
    <xf numFmtId="0" fontId="5" fillId="0" borderId="135" xfId="0" applyFont="1" applyBorder="1" applyAlignment="1">
      <alignment vertical="center"/>
    </xf>
    <xf numFmtId="0" fontId="5" fillId="0" borderId="135" xfId="0" applyFont="1" applyBorder="1" applyAlignment="1">
      <alignment horizontal="center" vertical="center"/>
    </xf>
    <xf numFmtId="0" fontId="8" fillId="0" borderId="136" xfId="0" applyFont="1" applyFill="1" applyBorder="1" applyAlignment="1">
      <alignment horizontal="center" vertical="center"/>
    </xf>
    <xf numFmtId="0" fontId="8" fillId="0" borderId="137" xfId="0" applyFont="1" applyFill="1" applyBorder="1" applyAlignment="1">
      <alignment horizontal="center" vertical="center"/>
    </xf>
    <xf numFmtId="0" fontId="8" fillId="0" borderId="138" xfId="0" applyFont="1" applyFill="1" applyBorder="1" applyAlignment="1">
      <alignment horizontal="center" vertical="center"/>
    </xf>
    <xf numFmtId="0" fontId="5" fillId="0" borderId="122" xfId="0" applyFont="1" applyBorder="1" applyAlignment="1">
      <alignment vertical="center"/>
    </xf>
    <xf numFmtId="0" fontId="5" fillId="0" borderId="21" xfId="0" applyFont="1" applyFill="1" applyBorder="1" applyAlignment="1">
      <alignment vertical="center"/>
    </xf>
    <xf numFmtId="0" fontId="5" fillId="0" borderId="21" xfId="0" applyFont="1" applyFill="1" applyBorder="1" applyAlignment="1">
      <alignment horizontal="center" vertical="center"/>
    </xf>
    <xf numFmtId="0" fontId="8" fillId="0" borderId="30"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38" xfId="0" applyFont="1" applyFill="1" applyBorder="1" applyAlignment="1">
      <alignment horizontal="center" vertical="center"/>
    </xf>
    <xf numFmtId="0" fontId="5" fillId="0" borderId="64" xfId="0" applyFont="1" applyFill="1" applyBorder="1" applyAlignment="1">
      <alignment vertical="center"/>
    </xf>
    <xf numFmtId="0" fontId="22" fillId="0" borderId="64" xfId="0" applyFont="1" applyFill="1" applyBorder="1" applyAlignment="1">
      <alignment vertical="center"/>
    </xf>
    <xf numFmtId="0" fontId="5" fillId="0" borderId="64" xfId="0" applyFont="1" applyFill="1" applyBorder="1" applyAlignment="1">
      <alignment horizontal="center" vertical="center"/>
    </xf>
    <xf numFmtId="0" fontId="8" fillId="0" borderId="67" xfId="0" applyFont="1" applyFill="1" applyBorder="1" applyAlignment="1">
      <alignment horizontal="center" vertical="center"/>
    </xf>
    <xf numFmtId="0" fontId="8" fillId="0" borderId="68" xfId="0" applyFont="1" applyFill="1" applyBorder="1" applyAlignment="1">
      <alignment horizontal="center" vertical="center"/>
    </xf>
    <xf numFmtId="0" fontId="5" fillId="0" borderId="16" xfId="0" applyFont="1" applyFill="1" applyBorder="1" applyAlignment="1">
      <alignment vertical="center" wrapText="1"/>
    </xf>
    <xf numFmtId="0" fontId="8" fillId="0" borderId="139" xfId="0" applyFont="1" applyFill="1" applyBorder="1" applyAlignment="1">
      <alignment horizontal="center" vertical="center"/>
    </xf>
    <xf numFmtId="0" fontId="5" fillId="0" borderId="64" xfId="0" applyFont="1" applyFill="1" applyBorder="1" applyAlignment="1">
      <alignment vertical="center" wrapText="1"/>
    </xf>
    <xf numFmtId="0" fontId="5" fillId="0" borderId="140" xfId="0" applyFont="1" applyFill="1" applyBorder="1" applyAlignment="1">
      <alignment vertical="center"/>
    </xf>
    <xf numFmtId="0" fontId="5" fillId="0" borderId="140" xfId="0" applyFont="1" applyFill="1" applyBorder="1" applyAlignment="1">
      <alignment horizontal="center" vertical="center"/>
    </xf>
    <xf numFmtId="0" fontId="5" fillId="0" borderId="16"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36" xfId="0" applyFont="1" applyFill="1" applyBorder="1" applyAlignment="1">
      <alignment horizontal="center" vertical="center"/>
    </xf>
    <xf numFmtId="0" fontId="5" fillId="0" borderId="55" xfId="0" applyFont="1" applyBorder="1" applyAlignment="1">
      <alignment vertical="center"/>
    </xf>
    <xf numFmtId="0" fontId="5" fillId="0" borderId="120" xfId="0" applyFont="1" applyBorder="1" applyAlignment="1">
      <alignment vertical="center"/>
    </xf>
    <xf numFmtId="0" fontId="5" fillId="0" borderId="42" xfId="0" applyFont="1" applyFill="1" applyBorder="1" applyAlignment="1">
      <alignment vertical="center"/>
    </xf>
    <xf numFmtId="0" fontId="22" fillId="0" borderId="42" xfId="0" applyFont="1" applyFill="1" applyBorder="1" applyAlignment="1">
      <alignment horizontal="center" vertical="center"/>
    </xf>
    <xf numFmtId="0" fontId="22" fillId="0" borderId="122" xfId="0" applyFont="1" applyBorder="1" applyAlignment="1">
      <alignment vertical="center"/>
    </xf>
    <xf numFmtId="0" fontId="5" fillId="0" borderId="21" xfId="0" applyFont="1" applyBorder="1" applyAlignment="1">
      <alignment vertical="center" wrapText="1"/>
    </xf>
    <xf numFmtId="0" fontId="5" fillId="0" borderId="16" xfId="0" applyFont="1" applyBorder="1" applyAlignment="1">
      <alignment vertical="center" wrapText="1"/>
    </xf>
    <xf numFmtId="0" fontId="22" fillId="0" borderId="64" xfId="0" applyFont="1" applyBorder="1" applyAlignment="1">
      <alignment horizontal="center" vertical="center"/>
    </xf>
    <xf numFmtId="0" fontId="5" fillId="0" borderId="61" xfId="0" applyFont="1" applyBorder="1" applyAlignment="1">
      <alignment vertical="center"/>
    </xf>
    <xf numFmtId="0" fontId="5" fillId="0" borderId="92" xfId="0" applyFont="1" applyBorder="1" applyAlignment="1">
      <alignment vertical="center"/>
    </xf>
    <xf numFmtId="0" fontId="8" fillId="0" borderId="33" xfId="0" applyFont="1" applyFill="1" applyBorder="1" applyAlignment="1">
      <alignment horizontal="center" vertical="center"/>
    </xf>
    <xf numFmtId="0" fontId="22" fillId="0" borderId="53" xfId="0" applyFont="1" applyFill="1" applyBorder="1" applyAlignment="1">
      <alignment horizontal="center" vertical="center"/>
    </xf>
    <xf numFmtId="0" fontId="8" fillId="0" borderId="141" xfId="0" applyFont="1" applyFill="1" applyBorder="1" applyAlignment="1">
      <alignment horizontal="center" vertical="center"/>
    </xf>
    <xf numFmtId="0" fontId="22" fillId="0" borderId="0" xfId="0" applyFont="1" applyBorder="1" applyAlignment="1">
      <alignment horizontal="center" vertical="center"/>
    </xf>
    <xf numFmtId="0" fontId="24" fillId="0" borderId="43" xfId="0" applyFont="1" applyBorder="1" applyAlignment="1">
      <alignment horizontal="center" vertical="center"/>
    </xf>
    <xf numFmtId="0" fontId="24" fillId="0" borderId="49" xfId="0" applyFont="1" applyBorder="1" applyAlignment="1">
      <alignment horizontal="center" vertical="center"/>
    </xf>
    <xf numFmtId="0" fontId="24" fillId="0" borderId="44" xfId="0" applyFont="1" applyBorder="1" applyAlignment="1">
      <alignment horizontal="center" vertical="center"/>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22" fillId="0" borderId="64" xfId="0" applyFont="1" applyBorder="1" applyAlignment="1">
      <alignment vertical="center"/>
    </xf>
    <xf numFmtId="0" fontId="8" fillId="0" borderId="107" xfId="0" applyFont="1" applyFill="1" applyBorder="1" applyAlignment="1">
      <alignment horizontal="center" vertical="center"/>
    </xf>
    <xf numFmtId="0" fontId="8" fillId="0" borderId="69" xfId="0" applyFont="1" applyFill="1" applyBorder="1" applyAlignment="1">
      <alignment horizontal="center"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9" xfId="0" applyFont="1" applyBorder="1" applyAlignment="1">
      <alignment horizontal="center" vertical="center"/>
    </xf>
    <xf numFmtId="0" fontId="18" fillId="0" borderId="142" xfId="0" applyFont="1" applyBorder="1" applyAlignment="1">
      <alignment horizontal="center" vertical="center"/>
    </xf>
    <xf numFmtId="0" fontId="18" fillId="0" borderId="93" xfId="0" applyFont="1" applyBorder="1" applyAlignment="1">
      <alignment horizontal="center" vertical="center"/>
    </xf>
    <xf numFmtId="0" fontId="18" fillId="0" borderId="143" xfId="0" applyFont="1" applyBorder="1" applyAlignment="1">
      <alignment horizontal="center" vertical="center"/>
    </xf>
    <xf numFmtId="0" fontId="17" fillId="39" borderId="62" xfId="0" applyFont="1" applyFill="1" applyBorder="1" applyAlignment="1">
      <alignment horizontal="center" vertical="center"/>
    </xf>
    <xf numFmtId="0" fontId="17" fillId="39" borderId="93" xfId="0" applyFont="1" applyFill="1" applyBorder="1" applyAlignment="1">
      <alignment vertical="center"/>
    </xf>
    <xf numFmtId="0" fontId="17" fillId="39" borderId="0" xfId="0" applyFont="1" applyFill="1" applyBorder="1" applyAlignment="1">
      <alignment horizontal="justify" vertical="center" wrapText="1"/>
    </xf>
    <xf numFmtId="0" fontId="18" fillId="39" borderId="93" xfId="0" applyFont="1" applyFill="1" applyBorder="1" applyAlignment="1">
      <alignment horizontal="center" vertical="center"/>
    </xf>
    <xf numFmtId="0" fontId="18" fillId="39" borderId="0" xfId="0" applyFont="1" applyFill="1" applyBorder="1" applyAlignment="1">
      <alignment horizontal="center" vertical="center"/>
    </xf>
    <xf numFmtId="0" fontId="18" fillId="40" borderId="132" xfId="0" applyFont="1" applyFill="1" applyBorder="1" applyAlignment="1">
      <alignment horizontal="center" vertical="center"/>
    </xf>
    <xf numFmtId="0" fontId="18" fillId="39" borderId="62" xfId="0" applyFont="1" applyFill="1" applyBorder="1" applyAlignment="1">
      <alignment horizontal="center" vertical="center"/>
    </xf>
    <xf numFmtId="0" fontId="18" fillId="40" borderId="85" xfId="0" applyFont="1" applyFill="1" applyBorder="1" applyAlignment="1">
      <alignment horizontal="center" vertical="center"/>
    </xf>
    <xf numFmtId="0" fontId="19" fillId="40" borderId="85" xfId="0" applyFont="1" applyFill="1" applyBorder="1" applyAlignment="1">
      <alignment horizontal="center" vertical="center"/>
    </xf>
    <xf numFmtId="0" fontId="8" fillId="0" borderId="144" xfId="0" applyFont="1" applyFill="1" applyBorder="1" applyAlignment="1">
      <alignment horizontal="center" vertical="center"/>
    </xf>
    <xf numFmtId="0" fontId="8" fillId="0" borderId="67" xfId="0" applyFont="1" applyBorder="1" applyAlignment="1">
      <alignment vertical="center" wrapText="1"/>
    </xf>
    <xf numFmtId="0" fontId="8" fillId="0" borderId="57" xfId="0" applyFont="1" applyFill="1" applyBorder="1" applyAlignment="1">
      <alignment horizontal="center" vertical="center"/>
    </xf>
    <xf numFmtId="0" fontId="8" fillId="0" borderId="145" xfId="0" applyFont="1" applyFill="1" applyBorder="1" applyAlignment="1">
      <alignment horizontal="center" vertical="center"/>
    </xf>
    <xf numFmtId="0" fontId="8" fillId="0" borderId="127" xfId="0" applyFont="1" applyFill="1" applyBorder="1" applyAlignment="1">
      <alignment horizontal="center" vertical="center"/>
    </xf>
    <xf numFmtId="0" fontId="5" fillId="0" borderId="146" xfId="0" applyFont="1" applyFill="1" applyBorder="1" applyAlignment="1">
      <alignment vertical="center"/>
    </xf>
    <xf numFmtId="0" fontId="8" fillId="33" borderId="147" xfId="0" applyFont="1" applyFill="1" applyBorder="1" applyAlignment="1">
      <alignment horizontal="center" vertical="center"/>
    </xf>
    <xf numFmtId="0" fontId="8" fillId="33" borderId="148" xfId="0" applyFont="1" applyFill="1" applyBorder="1" applyAlignment="1">
      <alignment horizontal="center" vertical="center"/>
    </xf>
    <xf numFmtId="0" fontId="8" fillId="33" borderId="149" xfId="0" applyFont="1" applyFill="1" applyBorder="1" applyAlignment="1">
      <alignment horizontal="center" vertical="center"/>
    </xf>
    <xf numFmtId="0" fontId="5" fillId="0" borderId="18" xfId="0" applyFont="1" applyFill="1" applyBorder="1" applyAlignment="1">
      <alignment horizontal="center" vertical="center"/>
    </xf>
    <xf numFmtId="0" fontId="8" fillId="33" borderId="0" xfId="0" applyFont="1" applyFill="1" applyBorder="1" applyAlignment="1">
      <alignment horizontal="center" vertical="center"/>
    </xf>
    <xf numFmtId="0" fontId="24" fillId="0" borderId="0" xfId="0" applyFont="1" applyFill="1" applyBorder="1" applyAlignment="1">
      <alignment horizontal="center" vertical="center"/>
    </xf>
    <xf numFmtId="0" fontId="0" fillId="0" borderId="54" xfId="0" applyFont="1" applyBorder="1" applyAlignment="1">
      <alignment vertical="center"/>
    </xf>
    <xf numFmtId="0" fontId="0" fillId="0" borderId="0" xfId="0" applyFont="1" applyAlignment="1">
      <alignment vertical="center"/>
    </xf>
    <xf numFmtId="0" fontId="0" fillId="0" borderId="11" xfId="0" applyFont="1" applyBorder="1" applyAlignment="1">
      <alignment vertical="center"/>
    </xf>
    <xf numFmtId="0" fontId="0" fillId="0" borderId="0" xfId="0" applyFont="1" applyBorder="1" applyAlignment="1">
      <alignment vertical="center"/>
    </xf>
    <xf numFmtId="0" fontId="0" fillId="0" borderId="52" xfId="0" applyFont="1" applyBorder="1" applyAlignment="1">
      <alignment vertical="center"/>
    </xf>
    <xf numFmtId="0" fontId="0" fillId="0" borderId="42" xfId="0" applyFont="1" applyBorder="1" applyAlignment="1">
      <alignment vertical="center"/>
    </xf>
    <xf numFmtId="0" fontId="0" fillId="0" borderId="42" xfId="0" applyFont="1" applyBorder="1" applyAlignment="1">
      <alignment horizontal="right" vertical="center"/>
    </xf>
    <xf numFmtId="0" fontId="0" fillId="0" borderId="54" xfId="0" applyFont="1" applyBorder="1" applyAlignment="1">
      <alignment horizontal="right" vertical="center"/>
    </xf>
    <xf numFmtId="0" fontId="17" fillId="0" borderId="0" xfId="0" applyFont="1" applyBorder="1" applyAlignment="1">
      <alignment vertical="center"/>
    </xf>
    <xf numFmtId="0" fontId="17" fillId="34" borderId="54" xfId="0" applyFont="1" applyFill="1" applyBorder="1" applyAlignment="1">
      <alignment vertical="center"/>
    </xf>
    <xf numFmtId="0" fontId="20" fillId="34" borderId="54" xfId="0" applyFont="1" applyFill="1" applyBorder="1" applyAlignment="1">
      <alignment vertical="center" wrapText="1"/>
    </xf>
    <xf numFmtId="0" fontId="18" fillId="34" borderId="89" xfId="0" applyFont="1" applyFill="1" applyBorder="1" applyAlignment="1">
      <alignment horizontal="center" vertical="center"/>
    </xf>
    <xf numFmtId="0" fontId="17" fillId="34" borderId="84" xfId="0" applyFont="1" applyFill="1" applyBorder="1" applyAlignment="1">
      <alignment horizontal="center" vertical="center"/>
    </xf>
    <xf numFmtId="0" fontId="19" fillId="34" borderId="54" xfId="0" applyFont="1" applyFill="1" applyBorder="1" applyAlignment="1">
      <alignment horizontal="center" vertical="center"/>
    </xf>
    <xf numFmtId="0" fontId="8" fillId="34" borderId="150" xfId="0" applyFont="1" applyFill="1" applyBorder="1" applyAlignment="1">
      <alignment horizontal="center" vertical="center"/>
    </xf>
    <xf numFmtId="0" fontId="26" fillId="0" borderId="65" xfId="0" applyFont="1" applyBorder="1" applyAlignment="1">
      <alignment vertical="center"/>
    </xf>
    <xf numFmtId="183" fontId="8" fillId="33" borderId="0" xfId="0" applyNumberFormat="1" applyFont="1" applyFill="1" applyBorder="1" applyAlignment="1">
      <alignment horizontal="center" vertical="center"/>
    </xf>
    <xf numFmtId="196" fontId="9" fillId="34" borderId="69" xfId="0" applyNumberFormat="1" applyFont="1" applyFill="1" applyBorder="1" applyAlignment="1">
      <alignment horizontal="right" vertical="center"/>
    </xf>
    <xf numFmtId="198" fontId="9" fillId="34" borderId="16" xfId="0" applyNumberFormat="1" applyFont="1" applyFill="1" applyBorder="1" applyAlignment="1">
      <alignment horizontal="center" vertical="center"/>
    </xf>
    <xf numFmtId="193" fontId="9" fillId="34" borderId="16" xfId="0" applyNumberFormat="1" applyFont="1" applyFill="1" applyBorder="1" applyAlignment="1">
      <alignment horizontal="right" vertical="center"/>
    </xf>
    <xf numFmtId="188" fontId="8" fillId="34" borderId="79" xfId="0" applyNumberFormat="1" applyFont="1" applyFill="1" applyBorder="1" applyAlignment="1">
      <alignment horizontal="center" vertical="center"/>
    </xf>
    <xf numFmtId="196" fontId="9" fillId="34" borderId="41" xfId="0" applyNumberFormat="1" applyFont="1" applyFill="1" applyBorder="1" applyAlignment="1">
      <alignment horizontal="right" vertical="center"/>
    </xf>
    <xf numFmtId="198" fontId="9" fillId="34" borderId="18" xfId="0" applyNumberFormat="1" applyFont="1" applyFill="1" applyBorder="1" applyAlignment="1">
      <alignment horizontal="center" vertical="center"/>
    </xf>
    <xf numFmtId="193" fontId="9" fillId="34" borderId="19" xfId="0" applyNumberFormat="1" applyFont="1" applyFill="1" applyBorder="1" applyAlignment="1">
      <alignment horizontal="right" vertical="center"/>
    </xf>
    <xf numFmtId="188" fontId="8" fillId="34" borderId="29" xfId="0" applyNumberFormat="1" applyFont="1" applyFill="1" applyBorder="1" applyAlignment="1">
      <alignment horizontal="center" vertical="center"/>
    </xf>
    <xf numFmtId="0" fontId="8" fillId="0" borderId="0" xfId="0" applyFont="1" applyBorder="1" applyAlignment="1">
      <alignment horizontal="left"/>
    </xf>
    <xf numFmtId="189" fontId="14" fillId="0" borderId="0" xfId="0" applyNumberFormat="1" applyFont="1" applyFill="1" applyBorder="1" applyAlignment="1">
      <alignment horizontal="right" vertical="center"/>
    </xf>
    <xf numFmtId="0" fontId="0" fillId="0" borderId="0" xfId="0" applyBorder="1" applyAlignment="1">
      <alignment/>
    </xf>
    <xf numFmtId="0" fontId="14" fillId="0" borderId="21" xfId="0" applyFont="1" applyFill="1" applyBorder="1" applyAlignment="1">
      <alignment vertical="center" wrapText="1"/>
    </xf>
    <xf numFmtId="0" fontId="14" fillId="0" borderId="67" xfId="0" applyFont="1" applyFill="1" applyBorder="1" applyAlignment="1">
      <alignment vertical="center" wrapText="1"/>
    </xf>
    <xf numFmtId="0" fontId="14" fillId="0" borderId="31" xfId="0" applyFont="1" applyFill="1" applyBorder="1" applyAlignment="1">
      <alignment vertical="center" wrapText="1"/>
    </xf>
    <xf numFmtId="0" fontId="14" fillId="0" borderId="64" xfId="0" applyFont="1" applyFill="1" applyBorder="1" applyAlignment="1">
      <alignment vertical="center" wrapText="1"/>
    </xf>
    <xf numFmtId="0" fontId="14" fillId="0" borderId="42" xfId="0" applyFont="1" applyFill="1" applyBorder="1" applyAlignment="1">
      <alignment vertical="center" wrapText="1"/>
    </xf>
    <xf numFmtId="0" fontId="14" fillId="0" borderId="34" xfId="0" applyFont="1" applyFill="1" applyBorder="1" applyAlignment="1">
      <alignment vertical="center" wrapText="1"/>
    </xf>
    <xf numFmtId="0" fontId="14" fillId="0" borderId="27" xfId="0" applyFont="1" applyFill="1" applyBorder="1" applyAlignment="1">
      <alignment vertical="center" wrapText="1"/>
    </xf>
    <xf numFmtId="0" fontId="14" fillId="0" borderId="29" xfId="0" applyFont="1" applyFill="1" applyBorder="1" applyAlignment="1">
      <alignment vertical="center" wrapText="1"/>
    </xf>
    <xf numFmtId="188" fontId="4" fillId="34" borderId="66" xfId="0" applyNumberFormat="1" applyFont="1" applyFill="1" applyBorder="1" applyAlignment="1">
      <alignment horizontal="center" vertical="center"/>
    </xf>
    <xf numFmtId="188" fontId="4" fillId="34" borderId="68" xfId="0" applyNumberFormat="1" applyFont="1" applyFill="1" applyBorder="1" applyAlignment="1">
      <alignment horizontal="center" vertical="center"/>
    </xf>
    <xf numFmtId="188" fontId="4" fillId="34" borderId="151" xfId="0" applyNumberFormat="1" applyFont="1" applyFill="1" applyBorder="1" applyAlignment="1">
      <alignment horizontal="center" vertical="center"/>
    </xf>
    <xf numFmtId="188" fontId="4" fillId="0" borderId="56" xfId="0" applyNumberFormat="1" applyFont="1" applyBorder="1" applyAlignment="1">
      <alignment horizontal="center" vertical="center"/>
    </xf>
    <xf numFmtId="188" fontId="4" fillId="0" borderId="26" xfId="0" applyNumberFormat="1" applyFont="1" applyBorder="1" applyAlignment="1">
      <alignment horizontal="center" vertical="center"/>
    </xf>
    <xf numFmtId="188" fontId="4" fillId="0" borderId="28" xfId="0" applyNumberFormat="1" applyFont="1" applyBorder="1" applyAlignment="1">
      <alignment horizontal="center" vertical="center"/>
    </xf>
    <xf numFmtId="188" fontId="4" fillId="0" borderId="30" xfId="0" applyNumberFormat="1" applyFont="1" applyBorder="1" applyAlignment="1">
      <alignment horizontal="center" vertical="center"/>
    </xf>
    <xf numFmtId="188" fontId="4" fillId="34" borderId="58" xfId="0" applyNumberFormat="1" applyFont="1" applyFill="1" applyBorder="1" applyAlignment="1">
      <alignment horizontal="center" vertical="center"/>
    </xf>
    <xf numFmtId="188" fontId="4" fillId="34" borderId="26" xfId="0" applyNumberFormat="1" applyFont="1" applyFill="1" applyBorder="1" applyAlignment="1">
      <alignment horizontal="center" vertical="center"/>
    </xf>
    <xf numFmtId="188" fontId="4" fillId="0" borderId="126" xfId="0" applyNumberFormat="1" applyFont="1" applyBorder="1" applyAlignment="1">
      <alignment horizontal="center" vertical="center"/>
    </xf>
    <xf numFmtId="188" fontId="4" fillId="0" borderId="36" xfId="0" applyNumberFormat="1" applyFont="1" applyBorder="1" applyAlignment="1">
      <alignment horizontal="center" vertical="center"/>
    </xf>
    <xf numFmtId="188" fontId="4" fillId="0" borderId="37" xfId="0" applyNumberFormat="1" applyFont="1" applyBorder="1" applyAlignment="1">
      <alignment horizontal="center" vertical="center"/>
    </xf>
    <xf numFmtId="188" fontId="4" fillId="0" borderId="38" xfId="0" applyNumberFormat="1" applyFont="1" applyBorder="1" applyAlignment="1">
      <alignment horizontal="center" vertical="center"/>
    </xf>
    <xf numFmtId="188" fontId="4" fillId="34" borderId="36" xfId="0" applyNumberFormat="1" applyFont="1" applyFill="1" applyBorder="1" applyAlignment="1">
      <alignment horizontal="center" vertical="center"/>
    </xf>
    <xf numFmtId="188" fontId="4" fillId="0" borderId="152" xfId="0" applyNumberFormat="1" applyFont="1" applyFill="1" applyBorder="1" applyAlignment="1">
      <alignment horizontal="center" vertical="center"/>
    </xf>
    <xf numFmtId="188" fontId="4" fillId="0" borderId="128" xfId="0" applyNumberFormat="1" applyFont="1" applyFill="1" applyBorder="1" applyAlignment="1">
      <alignment horizontal="center" vertical="center"/>
    </xf>
    <xf numFmtId="189" fontId="4" fillId="0" borderId="0" xfId="0" applyNumberFormat="1" applyFont="1" applyBorder="1" applyAlignment="1">
      <alignment vertical="center"/>
    </xf>
    <xf numFmtId="0" fontId="17" fillId="34" borderId="54" xfId="0" applyFont="1" applyFill="1" applyBorder="1" applyAlignment="1">
      <alignment horizontal="center" vertical="center" wrapText="1"/>
    </xf>
    <xf numFmtId="0" fontId="15" fillId="0" borderId="0" xfId="0" applyFont="1" applyFill="1" applyBorder="1" applyAlignment="1">
      <alignment horizontal="center" vertical="center"/>
    </xf>
    <xf numFmtId="0" fontId="8" fillId="0" borderId="66" xfId="0" applyFont="1" applyBorder="1" applyAlignment="1">
      <alignment horizontal="center" vertical="center"/>
    </xf>
    <xf numFmtId="0" fontId="8" fillId="0" borderId="67" xfId="0" applyFont="1" applyBorder="1" applyAlignment="1">
      <alignment horizontal="center" vertical="center"/>
    </xf>
    <xf numFmtId="0" fontId="8" fillId="0" borderId="68" xfId="0" applyFont="1" applyBorder="1" applyAlignment="1">
      <alignment horizontal="center" vertical="center"/>
    </xf>
    <xf numFmtId="0" fontId="5" fillId="0" borderId="21" xfId="0" applyFont="1" applyFill="1" applyBorder="1" applyAlignment="1">
      <alignment vertical="center" wrapText="1"/>
    </xf>
    <xf numFmtId="0" fontId="26" fillId="0" borderId="52" xfId="0" applyFont="1" applyBorder="1" applyAlignment="1">
      <alignment vertical="center"/>
    </xf>
    <xf numFmtId="0" fontId="8" fillId="0" borderId="64" xfId="0" applyFont="1" applyFill="1" applyBorder="1" applyAlignment="1">
      <alignment horizontal="center" vertical="center"/>
    </xf>
    <xf numFmtId="0" fontId="8" fillId="0" borderId="65" xfId="0" applyFont="1" applyFill="1" applyBorder="1" applyAlignment="1">
      <alignment horizontal="center" vertical="center"/>
    </xf>
    <xf numFmtId="0" fontId="8" fillId="0" borderId="80" xfId="0" applyFont="1" applyFill="1" applyBorder="1" applyAlignment="1">
      <alignment horizontal="center" vertical="center"/>
    </xf>
    <xf numFmtId="0" fontId="8" fillId="0" borderId="104" xfId="0" applyFont="1" applyFill="1" applyBorder="1" applyAlignment="1">
      <alignment horizontal="center" vertical="center"/>
    </xf>
    <xf numFmtId="0" fontId="4" fillId="0" borderId="0" xfId="0" applyFont="1" applyAlignment="1">
      <alignment/>
    </xf>
    <xf numFmtId="0" fontId="27" fillId="0" borderId="0" xfId="0" applyFont="1" applyAlignment="1">
      <alignment/>
    </xf>
    <xf numFmtId="0" fontId="27" fillId="0" borderId="0" xfId="0" applyFont="1" applyAlignment="1">
      <alignment horizontal="right" vertical="center"/>
    </xf>
    <xf numFmtId="0" fontId="27" fillId="0" borderId="0" xfId="0" applyFont="1" applyAlignment="1">
      <alignment vertical="center"/>
    </xf>
    <xf numFmtId="0" fontId="25" fillId="0" borderId="0" xfId="0" applyFont="1" applyAlignment="1">
      <alignment vertical="center"/>
    </xf>
    <xf numFmtId="180" fontId="8" fillId="0" borderId="144" xfId="0" applyNumberFormat="1" applyFont="1" applyBorder="1" applyAlignment="1">
      <alignment horizontal="center" vertical="center"/>
    </xf>
    <xf numFmtId="0" fontId="0" fillId="35" borderId="63" xfId="0" applyFill="1" applyBorder="1" applyAlignment="1">
      <alignment/>
    </xf>
    <xf numFmtId="0" fontId="5" fillId="0" borderId="85" xfId="0" applyFont="1" applyBorder="1" applyAlignment="1">
      <alignment vertical="center"/>
    </xf>
    <xf numFmtId="0" fontId="5" fillId="0" borderId="46" xfId="0" applyFont="1" applyFill="1" applyBorder="1" applyAlignment="1">
      <alignment vertical="center"/>
    </xf>
    <xf numFmtId="0" fontId="5" fillId="35" borderId="93" xfId="0" applyFont="1" applyFill="1" applyBorder="1" applyAlignment="1">
      <alignment vertical="center"/>
    </xf>
    <xf numFmtId="0" fontId="5" fillId="0" borderId="152" xfId="0" applyFont="1" applyBorder="1" applyAlignment="1">
      <alignment vertical="center"/>
    </xf>
    <xf numFmtId="0" fontId="5" fillId="0" borderId="153" xfId="0" applyFont="1" applyBorder="1" applyAlignment="1">
      <alignment vertical="center"/>
    </xf>
    <xf numFmtId="0" fontId="5" fillId="0" borderId="132" xfId="0" applyFont="1" applyBorder="1" applyAlignment="1">
      <alignment vertical="center"/>
    </xf>
    <xf numFmtId="0" fontId="5" fillId="0" borderId="132" xfId="0" applyFont="1" applyBorder="1" applyAlignment="1">
      <alignment horizontal="center" vertical="center"/>
    </xf>
    <xf numFmtId="0" fontId="24" fillId="0" borderId="152" xfId="0" applyFont="1" applyBorder="1" applyAlignment="1">
      <alignment horizontal="center" vertical="center"/>
    </xf>
    <xf numFmtId="0" fontId="24" fillId="0" borderId="154" xfId="0" applyFont="1" applyBorder="1" applyAlignment="1">
      <alignment horizontal="center" vertical="center"/>
    </xf>
    <xf numFmtId="0" fontId="24" fillId="0" borderId="125" xfId="0" applyFont="1" applyBorder="1" applyAlignment="1">
      <alignment horizontal="center" vertical="center"/>
    </xf>
    <xf numFmtId="0" fontId="5" fillId="0" borderId="128" xfId="0" applyFont="1" applyBorder="1" applyAlignment="1">
      <alignment horizontal="center" vertical="center"/>
    </xf>
    <xf numFmtId="0" fontId="8" fillId="0" borderId="89" xfId="0" applyFont="1" applyFill="1" applyBorder="1" applyAlignment="1">
      <alignment horizontal="center" vertical="center"/>
    </xf>
    <xf numFmtId="0" fontId="5" fillId="0" borderId="119" xfId="0" applyFont="1" applyFill="1" applyBorder="1" applyAlignment="1">
      <alignment vertical="center"/>
    </xf>
    <xf numFmtId="0" fontId="5" fillId="0" borderId="106" xfId="0" applyFont="1" applyFill="1" applyBorder="1" applyAlignment="1">
      <alignment horizontal="center" vertical="center"/>
    </xf>
    <xf numFmtId="0" fontId="5" fillId="0" borderId="11"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47" xfId="0" applyFont="1" applyFill="1" applyBorder="1" applyAlignment="1">
      <alignment horizontal="center" vertical="center"/>
    </xf>
    <xf numFmtId="0" fontId="5" fillId="0" borderId="52" xfId="0" applyFont="1" applyFill="1" applyBorder="1" applyAlignment="1">
      <alignment horizontal="center" vertical="center"/>
    </xf>
    <xf numFmtId="0" fontId="8" fillId="0" borderId="94" xfId="0" applyFont="1" applyFill="1" applyBorder="1" applyAlignment="1">
      <alignment horizontal="center" vertical="center"/>
    </xf>
    <xf numFmtId="0" fontId="8" fillId="0" borderId="155" xfId="0" applyFont="1" applyFill="1" applyBorder="1" applyAlignment="1">
      <alignment horizontal="center" vertical="center"/>
    </xf>
    <xf numFmtId="189" fontId="8" fillId="33" borderId="129" xfId="0" applyNumberFormat="1" applyFont="1" applyFill="1" applyBorder="1" applyAlignment="1">
      <alignment horizontal="center" vertical="center"/>
    </xf>
    <xf numFmtId="189" fontId="8" fillId="33" borderId="13" xfId="0" applyNumberFormat="1" applyFont="1" applyFill="1" applyBorder="1" applyAlignment="1">
      <alignment horizontal="center" vertical="center"/>
    </xf>
    <xf numFmtId="0" fontId="5" fillId="0" borderId="156" xfId="0" applyFont="1" applyFill="1" applyBorder="1" applyAlignment="1">
      <alignment horizontal="center" vertical="center"/>
    </xf>
    <xf numFmtId="0" fontId="5" fillId="0" borderId="157" xfId="0" applyFont="1" applyFill="1" applyBorder="1" applyAlignment="1">
      <alignment horizontal="center" vertical="center"/>
    </xf>
    <xf numFmtId="0" fontId="5" fillId="35" borderId="158" xfId="0" applyFont="1" applyFill="1" applyBorder="1" applyAlignment="1">
      <alignment horizontal="center" vertical="center"/>
    </xf>
    <xf numFmtId="0" fontId="23" fillId="0" borderId="45" xfId="0" applyFont="1" applyBorder="1" applyAlignment="1">
      <alignment horizontal="center" vertical="center"/>
    </xf>
    <xf numFmtId="0" fontId="5" fillId="0" borderId="55" xfId="0" applyFont="1" applyFill="1" applyBorder="1" applyAlignment="1">
      <alignment horizontal="center" vertical="center"/>
    </xf>
    <xf numFmtId="0" fontId="5" fillId="35" borderId="61" xfId="0" applyFont="1" applyFill="1" applyBorder="1" applyAlignment="1">
      <alignment vertical="center"/>
    </xf>
    <xf numFmtId="0" fontId="22" fillId="0" borderId="54" xfId="0" applyFont="1" applyBorder="1" applyAlignment="1">
      <alignment horizontal="center" vertical="center"/>
    </xf>
    <xf numFmtId="0" fontId="5" fillId="0" borderId="54" xfId="0" applyFont="1" applyBorder="1" applyAlignment="1">
      <alignment vertical="center" wrapText="1"/>
    </xf>
    <xf numFmtId="0" fontId="5" fillId="0" borderId="159" xfId="0" applyFont="1" applyBorder="1" applyAlignment="1">
      <alignment horizontal="center" vertical="center"/>
    </xf>
    <xf numFmtId="0" fontId="23" fillId="0" borderId="54" xfId="0" applyFont="1" applyBorder="1" applyAlignment="1">
      <alignment horizontal="center" vertical="center"/>
    </xf>
    <xf numFmtId="0" fontId="22" fillId="0" borderId="62" xfId="0" applyFont="1" applyFill="1" applyBorder="1" applyAlignment="1">
      <alignment horizontal="center" vertical="center"/>
    </xf>
    <xf numFmtId="0" fontId="5" fillId="0" borderId="62" xfId="0" applyFont="1" applyFill="1" applyBorder="1" applyAlignment="1">
      <alignment vertical="center"/>
    </xf>
    <xf numFmtId="0" fontId="5" fillId="0" borderId="158"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93" xfId="0" applyFont="1" applyFill="1" applyBorder="1" applyAlignment="1">
      <alignment vertical="center"/>
    </xf>
    <xf numFmtId="0" fontId="8" fillId="0" borderId="160" xfId="0" applyFont="1" applyFill="1" applyBorder="1" applyAlignment="1">
      <alignment horizontal="center" vertical="center"/>
    </xf>
    <xf numFmtId="189" fontId="8" fillId="33" borderId="133" xfId="0" applyNumberFormat="1" applyFont="1" applyFill="1" applyBorder="1" applyAlignment="1">
      <alignment horizontal="center" vertical="center"/>
    </xf>
    <xf numFmtId="0" fontId="23" fillId="0" borderId="86" xfId="0" applyFont="1" applyBorder="1" applyAlignment="1">
      <alignment horizontal="center" vertical="center"/>
    </xf>
    <xf numFmtId="0" fontId="5" fillId="0" borderId="63" xfId="0" applyFont="1" applyFill="1" applyBorder="1" applyAlignment="1">
      <alignment horizontal="center" vertical="center"/>
    </xf>
    <xf numFmtId="0" fontId="24" fillId="0" borderId="123" xfId="0" applyFont="1" applyBorder="1" applyAlignment="1">
      <alignment horizontal="center" vertical="center"/>
    </xf>
    <xf numFmtId="188" fontId="4" fillId="0" borderId="124" xfId="0" applyNumberFormat="1" applyFont="1" applyFill="1" applyBorder="1" applyAlignment="1">
      <alignment horizontal="center" vertical="center"/>
    </xf>
    <xf numFmtId="188" fontId="4" fillId="34" borderId="152" xfId="0" applyNumberFormat="1" applyFont="1" applyFill="1" applyBorder="1" applyAlignment="1">
      <alignment horizontal="center" vertical="center"/>
    </xf>
    <xf numFmtId="188" fontId="8" fillId="34" borderId="123" xfId="0" applyNumberFormat="1" applyFont="1" applyFill="1" applyBorder="1" applyAlignment="1">
      <alignment vertical="center"/>
    </xf>
    <xf numFmtId="188" fontId="4" fillId="34" borderId="128" xfId="0" applyNumberFormat="1" applyFont="1" applyFill="1" applyBorder="1" applyAlignment="1">
      <alignment horizontal="center" vertical="center"/>
    </xf>
    <xf numFmtId="0" fontId="18" fillId="0" borderId="145" xfId="0" applyFont="1" applyBorder="1" applyAlignment="1">
      <alignment horizontal="center" vertical="center"/>
    </xf>
    <xf numFmtId="183" fontId="8" fillId="33" borderId="133" xfId="0" applyNumberFormat="1" applyFont="1" applyFill="1" applyBorder="1" applyAlignment="1">
      <alignment horizontal="center" vertical="center"/>
    </xf>
    <xf numFmtId="183" fontId="8" fillId="33" borderId="129" xfId="0" applyNumberFormat="1" applyFont="1" applyFill="1" applyBorder="1" applyAlignment="1">
      <alignment horizontal="center" vertical="center"/>
    </xf>
    <xf numFmtId="183" fontId="8" fillId="33" borderId="13" xfId="0" applyNumberFormat="1" applyFont="1" applyFill="1" applyBorder="1" applyAlignment="1">
      <alignment horizontal="center" vertical="center"/>
    </xf>
    <xf numFmtId="0" fontId="8" fillId="0" borderId="111" xfId="0" applyFont="1" applyFill="1" applyBorder="1" applyAlignment="1">
      <alignment horizontal="center" vertical="center"/>
    </xf>
    <xf numFmtId="0" fontId="8" fillId="0" borderId="161" xfId="0" applyFont="1" applyFill="1" applyBorder="1" applyAlignment="1">
      <alignment horizontal="center" vertical="center"/>
    </xf>
    <xf numFmtId="189" fontId="8" fillId="33" borderId="162" xfId="0" applyNumberFormat="1" applyFont="1" applyFill="1" applyBorder="1" applyAlignment="1">
      <alignment horizontal="center" vertical="center"/>
    </xf>
    <xf numFmtId="183" fontId="8" fillId="33" borderId="162" xfId="0" applyNumberFormat="1" applyFont="1" applyFill="1" applyBorder="1" applyAlignment="1">
      <alignment horizontal="center" vertical="center"/>
    </xf>
    <xf numFmtId="0" fontId="8" fillId="0" borderId="87" xfId="0" applyFont="1" applyFill="1" applyBorder="1" applyAlignment="1">
      <alignment horizontal="center" vertical="center"/>
    </xf>
    <xf numFmtId="0" fontId="26" fillId="0" borderId="22" xfId="0" applyFont="1" applyBorder="1" applyAlignment="1">
      <alignment horizontal="center" vertical="center"/>
    </xf>
    <xf numFmtId="0" fontId="26" fillId="0" borderId="17" xfId="0" applyFont="1" applyBorder="1" applyAlignment="1">
      <alignment horizontal="center" vertical="center"/>
    </xf>
    <xf numFmtId="0" fontId="26" fillId="0" borderId="19" xfId="0" applyFont="1" applyBorder="1" applyAlignment="1">
      <alignment horizontal="center" vertical="center"/>
    </xf>
    <xf numFmtId="0" fontId="26" fillId="0" borderId="51" xfId="0" applyFont="1" applyBorder="1" applyAlignment="1">
      <alignment horizontal="center" vertical="center"/>
    </xf>
    <xf numFmtId="0" fontId="26" fillId="0" borderId="163" xfId="0" applyFont="1" applyBorder="1" applyAlignment="1">
      <alignment horizontal="center" vertical="center"/>
    </xf>
    <xf numFmtId="0" fontId="26" fillId="0" borderId="164" xfId="0" applyFont="1" applyFill="1" applyBorder="1" applyAlignment="1">
      <alignment horizontal="center" vertical="center"/>
    </xf>
    <xf numFmtId="0" fontId="26" fillId="0" borderId="65" xfId="0" applyFont="1" applyBorder="1" applyAlignment="1">
      <alignment horizontal="center" vertical="center"/>
    </xf>
    <xf numFmtId="0" fontId="22" fillId="0" borderId="21" xfId="0" applyFont="1" applyBorder="1" applyAlignment="1">
      <alignment horizontal="left" vertical="center"/>
    </xf>
    <xf numFmtId="0" fontId="22" fillId="0" borderId="64" xfId="0" applyFont="1" applyBorder="1" applyAlignment="1">
      <alignment horizontal="left" vertical="center"/>
    </xf>
    <xf numFmtId="0" fontId="5" fillId="0" borderId="62" xfId="0" applyFont="1" applyBorder="1" applyAlignment="1">
      <alignment horizontal="left" vertical="center"/>
    </xf>
    <xf numFmtId="0" fontId="22" fillId="0" borderId="0" xfId="0" applyFont="1" applyFill="1" applyBorder="1" applyAlignment="1">
      <alignment horizontal="left" vertical="center"/>
    </xf>
    <xf numFmtId="0" fontId="22" fillId="0" borderId="42" xfId="0" applyFont="1" applyFill="1" applyBorder="1" applyAlignment="1">
      <alignment horizontal="left" vertical="center"/>
    </xf>
    <xf numFmtId="0" fontId="22" fillId="0" borderId="135" xfId="0" applyFont="1" applyBorder="1" applyAlignment="1">
      <alignment horizontal="left" vertical="center"/>
    </xf>
    <xf numFmtId="0" fontId="22" fillId="0" borderId="21" xfId="0" applyFont="1" applyFill="1" applyBorder="1" applyAlignment="1">
      <alignment horizontal="left" vertical="center"/>
    </xf>
    <xf numFmtId="0" fontId="22" fillId="0" borderId="64" xfId="0" applyFont="1" applyFill="1" applyBorder="1" applyAlignment="1">
      <alignment horizontal="left" vertical="center"/>
    </xf>
    <xf numFmtId="0" fontId="22" fillId="0" borderId="140" xfId="0" applyFont="1" applyFill="1" applyBorder="1" applyAlignment="1">
      <alignment horizontal="left" vertical="center"/>
    </xf>
    <xf numFmtId="0" fontId="22" fillId="0" borderId="16" xfId="0" applyFont="1" applyFill="1" applyBorder="1" applyAlignment="1">
      <alignment horizontal="left" vertical="center"/>
    </xf>
    <xf numFmtId="0" fontId="22" fillId="0" borderId="18" xfId="0" applyFont="1" applyFill="1" applyBorder="1" applyAlignment="1">
      <alignment horizontal="left" vertical="center"/>
    </xf>
    <xf numFmtId="0" fontId="22" fillId="0" borderId="64" xfId="0" applyFont="1" applyBorder="1" applyAlignment="1">
      <alignment horizontal="left" vertical="center" wrapText="1"/>
    </xf>
    <xf numFmtId="0" fontId="22" fillId="0" borderId="16" xfId="0" applyFont="1" applyBorder="1" applyAlignment="1">
      <alignment horizontal="left" vertical="center"/>
    </xf>
    <xf numFmtId="0" fontId="22" fillId="0" borderId="18" xfId="0" applyFont="1" applyBorder="1" applyAlignment="1">
      <alignment horizontal="left" vertical="center"/>
    </xf>
    <xf numFmtId="0" fontId="28" fillId="40" borderId="132" xfId="0" applyFont="1" applyFill="1" applyBorder="1" applyAlignment="1">
      <alignment vertical="center"/>
    </xf>
    <xf numFmtId="0" fontId="18" fillId="40" borderId="123" xfId="0" applyNumberFormat="1" applyFont="1" applyFill="1" applyBorder="1" applyAlignment="1">
      <alignment horizontal="center" vertical="center"/>
    </xf>
    <xf numFmtId="0" fontId="17" fillId="0" borderId="0" xfId="0" applyFont="1" applyBorder="1" applyAlignment="1">
      <alignment horizontal="center" vertical="center"/>
    </xf>
    <xf numFmtId="0" fontId="17" fillId="0" borderId="50" xfId="0" applyFont="1" applyBorder="1" applyAlignment="1">
      <alignment horizontal="center" vertical="center"/>
    </xf>
    <xf numFmtId="0" fontId="17" fillId="0" borderId="165" xfId="0" applyFont="1" applyBorder="1" applyAlignment="1">
      <alignment horizontal="center" vertical="center"/>
    </xf>
    <xf numFmtId="0" fontId="17" fillId="0" borderId="42" xfId="0" applyFont="1" applyBorder="1" applyAlignment="1">
      <alignment horizontal="center" vertical="center"/>
    </xf>
    <xf numFmtId="0" fontId="8" fillId="0" borderId="141" xfId="0" applyNumberFormat="1" applyFont="1" applyFill="1" applyBorder="1" applyAlignment="1">
      <alignment horizontal="center" vertical="center"/>
    </xf>
    <xf numFmtId="0" fontId="8" fillId="0" borderId="160" xfId="0" applyNumberFormat="1" applyFont="1" applyFill="1" applyBorder="1" applyAlignment="1">
      <alignment horizontal="center" vertical="center"/>
    </xf>
    <xf numFmtId="230" fontId="17" fillId="0" borderId="0" xfId="0" applyNumberFormat="1" applyFont="1" applyAlignment="1">
      <alignment vertical="center"/>
    </xf>
    <xf numFmtId="0" fontId="0" fillId="0" borderId="0" xfId="0" applyBorder="1" applyAlignment="1">
      <alignment horizontal="center"/>
    </xf>
    <xf numFmtId="0" fontId="12" fillId="0" borderId="0" xfId="0" applyFont="1" applyBorder="1" applyAlignment="1">
      <alignment/>
    </xf>
    <xf numFmtId="0" fontId="9" fillId="0" borderId="0" xfId="0" applyFont="1" applyBorder="1" applyAlignment="1">
      <alignment/>
    </xf>
    <xf numFmtId="0" fontId="17" fillId="40" borderId="85" xfId="0" applyFont="1" applyFill="1" applyBorder="1" applyAlignment="1">
      <alignment horizontal="center" vertical="center"/>
    </xf>
    <xf numFmtId="0" fontId="4" fillId="0" borderId="150" xfId="0" applyFont="1" applyBorder="1" applyAlignment="1">
      <alignment horizontal="center" vertical="center"/>
    </xf>
    <xf numFmtId="188" fontId="4" fillId="0" borderId="166" xfId="0" applyNumberFormat="1" applyFont="1" applyBorder="1" applyAlignment="1">
      <alignment horizontal="center" vertical="center"/>
    </xf>
    <xf numFmtId="188" fontId="4" fillId="0" borderId="167" xfId="0" applyNumberFormat="1" applyFont="1" applyBorder="1" applyAlignment="1">
      <alignment horizontal="center" vertical="center"/>
    </xf>
    <xf numFmtId="188" fontId="4" fillId="0" borderId="168" xfId="0" applyNumberFormat="1" applyFont="1" applyBorder="1" applyAlignment="1">
      <alignment horizontal="center" vertical="center"/>
    </xf>
    <xf numFmtId="188" fontId="4" fillId="0" borderId="169" xfId="0" applyNumberFormat="1" applyFont="1" applyBorder="1" applyAlignment="1">
      <alignment horizontal="center" vertical="center"/>
    </xf>
    <xf numFmtId="188" fontId="4" fillId="34" borderId="139" xfId="0" applyNumberFormat="1" applyFont="1" applyFill="1" applyBorder="1" applyAlignment="1">
      <alignment horizontal="center" vertical="center"/>
    </xf>
    <xf numFmtId="188" fontId="4" fillId="34" borderId="170" xfId="0" applyNumberFormat="1" applyFont="1" applyFill="1" applyBorder="1" applyAlignment="1">
      <alignment horizontal="center" vertical="center"/>
    </xf>
    <xf numFmtId="188" fontId="4" fillId="34" borderId="171" xfId="0" applyNumberFormat="1" applyFont="1" applyFill="1" applyBorder="1" applyAlignment="1">
      <alignment horizontal="center" vertical="center"/>
    </xf>
    <xf numFmtId="0" fontId="10" fillId="0" borderId="0" xfId="0" applyFont="1" applyAlignment="1">
      <alignment horizontal="center"/>
    </xf>
    <xf numFmtId="0" fontId="29" fillId="0" borderId="0" xfId="0" applyFont="1" applyAlignment="1">
      <alignment horizontal="right"/>
    </xf>
    <xf numFmtId="0" fontId="17" fillId="39" borderId="62" xfId="0" applyNumberFormat="1" applyFont="1" applyFill="1" applyBorder="1" applyAlignment="1">
      <alignment horizontal="center" vertical="center"/>
    </xf>
    <xf numFmtId="0" fontId="8" fillId="0" borderId="169" xfId="0" applyFont="1" applyFill="1" applyBorder="1" applyAlignment="1">
      <alignment horizontal="center" vertical="center"/>
    </xf>
    <xf numFmtId="0" fontId="24" fillId="0" borderId="50" xfId="0" applyFont="1" applyBorder="1" applyAlignment="1">
      <alignment horizontal="center" vertical="center"/>
    </xf>
    <xf numFmtId="0" fontId="8" fillId="0" borderId="172" xfId="0" applyFont="1" applyFill="1" applyBorder="1" applyAlignment="1">
      <alignment horizontal="center" vertical="center"/>
    </xf>
    <xf numFmtId="0" fontId="8" fillId="0" borderId="78" xfId="0" applyFont="1" applyFill="1" applyBorder="1" applyAlignment="1">
      <alignment horizontal="center" vertical="center"/>
    </xf>
    <xf numFmtId="0" fontId="8" fillId="33" borderId="173" xfId="0" applyFont="1" applyFill="1" applyBorder="1" applyAlignment="1">
      <alignment horizontal="center" vertical="center"/>
    </xf>
    <xf numFmtId="0" fontId="8" fillId="0" borderId="90" xfId="0" applyFont="1" applyFill="1" applyBorder="1" applyAlignment="1">
      <alignment horizontal="center" vertical="center"/>
    </xf>
    <xf numFmtId="0" fontId="8" fillId="0" borderId="82" xfId="0" applyFont="1" applyFill="1" applyBorder="1" applyAlignment="1">
      <alignment horizontal="center" vertical="center"/>
    </xf>
    <xf numFmtId="189" fontId="8" fillId="33" borderId="96" xfId="0" applyNumberFormat="1" applyFont="1" applyFill="1" applyBorder="1" applyAlignment="1">
      <alignment horizontal="center" vertical="center"/>
    </xf>
    <xf numFmtId="0" fontId="24" fillId="0" borderId="141" xfId="0" applyFont="1" applyBorder="1" applyAlignment="1">
      <alignment horizontal="center" vertical="center"/>
    </xf>
    <xf numFmtId="0" fontId="8" fillId="0" borderId="31" xfId="0" applyFont="1" applyBorder="1" applyAlignment="1">
      <alignment vertical="center" wrapText="1"/>
    </xf>
    <xf numFmtId="0" fontId="5" fillId="0" borderId="18" xfId="0" applyFont="1" applyFill="1" applyBorder="1" applyAlignment="1">
      <alignment vertical="center" wrapText="1"/>
    </xf>
    <xf numFmtId="0" fontId="8" fillId="0" borderId="120" xfId="0" applyFont="1" applyFill="1" applyBorder="1" applyAlignment="1">
      <alignment horizontal="center" vertical="center"/>
    </xf>
    <xf numFmtId="0" fontId="8" fillId="0" borderId="143" xfId="0" applyFont="1" applyFill="1" applyBorder="1" applyAlignment="1">
      <alignment horizontal="center" vertical="center"/>
    </xf>
    <xf numFmtId="0" fontId="8" fillId="0" borderId="151" xfId="0" applyFont="1" applyFill="1" applyBorder="1" applyAlignment="1">
      <alignment horizontal="center" vertical="center"/>
    </xf>
    <xf numFmtId="0" fontId="8" fillId="0" borderId="174" xfId="0" applyFont="1" applyFill="1" applyBorder="1" applyAlignment="1">
      <alignment horizontal="center" vertical="center"/>
    </xf>
    <xf numFmtId="0" fontId="8" fillId="0" borderId="66" xfId="0" applyFont="1" applyFill="1" applyBorder="1" applyAlignment="1">
      <alignment horizontal="center" vertical="center"/>
    </xf>
    <xf numFmtId="0" fontId="8" fillId="33" borderId="175" xfId="0" applyFont="1" applyFill="1" applyBorder="1" applyAlignment="1">
      <alignment horizontal="center" vertical="center"/>
    </xf>
    <xf numFmtId="0" fontId="8" fillId="33" borderId="164" xfId="0" applyFont="1" applyFill="1" applyBorder="1" applyAlignment="1">
      <alignment horizontal="center" vertical="center"/>
    </xf>
    <xf numFmtId="0" fontId="8" fillId="0" borderId="58" xfId="0" applyFont="1" applyFill="1" applyBorder="1" applyAlignment="1">
      <alignment horizontal="center" vertical="center"/>
    </xf>
    <xf numFmtId="0" fontId="8" fillId="0" borderId="108" xfId="0" applyFont="1" applyFill="1" applyBorder="1" applyAlignment="1">
      <alignment horizontal="center" vertical="center"/>
    </xf>
    <xf numFmtId="0" fontId="8" fillId="0" borderId="110" xfId="0" applyFont="1" applyFill="1" applyBorder="1" applyAlignment="1">
      <alignment horizontal="center" vertical="center"/>
    </xf>
    <xf numFmtId="0" fontId="8" fillId="0" borderId="105" xfId="0" applyFont="1" applyFill="1" applyBorder="1" applyAlignment="1">
      <alignment horizontal="center" vertical="center"/>
    </xf>
    <xf numFmtId="0" fontId="26" fillId="0" borderId="24" xfId="0" applyFont="1" applyBorder="1" applyAlignment="1">
      <alignment vertical="center"/>
    </xf>
    <xf numFmtId="0" fontId="30" fillId="39" borderId="52" xfId="0" applyFont="1" applyFill="1" applyBorder="1" applyAlignment="1">
      <alignment horizontal="justify" vertical="center" wrapText="1"/>
    </xf>
    <xf numFmtId="0" fontId="30" fillId="0" borderId="176" xfId="0" applyFont="1" applyFill="1" applyBorder="1" applyAlignment="1">
      <alignment horizontal="justify" vertical="center" wrapText="1"/>
    </xf>
    <xf numFmtId="0" fontId="30" fillId="0" borderId="52" xfId="0" applyFont="1" applyFill="1" applyBorder="1" applyAlignment="1">
      <alignment horizontal="justify" vertical="center" wrapText="1"/>
    </xf>
    <xf numFmtId="0" fontId="30" fillId="39" borderId="177" xfId="0" applyFont="1" applyFill="1" applyBorder="1" applyAlignment="1">
      <alignment horizontal="justify" vertical="center" wrapText="1"/>
    </xf>
    <xf numFmtId="0" fontId="30" fillId="0" borderId="176" xfId="0" applyFont="1" applyBorder="1" applyAlignment="1">
      <alignment vertical="center"/>
    </xf>
    <xf numFmtId="0" fontId="30" fillId="0" borderId="106" xfId="0" applyFont="1" applyFill="1" applyBorder="1" applyAlignment="1">
      <alignment horizontal="justify" vertical="center" wrapText="1"/>
    </xf>
    <xf numFmtId="0" fontId="31" fillId="39" borderId="63" xfId="0" applyFont="1" applyFill="1" applyBorder="1" applyAlignment="1">
      <alignment vertical="center"/>
    </xf>
    <xf numFmtId="0" fontId="30" fillId="34" borderId="88" xfId="0" applyFont="1" applyFill="1" applyBorder="1" applyAlignment="1">
      <alignment horizontal="justify" vertical="center" wrapText="1"/>
    </xf>
    <xf numFmtId="0" fontId="30" fillId="34" borderId="54" xfId="0" applyFont="1" applyFill="1" applyBorder="1" applyAlignment="1">
      <alignment horizontal="center" vertical="center" wrapText="1"/>
    </xf>
    <xf numFmtId="183" fontId="9" fillId="0" borderId="54" xfId="0" applyNumberFormat="1" applyFont="1" applyBorder="1" applyAlignment="1">
      <alignment horizontal="center" vertical="center"/>
    </xf>
    <xf numFmtId="0" fontId="5" fillId="0" borderId="0" xfId="0" applyFont="1" applyFill="1" applyBorder="1" applyAlignment="1">
      <alignment vertical="center" wrapText="1"/>
    </xf>
    <xf numFmtId="0" fontId="17" fillId="0" borderId="142" xfId="0" applyFont="1" applyBorder="1" applyAlignment="1">
      <alignment horizontal="center" vertical="center"/>
    </xf>
    <xf numFmtId="0" fontId="18" fillId="0" borderId="130" xfId="0" applyFont="1" applyBorder="1" applyAlignment="1">
      <alignment horizontal="center" vertical="center"/>
    </xf>
    <xf numFmtId="0" fontId="17" fillId="0" borderId="85" xfId="0" applyFont="1" applyBorder="1" applyAlignment="1">
      <alignment horizontal="center" vertical="center"/>
    </xf>
    <xf numFmtId="0" fontId="30" fillId="39" borderId="51" xfId="0" applyFont="1" applyFill="1" applyBorder="1" applyAlignment="1">
      <alignment horizontal="justify" vertical="center" wrapText="1"/>
    </xf>
    <xf numFmtId="0" fontId="17" fillId="0" borderId="46" xfId="0" applyFont="1" applyBorder="1" applyAlignment="1">
      <alignment horizontal="center" vertical="center"/>
    </xf>
    <xf numFmtId="0" fontId="20" fillId="39" borderId="63" xfId="0" applyFont="1" applyFill="1" applyBorder="1" applyAlignment="1">
      <alignment vertical="center"/>
    </xf>
    <xf numFmtId="0" fontId="8" fillId="0" borderId="109" xfId="0" applyFont="1" applyFill="1" applyBorder="1" applyAlignment="1">
      <alignment horizontal="center" vertical="center"/>
    </xf>
    <xf numFmtId="0" fontId="8" fillId="0" borderId="49" xfId="0" applyFont="1" applyFill="1" applyBorder="1" applyAlignment="1">
      <alignment horizontal="center" vertical="center"/>
    </xf>
    <xf numFmtId="0" fontId="8" fillId="0" borderId="91" xfId="0" applyFont="1" applyFill="1" applyBorder="1" applyAlignment="1">
      <alignment horizontal="center" vertical="center"/>
    </xf>
    <xf numFmtId="0" fontId="8" fillId="0" borderId="44" xfId="0" applyFont="1" applyFill="1" applyBorder="1" applyAlignment="1">
      <alignment horizontal="center" vertical="center"/>
    </xf>
    <xf numFmtId="0" fontId="8" fillId="0" borderId="79" xfId="0" applyFont="1" applyFill="1" applyBorder="1" applyAlignment="1">
      <alignment horizontal="center" vertical="center"/>
    </xf>
    <xf numFmtId="0" fontId="30" fillId="0" borderId="0" xfId="0" applyFont="1" applyBorder="1" applyAlignment="1">
      <alignment horizontal="center" vertical="center" wrapText="1"/>
    </xf>
    <xf numFmtId="0" fontId="30" fillId="0" borderId="142" xfId="0" applyFont="1" applyBorder="1" applyAlignment="1">
      <alignment horizontal="center" vertical="center" wrapText="1"/>
    </xf>
    <xf numFmtId="0" fontId="30" fillId="0" borderId="145" xfId="0" applyFont="1" applyBorder="1" applyAlignment="1">
      <alignment horizontal="center" vertical="center" wrapText="1"/>
    </xf>
    <xf numFmtId="0" fontId="18" fillId="0" borderId="0" xfId="0" applyFont="1" applyBorder="1" applyAlignment="1">
      <alignment horizontal="center" vertical="center"/>
    </xf>
    <xf numFmtId="0" fontId="18" fillId="0" borderId="62" xfId="0" applyFont="1" applyBorder="1" applyAlignment="1">
      <alignment horizontal="center" vertical="center"/>
    </xf>
    <xf numFmtId="0" fontId="30" fillId="0" borderId="89" xfId="0" applyFont="1" applyBorder="1" applyAlignment="1">
      <alignment horizontal="center" vertical="center" wrapText="1"/>
    </xf>
    <xf numFmtId="0" fontId="33" fillId="39" borderId="129" xfId="0" applyFont="1" applyFill="1" applyBorder="1" applyAlignment="1">
      <alignment horizontal="center" vertical="center"/>
    </xf>
    <xf numFmtId="0" fontId="19" fillId="0" borderId="145" xfId="0" applyFont="1" applyBorder="1" applyAlignment="1">
      <alignment horizontal="center" vertical="center"/>
    </xf>
    <xf numFmtId="0" fontId="19" fillId="0" borderId="143" xfId="0" applyFont="1" applyBorder="1" applyAlignment="1">
      <alignment horizontal="center" vertical="center"/>
    </xf>
    <xf numFmtId="0" fontId="30" fillId="0" borderId="49" xfId="0" applyFont="1" applyBorder="1" applyAlignment="1">
      <alignment horizontal="center" vertical="center" wrapText="1"/>
    </xf>
    <xf numFmtId="0" fontId="30" fillId="0" borderId="131" xfId="0" applyFont="1" applyBorder="1" applyAlignment="1">
      <alignment horizontal="center" vertical="center" wrapText="1"/>
    </xf>
    <xf numFmtId="0" fontId="18" fillId="0" borderId="42" xfId="0" applyFont="1" applyBorder="1" applyAlignment="1">
      <alignment horizontal="center" vertical="center"/>
    </xf>
    <xf numFmtId="0" fontId="18" fillId="0" borderId="120" xfId="0" applyFont="1" applyBorder="1" applyAlignment="1">
      <alignment horizontal="center" vertical="center"/>
    </xf>
    <xf numFmtId="0" fontId="19" fillId="0" borderId="131" xfId="0" applyFont="1" applyBorder="1" applyAlignment="1">
      <alignment horizontal="center" vertical="center"/>
    </xf>
    <xf numFmtId="0" fontId="18" fillId="0" borderId="85" xfId="0" applyFont="1" applyBorder="1" applyAlignment="1">
      <alignment horizontal="center" vertical="center"/>
    </xf>
    <xf numFmtId="0" fontId="18" fillId="0" borderId="53" xfId="0" applyFont="1" applyBorder="1" applyAlignment="1">
      <alignment horizontal="center" vertical="center"/>
    </xf>
    <xf numFmtId="0" fontId="18" fillId="0" borderId="50" xfId="0" applyFont="1" applyBorder="1" applyAlignment="1">
      <alignment horizontal="center" vertical="center"/>
    </xf>
    <xf numFmtId="0" fontId="18" fillId="0" borderId="121" xfId="0" applyFont="1" applyBorder="1" applyAlignment="1">
      <alignment horizontal="center" vertical="center"/>
    </xf>
    <xf numFmtId="0" fontId="18" fillId="0" borderId="122" xfId="0" applyFont="1" applyBorder="1" applyAlignment="1">
      <alignment horizontal="center" vertical="center"/>
    </xf>
    <xf numFmtId="0" fontId="18" fillId="0" borderId="92" xfId="0" applyFont="1" applyBorder="1" applyAlignment="1">
      <alignment horizontal="center" vertical="center"/>
    </xf>
    <xf numFmtId="0" fontId="18" fillId="0" borderId="87" xfId="0" applyFont="1" applyBorder="1" applyAlignment="1">
      <alignment horizontal="center" vertical="center"/>
    </xf>
    <xf numFmtId="0" fontId="17" fillId="34" borderId="54" xfId="0" applyFont="1" applyFill="1" applyBorder="1" applyAlignment="1">
      <alignment horizontal="center" vertical="center"/>
    </xf>
    <xf numFmtId="0" fontId="18" fillId="0" borderId="89" xfId="0" applyFont="1" applyBorder="1" applyAlignment="1">
      <alignment horizontal="center" vertical="center"/>
    </xf>
    <xf numFmtId="0" fontId="18" fillId="0" borderId="85" xfId="0" applyFont="1" applyBorder="1" applyAlignment="1">
      <alignment vertical="center" wrapText="1"/>
    </xf>
    <xf numFmtId="0" fontId="18" fillId="0" borderId="0" xfId="0" applyFont="1" applyBorder="1" applyAlignment="1">
      <alignment vertical="center" wrapText="1"/>
    </xf>
    <xf numFmtId="0" fontId="18" fillId="0" borderId="62" xfId="0" applyFont="1" applyBorder="1" applyAlignment="1">
      <alignment vertical="center" wrapText="1"/>
    </xf>
    <xf numFmtId="0" fontId="19" fillId="0" borderId="54" xfId="0" applyFont="1" applyBorder="1" applyAlignment="1">
      <alignment vertical="center"/>
    </xf>
    <xf numFmtId="0" fontId="18" fillId="0" borderId="54" xfId="0" applyFont="1" applyBorder="1" applyAlignment="1">
      <alignment horizontal="center" vertical="center"/>
    </xf>
    <xf numFmtId="0" fontId="17" fillId="0" borderId="54" xfId="0" applyFont="1" applyBorder="1" applyAlignment="1">
      <alignment horizontal="center" vertical="center"/>
    </xf>
    <xf numFmtId="0" fontId="19" fillId="0" borderId="90" xfId="0" applyFont="1" applyBorder="1" applyAlignment="1">
      <alignment vertical="center"/>
    </xf>
    <xf numFmtId="0" fontId="18" fillId="0" borderId="48" xfId="0" applyFont="1" applyBorder="1" applyAlignment="1">
      <alignment horizontal="center" vertical="center"/>
    </xf>
    <xf numFmtId="0" fontId="18" fillId="0" borderId="89" xfId="0" applyFont="1" applyBorder="1" applyAlignment="1">
      <alignment vertical="center" wrapText="1"/>
    </xf>
    <xf numFmtId="0" fontId="18" fillId="0" borderId="120" xfId="0" applyFont="1" applyBorder="1" applyAlignment="1">
      <alignment horizontal="center" vertical="center" wrapText="1"/>
    </xf>
    <xf numFmtId="0" fontId="18" fillId="0" borderId="143" xfId="0" applyFont="1" applyBorder="1" applyAlignment="1">
      <alignment vertical="center" wrapText="1"/>
    </xf>
    <xf numFmtId="0" fontId="18" fillId="0" borderId="106" xfId="0" applyFont="1" applyBorder="1" applyAlignment="1">
      <alignment horizontal="center" vertical="center"/>
    </xf>
    <xf numFmtId="0" fontId="18" fillId="0" borderId="89" xfId="0" applyFont="1" applyBorder="1" applyAlignment="1">
      <alignment horizontal="center" vertical="center" wrapText="1"/>
    </xf>
    <xf numFmtId="0" fontId="18" fillId="0" borderId="143" xfId="0" applyFont="1" applyBorder="1" applyAlignment="1">
      <alignment horizontal="center" vertical="center" wrapText="1"/>
    </xf>
    <xf numFmtId="0" fontId="17" fillId="39" borderId="50" xfId="0" applyFont="1" applyFill="1" applyBorder="1" applyAlignment="1">
      <alignment vertical="center"/>
    </xf>
    <xf numFmtId="0" fontId="30" fillId="39" borderId="145" xfId="0" applyFont="1" applyFill="1" applyBorder="1" applyAlignment="1">
      <alignment horizontal="center" vertical="center" wrapText="1"/>
    </xf>
    <xf numFmtId="0" fontId="17" fillId="40" borderId="62" xfId="0" applyFont="1" applyFill="1" applyBorder="1" applyAlignment="1">
      <alignment horizontal="center" vertical="center"/>
    </xf>
    <xf numFmtId="0" fontId="33" fillId="40" borderId="178" xfId="0" applyNumberFormat="1" applyFont="1" applyFill="1" applyBorder="1" applyAlignment="1">
      <alignment horizontal="center" vertical="center"/>
    </xf>
    <xf numFmtId="183" fontId="18" fillId="40" borderId="62" xfId="0" applyNumberFormat="1" applyFont="1" applyFill="1" applyBorder="1" applyAlignment="1">
      <alignment horizontal="center" vertical="center"/>
    </xf>
    <xf numFmtId="0" fontId="17" fillId="40" borderId="62" xfId="0" applyFont="1" applyFill="1" applyBorder="1" applyAlignment="1">
      <alignment vertical="center"/>
    </xf>
    <xf numFmtId="0" fontId="28" fillId="40" borderId="62" xfId="0" applyFont="1" applyFill="1" applyBorder="1" applyAlignment="1">
      <alignment vertical="center"/>
    </xf>
    <xf numFmtId="0" fontId="30" fillId="39" borderId="49" xfId="0" applyFont="1" applyFill="1" applyBorder="1" applyAlignment="1">
      <alignment horizontal="center" vertical="center" wrapText="1"/>
    </xf>
    <xf numFmtId="183" fontId="33" fillId="40" borderId="178" xfId="0" applyNumberFormat="1" applyFont="1" applyFill="1" applyBorder="1" applyAlignment="1">
      <alignment horizontal="center" vertical="center"/>
    </xf>
    <xf numFmtId="0" fontId="18" fillId="40" borderId="62" xfId="0" applyFont="1" applyFill="1" applyBorder="1" applyAlignment="1">
      <alignment horizontal="center" vertical="center"/>
    </xf>
    <xf numFmtId="0" fontId="30" fillId="40" borderId="129" xfId="0" applyFont="1" applyFill="1" applyBorder="1" applyAlignment="1">
      <alignment horizontal="center" vertical="center" wrapText="1"/>
    </xf>
    <xf numFmtId="0" fontId="33" fillId="40" borderId="178" xfId="0" applyFont="1" applyFill="1" applyBorder="1" applyAlignment="1">
      <alignment horizontal="center" vertical="center"/>
    </xf>
    <xf numFmtId="0" fontId="19" fillId="40" borderId="132" xfId="0" applyFont="1" applyFill="1" applyBorder="1" applyAlignment="1">
      <alignment horizontal="center" vertical="center"/>
    </xf>
    <xf numFmtId="0" fontId="17" fillId="40" borderId="63" xfId="0" applyFont="1" applyFill="1" applyBorder="1" applyAlignment="1">
      <alignment vertical="center"/>
    </xf>
    <xf numFmtId="0" fontId="19" fillId="0" borderId="50" xfId="0" applyFont="1" applyBorder="1" applyAlignment="1">
      <alignment vertical="center"/>
    </xf>
    <xf numFmtId="0" fontId="19" fillId="0" borderId="91" xfId="0" applyFont="1" applyBorder="1" applyAlignment="1">
      <alignment vertical="center"/>
    </xf>
    <xf numFmtId="0" fontId="18" fillId="39" borderId="50" xfId="0" applyFont="1" applyFill="1" applyBorder="1" applyAlignment="1">
      <alignment horizontal="center" vertical="center"/>
    </xf>
    <xf numFmtId="0" fontId="30" fillId="39" borderId="129" xfId="0" applyFont="1" applyFill="1" applyBorder="1" applyAlignment="1">
      <alignment horizontal="center" vertical="center" wrapText="1"/>
    </xf>
    <xf numFmtId="0" fontId="30" fillId="34" borderId="84" xfId="0" applyFont="1" applyFill="1" applyBorder="1" applyAlignment="1">
      <alignment horizontal="center" vertical="center"/>
    </xf>
    <xf numFmtId="0" fontId="30" fillId="34" borderId="54" xfId="0" applyFont="1" applyFill="1" applyBorder="1" applyAlignment="1">
      <alignment horizontal="center" vertical="center"/>
    </xf>
    <xf numFmtId="0" fontId="30" fillId="0" borderId="54" xfId="0" applyFont="1" applyBorder="1" applyAlignment="1">
      <alignment horizontal="center" vertical="center" wrapText="1"/>
    </xf>
    <xf numFmtId="0" fontId="18" fillId="0" borderId="84" xfId="0" applyFont="1" applyBorder="1" applyAlignment="1">
      <alignment horizontal="center" vertical="center"/>
    </xf>
    <xf numFmtId="0" fontId="18" fillId="0" borderId="90" xfId="0" applyFont="1" applyBorder="1" applyAlignment="1">
      <alignment horizontal="center" vertical="center"/>
    </xf>
    <xf numFmtId="0" fontId="18" fillId="0" borderId="88" xfId="0" applyFont="1" applyBorder="1" applyAlignment="1">
      <alignment horizontal="center" vertical="center"/>
    </xf>
    <xf numFmtId="0" fontId="19" fillId="39" borderId="145" xfId="0" applyFont="1" applyFill="1" applyBorder="1" applyAlignment="1">
      <alignment horizontal="center" vertical="center"/>
    </xf>
    <xf numFmtId="0" fontId="20" fillId="39" borderId="177" xfId="0" applyFont="1" applyFill="1" applyBorder="1" applyAlignment="1">
      <alignment vertical="center"/>
    </xf>
    <xf numFmtId="0" fontId="30" fillId="0" borderId="84" xfId="0" applyFont="1" applyBorder="1" applyAlignment="1">
      <alignment vertical="center" wrapText="1"/>
    </xf>
    <xf numFmtId="0" fontId="30" fillId="0" borderId="54" xfId="0" applyFont="1" applyBorder="1" applyAlignment="1">
      <alignment vertical="center" wrapText="1"/>
    </xf>
    <xf numFmtId="0" fontId="33" fillId="0" borderId="49" xfId="0" applyFont="1" applyBorder="1" applyAlignment="1">
      <alignment horizontal="center" vertical="center"/>
    </xf>
    <xf numFmtId="0" fontId="19" fillId="0" borderId="54" xfId="0" applyFont="1" applyBorder="1" applyAlignment="1">
      <alignment horizontal="center" vertical="center"/>
    </xf>
    <xf numFmtId="0" fontId="19" fillId="0" borderId="90" xfId="0" applyFont="1" applyBorder="1" applyAlignment="1">
      <alignment horizontal="center" vertical="center"/>
    </xf>
    <xf numFmtId="0" fontId="19" fillId="0" borderId="48" xfId="0" applyFont="1" applyBorder="1" applyAlignment="1">
      <alignment horizontal="center" vertical="center"/>
    </xf>
    <xf numFmtId="0" fontId="18" fillId="39" borderId="142" xfId="0" applyFont="1" applyFill="1" applyBorder="1" applyAlignment="1">
      <alignment horizontal="center" vertical="center"/>
    </xf>
    <xf numFmtId="0" fontId="17" fillId="39" borderId="142" xfId="0" applyFont="1" applyFill="1" applyBorder="1" applyAlignment="1">
      <alignment vertical="center"/>
    </xf>
    <xf numFmtId="0" fontId="18" fillId="0" borderId="130" xfId="0" applyFont="1" applyBorder="1" applyAlignment="1">
      <alignment vertical="center" wrapText="1"/>
    </xf>
    <xf numFmtId="0" fontId="18" fillId="0" borderId="142" xfId="0" applyFont="1" applyBorder="1" applyAlignment="1">
      <alignment vertical="center" wrapText="1"/>
    </xf>
    <xf numFmtId="0" fontId="18" fillId="0" borderId="93" xfId="0" applyFont="1" applyBorder="1" applyAlignment="1">
      <alignment vertical="center" wrapText="1"/>
    </xf>
    <xf numFmtId="0" fontId="18" fillId="0" borderId="94" xfId="0" applyFont="1" applyBorder="1" applyAlignment="1">
      <alignment horizontal="center" vertical="center" wrapText="1"/>
    </xf>
    <xf numFmtId="0" fontId="18" fillId="0" borderId="48" xfId="0" applyFont="1" applyBorder="1" applyAlignment="1">
      <alignment horizontal="center" vertical="center" wrapText="1"/>
    </xf>
    <xf numFmtId="0" fontId="18" fillId="0" borderId="48" xfId="0" applyFont="1" applyBorder="1" applyAlignment="1">
      <alignment vertical="center" wrapText="1"/>
    </xf>
    <xf numFmtId="0" fontId="30" fillId="0" borderId="90" xfId="0" applyFont="1" applyBorder="1" applyAlignment="1">
      <alignment vertical="center" wrapText="1"/>
    </xf>
    <xf numFmtId="0" fontId="17" fillId="40" borderId="153" xfId="0" applyFont="1" applyFill="1" applyBorder="1" applyAlignment="1">
      <alignment horizontal="center" vertical="center"/>
    </xf>
    <xf numFmtId="0" fontId="33" fillId="39" borderId="49" xfId="0" applyFont="1" applyFill="1" applyBorder="1" applyAlignment="1">
      <alignment horizontal="center" vertical="center"/>
    </xf>
    <xf numFmtId="183" fontId="33" fillId="40" borderId="123" xfId="0" applyNumberFormat="1" applyFont="1" applyFill="1" applyBorder="1" applyAlignment="1">
      <alignment horizontal="center" vertical="center"/>
    </xf>
    <xf numFmtId="0" fontId="17" fillId="0" borderId="11" xfId="0" applyFont="1" applyBorder="1" applyAlignment="1">
      <alignment horizontal="center" vertical="center" textRotation="255"/>
    </xf>
    <xf numFmtId="0" fontId="18" fillId="0" borderId="111" xfId="0" applyFont="1" applyBorder="1" applyAlignment="1">
      <alignment horizontal="center" vertical="center"/>
    </xf>
    <xf numFmtId="0" fontId="30" fillId="40" borderId="131" xfId="0" applyFont="1" applyFill="1" applyBorder="1" applyAlignment="1">
      <alignment horizontal="center" vertical="center" wrapText="1"/>
    </xf>
    <xf numFmtId="0" fontId="19" fillId="40" borderId="48" xfId="0" applyFont="1" applyFill="1" applyBorder="1" applyAlignment="1">
      <alignment horizontal="center" vertical="center"/>
    </xf>
    <xf numFmtId="183" fontId="18" fillId="40" borderId="53" xfId="0" applyNumberFormat="1" applyFont="1" applyFill="1" applyBorder="1" applyAlignment="1">
      <alignment horizontal="center" vertical="center"/>
    </xf>
    <xf numFmtId="0" fontId="17" fillId="40" borderId="53" xfId="0" applyFont="1" applyFill="1" applyBorder="1" applyAlignment="1">
      <alignment vertical="center"/>
    </xf>
    <xf numFmtId="0" fontId="18" fillId="0" borderId="12" xfId="0" applyFont="1" applyBorder="1" applyAlignment="1">
      <alignment horizontal="center" vertical="center"/>
    </xf>
    <xf numFmtId="0" fontId="18" fillId="0" borderId="45" xfId="0" applyFont="1" applyBorder="1" applyAlignment="1">
      <alignment horizontal="center" vertical="center"/>
    </xf>
    <xf numFmtId="0" fontId="17" fillId="0" borderId="53" xfId="0" applyFont="1" applyBorder="1" applyAlignment="1">
      <alignment horizontal="center" vertical="center"/>
    </xf>
    <xf numFmtId="0" fontId="0" fillId="39" borderId="54" xfId="0" applyFont="1" applyFill="1" applyBorder="1" applyAlignment="1">
      <alignment horizontal="center" vertical="center"/>
    </xf>
    <xf numFmtId="0" fontId="34" fillId="41" borderId="53" xfId="0" applyFont="1" applyFill="1" applyBorder="1" applyAlignment="1">
      <alignment vertical="center"/>
    </xf>
    <xf numFmtId="0" fontId="34" fillId="41" borderId="84" xfId="0" applyFont="1" applyFill="1" applyBorder="1" applyAlignment="1">
      <alignment vertical="center"/>
    </xf>
    <xf numFmtId="0" fontId="34" fillId="41" borderId="0" xfId="0" applyFont="1" applyFill="1" applyBorder="1" applyAlignment="1">
      <alignment vertical="center"/>
    </xf>
    <xf numFmtId="0" fontId="34" fillId="41" borderId="62" xfId="0" applyFont="1" applyFill="1" applyBorder="1" applyAlignment="1">
      <alignment vertical="center"/>
    </xf>
    <xf numFmtId="0" fontId="34" fillId="41" borderId="132" xfId="0" applyFont="1" applyFill="1" applyBorder="1" applyAlignment="1">
      <alignment vertical="center"/>
    </xf>
    <xf numFmtId="0" fontId="34" fillId="0" borderId="0" xfId="0" applyFont="1" applyAlignment="1">
      <alignment vertical="center"/>
    </xf>
    <xf numFmtId="0" fontId="34" fillId="41" borderId="0" xfId="0" applyFont="1" applyFill="1" applyAlignment="1">
      <alignment vertical="center"/>
    </xf>
    <xf numFmtId="0" fontId="34" fillId="41" borderId="11" xfId="0" applyFont="1" applyFill="1" applyBorder="1" applyAlignment="1">
      <alignment vertical="center"/>
    </xf>
    <xf numFmtId="0" fontId="34" fillId="41" borderId="52" xfId="0" applyFont="1" applyFill="1" applyBorder="1" applyAlignment="1">
      <alignment vertical="center"/>
    </xf>
    <xf numFmtId="0" fontId="34" fillId="41" borderId="61" xfId="0" applyFont="1" applyFill="1" applyBorder="1" applyAlignment="1">
      <alignment vertical="center"/>
    </xf>
    <xf numFmtId="0" fontId="34" fillId="41" borderId="62" xfId="0" applyFont="1" applyFill="1" applyBorder="1" applyAlignment="1">
      <alignment horizontal="right" vertical="center"/>
    </xf>
    <xf numFmtId="0" fontId="34" fillId="41" borderId="63" xfId="0" applyFont="1" applyFill="1" applyBorder="1" applyAlignment="1">
      <alignment vertical="center"/>
    </xf>
    <xf numFmtId="0" fontId="34" fillId="41" borderId="87" xfId="0" applyFont="1" applyFill="1" applyBorder="1" applyAlignment="1">
      <alignment vertical="center"/>
    </xf>
    <xf numFmtId="0" fontId="34" fillId="41" borderId="43" xfId="0" applyFont="1" applyFill="1" applyBorder="1" applyAlignment="1">
      <alignment horizontal="left" vertical="center"/>
    </xf>
    <xf numFmtId="0" fontId="34" fillId="41" borderId="50" xfId="0" applyFont="1" applyFill="1" applyBorder="1" applyAlignment="1">
      <alignment vertical="center"/>
    </xf>
    <xf numFmtId="188" fontId="34" fillId="41" borderId="50" xfId="0" applyNumberFormat="1" applyFont="1" applyFill="1" applyBorder="1" applyAlignment="1">
      <alignment horizontal="center" vertical="center"/>
    </xf>
    <xf numFmtId="0" fontId="34" fillId="41" borderId="50" xfId="0" applyFont="1" applyFill="1" applyBorder="1" applyAlignment="1">
      <alignment horizontal="left" vertical="center"/>
    </xf>
    <xf numFmtId="0" fontId="34" fillId="41" borderId="177" xfId="0" applyFont="1" applyFill="1" applyBorder="1" applyAlignment="1">
      <alignment vertical="center"/>
    </xf>
    <xf numFmtId="0" fontId="34" fillId="41" borderId="119" xfId="0" applyFont="1" applyFill="1" applyBorder="1" applyAlignment="1">
      <alignment horizontal="left" vertical="center"/>
    </xf>
    <xf numFmtId="0" fontId="34" fillId="41" borderId="42" xfId="0" applyFont="1" applyFill="1" applyBorder="1" applyAlignment="1">
      <alignment vertical="center"/>
    </xf>
    <xf numFmtId="188" fontId="34" fillId="41" borderId="42" xfId="0" applyNumberFormat="1" applyFont="1" applyFill="1" applyBorder="1" applyAlignment="1">
      <alignment horizontal="center" vertical="center"/>
    </xf>
    <xf numFmtId="0" fontId="34" fillId="41" borderId="42" xfId="0" applyFont="1" applyFill="1" applyBorder="1" applyAlignment="1">
      <alignment horizontal="left" vertical="center"/>
    </xf>
    <xf numFmtId="0" fontId="34" fillId="41" borderId="106" xfId="0" applyFont="1" applyFill="1" applyBorder="1" applyAlignment="1">
      <alignment vertical="center"/>
    </xf>
    <xf numFmtId="0" fontId="34" fillId="41" borderId="142" xfId="0" applyFont="1" applyFill="1" applyBorder="1" applyAlignment="1">
      <alignment horizontal="left" vertical="center"/>
    </xf>
    <xf numFmtId="188" fontId="34" fillId="41" borderId="0" xfId="0" applyNumberFormat="1" applyFont="1" applyFill="1" applyBorder="1" applyAlignment="1">
      <alignment horizontal="center" vertical="center"/>
    </xf>
    <xf numFmtId="0" fontId="34" fillId="41" borderId="0" xfId="0" applyFont="1" applyFill="1" applyBorder="1" applyAlignment="1">
      <alignment horizontal="left" vertical="center"/>
    </xf>
    <xf numFmtId="0" fontId="34" fillId="41" borderId="0" xfId="0" applyFont="1" applyFill="1" applyBorder="1" applyAlignment="1">
      <alignment horizontal="center" vertical="center"/>
    </xf>
    <xf numFmtId="0" fontId="34" fillId="41" borderId="0" xfId="0" applyFont="1" applyFill="1" applyBorder="1" applyAlignment="1">
      <alignment horizontal="right" vertical="center"/>
    </xf>
    <xf numFmtId="0" fontId="39" fillId="41" borderId="0" xfId="0" applyFont="1" applyFill="1" applyBorder="1" applyAlignment="1">
      <alignment/>
    </xf>
    <xf numFmtId="183" fontId="34" fillId="41" borderId="0" xfId="0" applyNumberFormat="1" applyFont="1" applyFill="1" applyBorder="1" applyAlignment="1">
      <alignment horizontal="center" vertical="center"/>
    </xf>
    <xf numFmtId="0" fontId="34" fillId="41" borderId="85" xfId="0" applyFont="1" applyFill="1" applyBorder="1" applyAlignment="1">
      <alignment vertical="center"/>
    </xf>
    <xf numFmtId="183" fontId="34" fillId="41" borderId="62" xfId="0" applyNumberFormat="1" applyFont="1" applyFill="1" applyBorder="1" applyAlignment="1">
      <alignment horizontal="center" vertical="center"/>
    </xf>
    <xf numFmtId="0" fontId="34" fillId="41" borderId="62" xfId="0" applyFont="1" applyFill="1" applyBorder="1" applyAlignment="1">
      <alignment horizontal="center" vertical="center"/>
    </xf>
    <xf numFmtId="0" fontId="34" fillId="41" borderId="0" xfId="0" applyFont="1" applyFill="1" applyBorder="1" applyAlignment="1">
      <alignment horizontal="right"/>
    </xf>
    <xf numFmtId="0" fontId="34" fillId="41" borderId="0" xfId="0" applyFont="1" applyFill="1" applyBorder="1" applyAlignment="1">
      <alignment/>
    </xf>
    <xf numFmtId="0" fontId="39" fillId="41" borderId="0" xfId="0" applyFont="1" applyFill="1" applyBorder="1" applyAlignment="1">
      <alignment vertical="center"/>
    </xf>
    <xf numFmtId="0" fontId="34" fillId="41" borderId="152" xfId="0" applyFont="1" applyFill="1" applyBorder="1" applyAlignment="1">
      <alignment vertical="center"/>
    </xf>
    <xf numFmtId="0" fontId="34" fillId="41" borderId="132" xfId="0" applyFont="1" applyFill="1" applyBorder="1" applyAlignment="1">
      <alignment horizontal="right" vertical="center"/>
    </xf>
    <xf numFmtId="0" fontId="34" fillId="41" borderId="128" xfId="0" applyFont="1" applyFill="1" applyBorder="1" applyAlignment="1">
      <alignment vertical="center"/>
    </xf>
    <xf numFmtId="0" fontId="34" fillId="41" borderId="85" xfId="0" applyFont="1" applyFill="1" applyBorder="1" applyAlignment="1">
      <alignment horizontal="right" vertical="center"/>
    </xf>
    <xf numFmtId="183" fontId="34" fillId="41" borderId="85" xfId="0" applyNumberFormat="1" applyFont="1" applyFill="1" applyBorder="1" applyAlignment="1">
      <alignment horizontal="center" vertical="center"/>
    </xf>
    <xf numFmtId="0" fontId="4" fillId="0" borderId="42" xfId="0" applyFont="1" applyBorder="1" applyAlignment="1">
      <alignment horizontal="center" vertical="center"/>
    </xf>
    <xf numFmtId="0" fontId="34" fillId="0" borderId="132" xfId="0" applyFont="1" applyBorder="1" applyAlignment="1">
      <alignment vertical="center"/>
    </xf>
    <xf numFmtId="0" fontId="33" fillId="40" borderId="145" xfId="0" applyFont="1" applyFill="1" applyBorder="1" applyAlignment="1">
      <alignment horizontal="center" vertical="center"/>
    </xf>
    <xf numFmtId="0" fontId="33" fillId="40" borderId="0" xfId="0" applyFont="1" applyFill="1" applyBorder="1" applyAlignment="1">
      <alignment horizontal="center" vertical="center"/>
    </xf>
    <xf numFmtId="0" fontId="28" fillId="40" borderId="0" xfId="0" applyFont="1" applyFill="1" applyBorder="1" applyAlignment="1">
      <alignment vertical="center"/>
    </xf>
    <xf numFmtId="0" fontId="18" fillId="40" borderId="0" xfId="0" applyFont="1" applyFill="1" applyBorder="1" applyAlignment="1">
      <alignment horizontal="center" vertical="center"/>
    </xf>
    <xf numFmtId="0" fontId="17" fillId="40" borderId="0" xfId="0" applyFont="1" applyFill="1" applyBorder="1" applyAlignment="1">
      <alignment vertical="center"/>
    </xf>
    <xf numFmtId="0" fontId="18" fillId="40" borderId="53" xfId="0" applyFont="1" applyFill="1" applyBorder="1" applyAlignment="1">
      <alignment horizontal="center" vertical="center"/>
    </xf>
    <xf numFmtId="0" fontId="17" fillId="40" borderId="52" xfId="0" applyFont="1" applyFill="1" applyBorder="1" applyAlignment="1">
      <alignment vertical="center"/>
    </xf>
    <xf numFmtId="0" fontId="34" fillId="0" borderId="11" xfId="0" applyFont="1" applyBorder="1" applyAlignment="1">
      <alignment vertical="center"/>
    </xf>
    <xf numFmtId="0" fontId="34" fillId="0" borderId="0" xfId="0" applyFont="1" applyBorder="1" applyAlignment="1">
      <alignment vertical="center"/>
    </xf>
    <xf numFmtId="0" fontId="34" fillId="0" borderId="52" xfId="0" applyFont="1" applyBorder="1" applyAlignment="1">
      <alignment vertical="center"/>
    </xf>
    <xf numFmtId="0" fontId="34" fillId="0" borderId="61" xfId="0" applyFont="1" applyBorder="1" applyAlignment="1">
      <alignment vertical="center"/>
    </xf>
    <xf numFmtId="0" fontId="34" fillId="0" borderId="62" xfId="0" applyFont="1" applyBorder="1" applyAlignment="1">
      <alignment vertical="center"/>
    </xf>
    <xf numFmtId="0" fontId="34" fillId="0" borderId="62" xfId="0" applyFont="1" applyBorder="1" applyAlignment="1">
      <alignment horizontal="right" vertical="center"/>
    </xf>
    <xf numFmtId="0" fontId="34" fillId="0" borderId="63" xfId="0" applyFont="1" applyBorder="1" applyAlignment="1">
      <alignment vertical="center"/>
    </xf>
    <xf numFmtId="0" fontId="34" fillId="0" borderId="53" xfId="0" applyFont="1" applyBorder="1" applyAlignment="1">
      <alignment vertical="center"/>
    </xf>
    <xf numFmtId="0" fontId="34" fillId="0" borderId="87" xfId="0" applyFont="1" applyBorder="1" applyAlignment="1">
      <alignment vertical="center"/>
    </xf>
    <xf numFmtId="0" fontId="34" fillId="0" borderId="84" xfId="0" applyFont="1" applyFill="1" applyBorder="1" applyAlignment="1">
      <alignment vertical="center"/>
    </xf>
    <xf numFmtId="0" fontId="34" fillId="0" borderId="54" xfId="0" applyFont="1" applyBorder="1" applyAlignment="1">
      <alignment vertical="center"/>
    </xf>
    <xf numFmtId="0" fontId="34" fillId="0" borderId="54" xfId="0" applyFont="1" applyFill="1" applyBorder="1" applyAlignment="1">
      <alignment vertical="center"/>
    </xf>
    <xf numFmtId="0" fontId="34" fillId="0" borderId="88" xfId="0" applyFont="1" applyBorder="1" applyAlignment="1">
      <alignment vertical="center"/>
    </xf>
    <xf numFmtId="0" fontId="34" fillId="0" borderId="84" xfId="0" applyFont="1" applyFill="1" applyBorder="1" applyAlignment="1">
      <alignment horizontal="left" vertical="center"/>
    </xf>
    <xf numFmtId="188" fontId="34" fillId="0" borderId="54" xfId="0" applyNumberFormat="1" applyFont="1" applyFill="1" applyBorder="1" applyAlignment="1">
      <alignment horizontal="center" vertical="center"/>
    </xf>
    <xf numFmtId="0" fontId="37" fillId="0" borderId="54" xfId="0" applyFont="1" applyFill="1" applyBorder="1" applyAlignment="1">
      <alignment vertical="center"/>
    </xf>
    <xf numFmtId="0" fontId="34" fillId="0" borderId="43" xfId="0" applyFont="1" applyFill="1" applyBorder="1" applyAlignment="1">
      <alignment horizontal="left" vertical="center"/>
    </xf>
    <xf numFmtId="0" fontId="34" fillId="0" borderId="50" xfId="0" applyFont="1" applyFill="1" applyBorder="1" applyAlignment="1">
      <alignment vertical="center"/>
    </xf>
    <xf numFmtId="188" fontId="34" fillId="0" borderId="50" xfId="0" applyNumberFormat="1" applyFont="1" applyFill="1" applyBorder="1" applyAlignment="1">
      <alignment horizontal="center" vertical="center"/>
    </xf>
    <xf numFmtId="0" fontId="34" fillId="0" borderId="50" xfId="0" applyFont="1" applyFill="1" applyBorder="1" applyAlignment="1">
      <alignment horizontal="left" vertical="center"/>
    </xf>
    <xf numFmtId="0" fontId="37" fillId="0" borderId="50" xfId="0" applyFont="1" applyFill="1" applyBorder="1" applyAlignment="1">
      <alignment vertical="center"/>
    </xf>
    <xf numFmtId="0" fontId="34" fillId="0" borderId="0" xfId="0" applyFont="1" applyFill="1" applyBorder="1" applyAlignment="1" quotePrefix="1">
      <alignment horizontal="left" vertical="center"/>
    </xf>
    <xf numFmtId="0" fontId="34" fillId="0" borderId="50" xfId="0" applyFont="1" applyBorder="1" applyAlignment="1">
      <alignment vertical="center"/>
    </xf>
    <xf numFmtId="0" fontId="34" fillId="0" borderId="177" xfId="0" applyFont="1" applyBorder="1" applyAlignment="1">
      <alignment vertical="center"/>
    </xf>
    <xf numFmtId="0" fontId="34" fillId="0" borderId="119" xfId="0" applyFont="1" applyFill="1" applyBorder="1" applyAlignment="1">
      <alignment horizontal="left" vertical="center"/>
    </xf>
    <xf numFmtId="0" fontId="34" fillId="0" borderId="42" xfId="0" applyFont="1" applyFill="1" applyBorder="1" applyAlignment="1">
      <alignment vertical="center"/>
    </xf>
    <xf numFmtId="188" fontId="34" fillId="0" borderId="42" xfId="0" applyNumberFormat="1" applyFont="1" applyFill="1" applyBorder="1" applyAlignment="1">
      <alignment horizontal="center" vertical="center"/>
    </xf>
    <xf numFmtId="0" fontId="34" fillId="0" borderId="42" xfId="0" applyFont="1" applyFill="1" applyBorder="1" applyAlignment="1">
      <alignment horizontal="left" vertical="center"/>
    </xf>
    <xf numFmtId="0" fontId="37" fillId="0" borderId="42" xfId="0" applyFont="1" applyFill="1" applyBorder="1" applyAlignment="1">
      <alignment vertical="center"/>
    </xf>
    <xf numFmtId="0" fontId="34" fillId="0" borderId="42" xfId="0" applyFont="1" applyFill="1" applyBorder="1" applyAlignment="1" quotePrefix="1">
      <alignment horizontal="left" vertical="center"/>
    </xf>
    <xf numFmtId="0" fontId="34" fillId="0" borderId="42" xfId="0" applyFont="1" applyBorder="1" applyAlignment="1">
      <alignment vertical="center"/>
    </xf>
    <xf numFmtId="0" fontId="34" fillId="0" borderId="106" xfId="0" applyFont="1" applyBorder="1" applyAlignment="1">
      <alignment vertical="center"/>
    </xf>
    <xf numFmtId="0" fontId="34" fillId="0" borderId="0" xfId="0" applyFont="1" applyBorder="1" applyAlignment="1">
      <alignment horizontal="right" vertical="center"/>
    </xf>
    <xf numFmtId="183" fontId="34" fillId="0" borderId="0" xfId="0" applyNumberFormat="1" applyFont="1" applyBorder="1" applyAlignment="1">
      <alignment horizontal="center" vertical="center"/>
    </xf>
    <xf numFmtId="0" fontId="34" fillId="0" borderId="0" xfId="0" applyFont="1" applyBorder="1" applyAlignment="1">
      <alignment horizontal="left" vertical="center"/>
    </xf>
    <xf numFmtId="0" fontId="34" fillId="0" borderId="85" xfId="0" applyFont="1" applyBorder="1" applyAlignment="1">
      <alignment vertical="center"/>
    </xf>
    <xf numFmtId="0" fontId="34" fillId="0" borderId="85" xfId="0" applyFont="1" applyBorder="1" applyAlignment="1">
      <alignment horizontal="right" vertical="center"/>
    </xf>
    <xf numFmtId="183" fontId="34" fillId="0" borderId="85" xfId="0" applyNumberFormat="1" applyFont="1" applyBorder="1" applyAlignment="1">
      <alignment horizontal="center" vertical="center"/>
    </xf>
    <xf numFmtId="0" fontId="34" fillId="0" borderId="0" xfId="0" applyFont="1" applyBorder="1" applyAlignment="1">
      <alignment horizontal="right"/>
    </xf>
    <xf numFmtId="0" fontId="34" fillId="0" borderId="0" xfId="0" applyFont="1" applyBorder="1" applyAlignment="1">
      <alignment/>
    </xf>
    <xf numFmtId="183" fontId="34" fillId="0" borderId="0" xfId="0" applyNumberFormat="1" applyFont="1" applyBorder="1" applyAlignment="1">
      <alignment horizontal="center"/>
    </xf>
    <xf numFmtId="0" fontId="39" fillId="0" borderId="0" xfId="0" applyFont="1" applyBorder="1" applyAlignment="1">
      <alignment vertical="center"/>
    </xf>
    <xf numFmtId="0" fontId="34" fillId="0" borderId="152" xfId="0" applyFont="1" applyBorder="1" applyAlignment="1">
      <alignment vertical="center"/>
    </xf>
    <xf numFmtId="0" fontId="34" fillId="0" borderId="132" xfId="0" applyFont="1" applyBorder="1" applyAlignment="1">
      <alignment horizontal="right" vertical="center"/>
    </xf>
    <xf numFmtId="183" fontId="34" fillId="0" borderId="132" xfId="0" applyNumberFormat="1" applyFont="1" applyBorder="1" applyAlignment="1">
      <alignment horizontal="center" vertical="center"/>
    </xf>
    <xf numFmtId="0" fontId="34" fillId="0" borderId="128" xfId="0" applyFont="1" applyBorder="1" applyAlignment="1">
      <alignment vertical="center"/>
    </xf>
    <xf numFmtId="0" fontId="34" fillId="41" borderId="42" xfId="0" applyFont="1" applyFill="1" applyBorder="1" applyAlignment="1" quotePrefix="1">
      <alignment horizontal="left" vertical="center"/>
    </xf>
    <xf numFmtId="188" fontId="34" fillId="41" borderId="50" xfId="0" applyNumberFormat="1" applyFont="1" applyFill="1" applyBorder="1" applyAlignment="1">
      <alignment horizontal="left" vertical="center"/>
    </xf>
    <xf numFmtId="188" fontId="34" fillId="41" borderId="0" xfId="0" applyNumberFormat="1" applyFont="1" applyFill="1" applyBorder="1" applyAlignment="1">
      <alignment horizontal="left" vertical="center"/>
    </xf>
    <xf numFmtId="188" fontId="34" fillId="41" borderId="42" xfId="0" applyNumberFormat="1" applyFont="1" applyFill="1" applyBorder="1" applyAlignment="1">
      <alignment horizontal="left" vertical="center"/>
    </xf>
    <xf numFmtId="0" fontId="44" fillId="0" borderId="0" xfId="0" applyFont="1" applyAlignment="1">
      <alignment vertical="center"/>
    </xf>
    <xf numFmtId="0" fontId="0" fillId="0" borderId="54" xfId="0" applyBorder="1" applyAlignment="1">
      <alignment/>
    </xf>
    <xf numFmtId="0" fontId="8" fillId="0" borderId="0" xfId="0" applyFont="1" applyBorder="1" applyAlignment="1">
      <alignment/>
    </xf>
    <xf numFmtId="0" fontId="4" fillId="0" borderId="54" xfId="0" applyFont="1" applyBorder="1" applyAlignment="1">
      <alignment horizontal="left" vertical="center"/>
    </xf>
    <xf numFmtId="0" fontId="8" fillId="0" borderId="0" xfId="0" applyFont="1" applyBorder="1" applyAlignment="1">
      <alignment horizontal="center"/>
    </xf>
    <xf numFmtId="0" fontId="14" fillId="0" borderId="154" xfId="0" applyFont="1" applyBorder="1" applyAlignment="1">
      <alignment horizontal="center" vertical="center" wrapText="1"/>
    </xf>
    <xf numFmtId="0" fontId="8" fillId="0" borderId="53" xfId="0" applyFont="1" applyFill="1" applyBorder="1" applyAlignment="1">
      <alignment/>
    </xf>
    <xf numFmtId="0" fontId="8" fillId="0" borderId="53" xfId="0" applyFont="1" applyFill="1" applyBorder="1" applyAlignment="1">
      <alignment vertical="center"/>
    </xf>
    <xf numFmtId="189" fontId="4" fillId="0" borderId="53" xfId="0" applyNumberFormat="1" applyFont="1" applyFill="1" applyBorder="1" applyAlignment="1">
      <alignment horizontal="right" vertical="center"/>
    </xf>
    <xf numFmtId="0" fontId="8" fillId="0" borderId="54" xfId="0" applyFont="1" applyFill="1" applyBorder="1" applyAlignment="1">
      <alignment/>
    </xf>
    <xf numFmtId="0" fontId="8" fillId="0" borderId="54" xfId="0" applyFont="1" applyFill="1" applyBorder="1" applyAlignment="1">
      <alignment vertical="center"/>
    </xf>
    <xf numFmtId="189" fontId="4" fillId="0" borderId="54" xfId="0" applyNumberFormat="1" applyFont="1" applyFill="1" applyBorder="1" applyAlignment="1">
      <alignment horizontal="right" vertical="center"/>
    </xf>
    <xf numFmtId="0" fontId="0" fillId="0" borderId="0" xfId="0" applyAlignment="1">
      <alignment/>
    </xf>
    <xf numFmtId="0" fontId="8" fillId="0" borderId="42" xfId="0" applyFont="1" applyFill="1" applyBorder="1" applyAlignment="1">
      <alignment/>
    </xf>
    <xf numFmtId="0" fontId="0" fillId="0" borderId="42" xfId="0" applyBorder="1" applyAlignment="1">
      <alignment/>
    </xf>
    <xf numFmtId="0" fontId="0" fillId="0" borderId="42" xfId="0" applyBorder="1" applyAlignment="1">
      <alignment horizontal="right"/>
    </xf>
    <xf numFmtId="0" fontId="22" fillId="0" borderId="11" xfId="0" applyFont="1" applyBorder="1" applyAlignment="1">
      <alignment vertical="center"/>
    </xf>
    <xf numFmtId="0" fontId="22" fillId="0" borderId="122" xfId="0" applyFont="1" applyBorder="1" applyAlignment="1">
      <alignment horizontal="right" vertical="center"/>
    </xf>
    <xf numFmtId="0" fontId="22" fillId="0" borderId="91" xfId="0" applyFont="1" applyBorder="1" applyAlignment="1">
      <alignment vertical="center"/>
    </xf>
    <xf numFmtId="0" fontId="5" fillId="0" borderId="42" xfId="0" applyFont="1" applyFill="1" applyBorder="1" applyAlignment="1">
      <alignment vertical="center" wrapText="1"/>
    </xf>
    <xf numFmtId="0" fontId="5" fillId="34" borderId="64" xfId="0" applyFont="1" applyFill="1" applyBorder="1" applyAlignment="1">
      <alignment vertical="center" wrapText="1"/>
    </xf>
    <xf numFmtId="0" fontId="26" fillId="34" borderId="17" xfId="0" applyFont="1" applyFill="1" applyBorder="1" applyAlignment="1">
      <alignment horizontal="center" vertical="center"/>
    </xf>
    <xf numFmtId="0" fontId="5" fillId="34" borderId="64" xfId="0" applyFont="1" applyFill="1" applyBorder="1" applyAlignment="1">
      <alignment horizontal="center" vertical="center"/>
    </xf>
    <xf numFmtId="0" fontId="8" fillId="34" borderId="139" xfId="0" applyFont="1" applyFill="1" applyBorder="1" applyAlignment="1">
      <alignment horizontal="center" vertical="center"/>
    </xf>
    <xf numFmtId="0" fontId="8" fillId="34" borderId="30" xfId="0" applyFont="1" applyFill="1" applyBorder="1" applyAlignment="1">
      <alignment horizontal="center" vertical="center"/>
    </xf>
    <xf numFmtId="0" fontId="8" fillId="34" borderId="145" xfId="0" applyFont="1" applyFill="1" applyBorder="1" applyAlignment="1">
      <alignment horizontal="center" vertical="center"/>
    </xf>
    <xf numFmtId="0" fontId="8" fillId="34" borderId="67" xfId="0" applyFont="1" applyFill="1" applyBorder="1" applyAlignment="1">
      <alignment horizontal="center" vertical="center"/>
    </xf>
    <xf numFmtId="0" fontId="8" fillId="34" borderId="68" xfId="0" applyFont="1" applyFill="1" applyBorder="1" applyAlignment="1">
      <alignment horizontal="center" vertical="center"/>
    </xf>
    <xf numFmtId="0" fontId="5" fillId="34" borderId="16" xfId="0" applyFont="1" applyFill="1" applyBorder="1" applyAlignment="1">
      <alignment vertical="center" wrapText="1"/>
    </xf>
    <xf numFmtId="0" fontId="5" fillId="34" borderId="16" xfId="0" applyFont="1" applyFill="1" applyBorder="1" applyAlignment="1">
      <alignment horizontal="center" vertical="center"/>
    </xf>
    <xf numFmtId="0" fontId="8" fillId="34" borderId="31" xfId="0" applyFont="1" applyFill="1" applyBorder="1" applyAlignment="1">
      <alignment horizontal="center" vertical="center"/>
    </xf>
    <xf numFmtId="0" fontId="8" fillId="34" borderId="27" xfId="0" applyFont="1" applyFill="1" applyBorder="1" applyAlignment="1">
      <alignment horizontal="center" vertical="center"/>
    </xf>
    <xf numFmtId="0" fontId="8" fillId="34" borderId="36" xfId="0" applyFont="1" applyFill="1" applyBorder="1" applyAlignment="1">
      <alignment horizontal="center" vertical="center"/>
    </xf>
    <xf numFmtId="0" fontId="5" fillId="34" borderId="18" xfId="0" applyFont="1" applyFill="1" applyBorder="1" applyAlignment="1">
      <alignment vertical="center" wrapText="1"/>
    </xf>
    <xf numFmtId="0" fontId="26" fillId="34" borderId="19" xfId="0" applyFont="1" applyFill="1" applyBorder="1" applyAlignment="1">
      <alignment horizontal="center" vertical="center"/>
    </xf>
    <xf numFmtId="0" fontId="5" fillId="34" borderId="20" xfId="0" applyFont="1" applyFill="1" applyBorder="1" applyAlignment="1">
      <alignment horizontal="center" vertical="center"/>
    </xf>
    <xf numFmtId="0" fontId="5" fillId="34" borderId="18" xfId="0" applyFont="1" applyFill="1" applyBorder="1" applyAlignment="1">
      <alignment horizontal="center" vertical="center"/>
    </xf>
    <xf numFmtId="0" fontId="8" fillId="34" borderId="168" xfId="0" applyFont="1" applyFill="1" applyBorder="1" applyAlignment="1">
      <alignment horizontal="center" vertical="center"/>
    </xf>
    <xf numFmtId="0" fontId="8" fillId="34" borderId="58" xfId="0" applyFont="1" applyFill="1" applyBorder="1" applyAlignment="1">
      <alignment horizontal="center" vertical="center"/>
    </xf>
    <xf numFmtId="0" fontId="8" fillId="34" borderId="143" xfId="0" applyFont="1" applyFill="1" applyBorder="1" applyAlignment="1">
      <alignment horizontal="center" vertical="center"/>
    </xf>
    <xf numFmtId="0" fontId="8" fillId="34" borderId="29" xfId="0" applyFont="1" applyFill="1" applyBorder="1" applyAlignment="1">
      <alignment horizontal="center" vertical="center"/>
    </xf>
    <xf numFmtId="0" fontId="8" fillId="34" borderId="37" xfId="0" applyFont="1" applyFill="1" applyBorder="1" applyAlignment="1">
      <alignment horizontal="center" vertical="center"/>
    </xf>
    <xf numFmtId="0" fontId="5" fillId="34" borderId="21" xfId="0" applyFont="1" applyFill="1" applyBorder="1" applyAlignment="1">
      <alignment vertical="center"/>
    </xf>
    <xf numFmtId="0" fontId="8" fillId="34" borderId="78" xfId="0" applyFont="1" applyFill="1" applyBorder="1" applyAlignment="1">
      <alignment horizontal="center" vertical="center"/>
    </xf>
    <xf numFmtId="0" fontId="8" fillId="34" borderId="38" xfId="0" applyFont="1" applyFill="1" applyBorder="1" applyAlignment="1">
      <alignment horizontal="center" vertical="center"/>
    </xf>
    <xf numFmtId="0" fontId="5" fillId="34" borderId="64" xfId="0" applyFont="1" applyFill="1" applyBorder="1" applyAlignment="1">
      <alignment vertical="center"/>
    </xf>
    <xf numFmtId="0" fontId="5" fillId="34" borderId="21" xfId="0" applyFont="1" applyFill="1" applyBorder="1" applyAlignment="1">
      <alignment horizontal="center" vertical="center"/>
    </xf>
    <xf numFmtId="0" fontId="7" fillId="34" borderId="21" xfId="0" applyFont="1" applyFill="1" applyBorder="1" applyAlignment="1">
      <alignment horizontal="center" vertical="center"/>
    </xf>
    <xf numFmtId="0" fontId="8" fillId="34" borderId="26" xfId="0" applyFont="1" applyFill="1" applyBorder="1" applyAlignment="1">
      <alignment horizontal="center" vertical="center"/>
    </xf>
    <xf numFmtId="0" fontId="5" fillId="34" borderId="107" xfId="0" applyFont="1" applyFill="1" applyBorder="1" applyAlignment="1">
      <alignment horizontal="center" vertical="center"/>
    </xf>
    <xf numFmtId="0" fontId="7" fillId="34" borderId="16" xfId="0" applyFont="1" applyFill="1" applyBorder="1" applyAlignment="1">
      <alignment horizontal="center" vertical="center"/>
    </xf>
    <xf numFmtId="0" fontId="8" fillId="0" borderId="166" xfId="0" applyFont="1" applyFill="1" applyBorder="1" applyAlignment="1">
      <alignment horizontal="center" vertical="center"/>
    </xf>
    <xf numFmtId="0" fontId="17" fillId="39" borderId="52" xfId="0" applyFont="1" applyFill="1" applyBorder="1" applyAlignment="1">
      <alignment horizontal="justify" vertical="center" wrapText="1"/>
    </xf>
    <xf numFmtId="0" fontId="17" fillId="0" borderId="176" xfId="0" applyFont="1" applyBorder="1" applyAlignment="1">
      <alignment horizontal="justify" vertical="center" wrapText="1"/>
    </xf>
    <xf numFmtId="0" fontId="17" fillId="0" borderId="52" xfId="0" applyFont="1" applyFill="1" applyBorder="1" applyAlignment="1">
      <alignment horizontal="justify" vertical="center" wrapText="1"/>
    </xf>
    <xf numFmtId="0" fontId="17" fillId="39" borderId="91" xfId="0" applyFont="1" applyFill="1" applyBorder="1" applyAlignment="1">
      <alignment horizontal="justify" vertical="center" wrapText="1"/>
    </xf>
    <xf numFmtId="0" fontId="17" fillId="0" borderId="179" xfId="0" applyFont="1" applyFill="1" applyBorder="1" applyAlignment="1">
      <alignment horizontal="justify" vertical="center" wrapText="1"/>
    </xf>
    <xf numFmtId="0" fontId="17" fillId="39" borderId="122" xfId="0" applyFont="1" applyFill="1" applyBorder="1" applyAlignment="1">
      <alignment horizontal="justify" vertical="center" wrapText="1"/>
    </xf>
    <xf numFmtId="0" fontId="17" fillId="0" borderId="120" xfId="0" applyFont="1" applyBorder="1" applyAlignment="1">
      <alignment horizontal="justify" vertical="center" wrapText="1"/>
    </xf>
    <xf numFmtId="0" fontId="17" fillId="0" borderId="120" xfId="0" applyFont="1" applyFill="1" applyBorder="1" applyAlignment="1">
      <alignment horizontal="justify" vertical="center" wrapText="1"/>
    </xf>
    <xf numFmtId="0" fontId="17" fillId="0" borderId="179" xfId="0" applyFont="1" applyFill="1" applyBorder="1" applyAlignment="1">
      <alignment vertical="center"/>
    </xf>
    <xf numFmtId="189" fontId="34" fillId="41" borderId="0" xfId="0" applyNumberFormat="1" applyFont="1" applyFill="1" applyBorder="1" applyAlignment="1">
      <alignment horizontal="center"/>
    </xf>
    <xf numFmtId="189" fontId="34" fillId="41" borderId="0" xfId="0" applyNumberFormat="1" applyFont="1" applyFill="1" applyBorder="1" applyAlignment="1">
      <alignment horizontal="center" vertical="center"/>
    </xf>
    <xf numFmtId="189" fontId="34" fillId="41" borderId="132" xfId="0" applyNumberFormat="1" applyFont="1" applyFill="1" applyBorder="1" applyAlignment="1">
      <alignment horizontal="center" vertical="center"/>
    </xf>
    <xf numFmtId="182" fontId="9" fillId="0" borderId="54" xfId="0" applyNumberFormat="1" applyFont="1" applyBorder="1" applyAlignment="1">
      <alignment horizontal="center" vertical="center"/>
    </xf>
    <xf numFmtId="182" fontId="8" fillId="0" borderId="54" xfId="0" applyNumberFormat="1" applyFont="1" applyBorder="1" applyAlignment="1">
      <alignment horizontal="center"/>
    </xf>
    <xf numFmtId="0" fontId="97" fillId="41" borderId="84" xfId="0" applyFont="1" applyFill="1" applyBorder="1" applyAlignment="1">
      <alignment horizontal="left" vertical="center"/>
    </xf>
    <xf numFmtId="0" fontId="97" fillId="41" borderId="54" xfId="0" applyFont="1" applyFill="1" applyBorder="1" applyAlignment="1">
      <alignment vertical="center"/>
    </xf>
    <xf numFmtId="188" fontId="97" fillId="41" borderId="54" xfId="0" applyNumberFormat="1" applyFont="1" applyFill="1" applyBorder="1" applyAlignment="1">
      <alignment horizontal="center" vertical="center"/>
    </xf>
    <xf numFmtId="0" fontId="97" fillId="0" borderId="54" xfId="0" applyFont="1" applyFill="1" applyBorder="1" applyAlignment="1">
      <alignment vertical="center"/>
    </xf>
    <xf numFmtId="0" fontId="97" fillId="41" borderId="88" xfId="0" applyFont="1" applyFill="1" applyBorder="1" applyAlignment="1">
      <alignment vertical="center"/>
    </xf>
    <xf numFmtId="0" fontId="97" fillId="41" borderId="54" xfId="0" applyFont="1" applyFill="1" applyBorder="1" applyAlignment="1">
      <alignment vertical="center"/>
    </xf>
    <xf numFmtId="0" fontId="97" fillId="41" borderId="84" xfId="0" applyFont="1" applyFill="1" applyBorder="1" applyAlignment="1">
      <alignment vertical="center"/>
    </xf>
    <xf numFmtId="0" fontId="97" fillId="41" borderId="88" xfId="0" applyFont="1" applyFill="1" applyBorder="1" applyAlignment="1">
      <alignment vertical="center"/>
    </xf>
    <xf numFmtId="0" fontId="97" fillId="42" borderId="43" xfId="0" applyFont="1" applyFill="1" applyBorder="1" applyAlignment="1">
      <alignment horizontal="left" vertical="center"/>
    </xf>
    <xf numFmtId="0" fontId="97" fillId="42" borderId="50" xfId="0" applyFont="1" applyFill="1" applyBorder="1" applyAlignment="1">
      <alignment vertical="center"/>
    </xf>
    <xf numFmtId="0" fontId="97" fillId="42" borderId="119" xfId="0" applyFont="1" applyFill="1" applyBorder="1" applyAlignment="1">
      <alignment horizontal="left" vertical="center"/>
    </xf>
    <xf numFmtId="0" fontId="97" fillId="42" borderId="42" xfId="0" applyFont="1" applyFill="1" applyBorder="1" applyAlignment="1">
      <alignment vertical="center"/>
    </xf>
    <xf numFmtId="188" fontId="97" fillId="41" borderId="54" xfId="0" applyNumberFormat="1" applyFont="1" applyFill="1" applyBorder="1" applyAlignment="1">
      <alignment vertical="center"/>
    </xf>
    <xf numFmtId="0" fontId="97" fillId="41" borderId="43" xfId="0" applyFont="1" applyFill="1" applyBorder="1" applyAlignment="1">
      <alignment horizontal="left" vertical="center"/>
    </xf>
    <xf numFmtId="0" fontId="97" fillId="41" borderId="50" xfId="0" applyFont="1" applyFill="1" applyBorder="1" applyAlignment="1">
      <alignment vertical="center"/>
    </xf>
    <xf numFmtId="188" fontId="97" fillId="41" borderId="50" xfId="0" applyNumberFormat="1" applyFont="1" applyFill="1" applyBorder="1" applyAlignment="1">
      <alignment horizontal="center" vertical="center"/>
    </xf>
    <xf numFmtId="0" fontId="97" fillId="41" borderId="50" xfId="0" applyFont="1" applyFill="1" applyBorder="1" applyAlignment="1">
      <alignment horizontal="left" vertical="center"/>
    </xf>
    <xf numFmtId="0" fontId="97" fillId="41" borderId="0" xfId="0" applyFont="1" applyFill="1" applyBorder="1" applyAlignment="1" quotePrefix="1">
      <alignment horizontal="left" vertical="center"/>
    </xf>
    <xf numFmtId="0" fontId="97" fillId="41" borderId="177" xfId="0" applyFont="1" applyFill="1" applyBorder="1" applyAlignment="1">
      <alignment vertical="center"/>
    </xf>
    <xf numFmtId="0" fontId="97" fillId="41" borderId="119" xfId="0" applyFont="1" applyFill="1" applyBorder="1" applyAlignment="1">
      <alignment horizontal="left" vertical="center"/>
    </xf>
    <xf numFmtId="0" fontId="97" fillId="41" borderId="42" xfId="0" applyFont="1" applyFill="1" applyBorder="1" applyAlignment="1">
      <alignment vertical="center"/>
    </xf>
    <xf numFmtId="188" fontId="97" fillId="41" borderId="42" xfId="0" applyNumberFormat="1" applyFont="1" applyFill="1" applyBorder="1" applyAlignment="1">
      <alignment horizontal="center" vertical="center"/>
    </xf>
    <xf numFmtId="0" fontId="97" fillId="41" borderId="42" xfId="0" applyFont="1" applyFill="1" applyBorder="1" applyAlignment="1">
      <alignment horizontal="left" vertical="center"/>
    </xf>
    <xf numFmtId="0" fontId="97" fillId="41" borderId="42" xfId="0" applyFont="1" applyFill="1" applyBorder="1" applyAlignment="1" quotePrefix="1">
      <alignment horizontal="left" vertical="center"/>
    </xf>
    <xf numFmtId="0" fontId="97" fillId="41" borderId="106" xfId="0" applyFont="1" applyFill="1" applyBorder="1" applyAlignment="1">
      <alignment vertical="center"/>
    </xf>
    <xf numFmtId="188" fontId="97" fillId="41" borderId="54" xfId="0" applyNumberFormat="1" applyFont="1" applyFill="1" applyBorder="1" applyAlignment="1">
      <alignment horizontal="left" vertical="center"/>
    </xf>
    <xf numFmtId="0" fontId="97" fillId="41" borderId="54" xfId="0" applyFont="1" applyFill="1" applyBorder="1" applyAlignment="1">
      <alignment horizontal="left" vertical="center"/>
    </xf>
    <xf numFmtId="0" fontId="97" fillId="41" borderId="11" xfId="0" applyFont="1" applyFill="1" applyBorder="1" applyAlignment="1">
      <alignment vertical="center"/>
    </xf>
    <xf numFmtId="0" fontId="97" fillId="41" borderId="0" xfId="0" applyFont="1" applyFill="1" applyBorder="1" applyAlignment="1">
      <alignment horizontal="right" vertical="center"/>
    </xf>
    <xf numFmtId="0" fontId="97" fillId="41" borderId="0" xfId="0" applyFont="1" applyFill="1" applyBorder="1" applyAlignment="1">
      <alignment vertical="center"/>
    </xf>
    <xf numFmtId="0" fontId="97" fillId="41" borderId="0" xfId="0" applyFont="1" applyFill="1" applyAlignment="1">
      <alignment vertical="center"/>
    </xf>
    <xf numFmtId="183" fontId="97" fillId="41" borderId="0" xfId="0" applyNumberFormat="1" applyFont="1" applyFill="1" applyBorder="1" applyAlignment="1">
      <alignment horizontal="center" vertical="center"/>
    </xf>
    <xf numFmtId="0" fontId="97" fillId="41" borderId="52" xfId="0" applyFont="1" applyFill="1" applyBorder="1" applyAlignment="1">
      <alignment vertical="center"/>
    </xf>
    <xf numFmtId="0" fontId="98" fillId="41" borderId="0" xfId="0" applyFont="1" applyFill="1" applyBorder="1" applyAlignment="1">
      <alignment/>
    </xf>
    <xf numFmtId="0" fontId="97" fillId="41" borderId="0" xfId="0" applyFont="1" applyFill="1" applyBorder="1" applyAlignment="1">
      <alignment horizontal="left" vertical="center"/>
    </xf>
    <xf numFmtId="0" fontId="99" fillId="41" borderId="0" xfId="0" applyFont="1" applyFill="1" applyBorder="1" applyAlignment="1">
      <alignment vertical="center"/>
    </xf>
    <xf numFmtId="0" fontId="97" fillId="41" borderId="134" xfId="0" applyFont="1" applyFill="1" applyBorder="1" applyAlignment="1">
      <alignment vertical="center"/>
    </xf>
    <xf numFmtId="0" fontId="97" fillId="41" borderId="85" xfId="0" applyFont="1" applyFill="1" applyBorder="1" applyAlignment="1">
      <alignment vertical="center"/>
    </xf>
    <xf numFmtId="0" fontId="97" fillId="41" borderId="85" xfId="0" applyFont="1" applyFill="1" applyBorder="1" applyAlignment="1">
      <alignment horizontal="right" vertical="center"/>
    </xf>
    <xf numFmtId="183" fontId="97" fillId="41" borderId="85" xfId="0" applyNumberFormat="1" applyFont="1" applyFill="1" applyBorder="1" applyAlignment="1">
      <alignment horizontal="center" vertical="center"/>
    </xf>
    <xf numFmtId="0" fontId="97" fillId="41" borderId="51" xfId="0" applyFont="1" applyFill="1" applyBorder="1" applyAlignment="1">
      <alignment vertical="center"/>
    </xf>
    <xf numFmtId="0" fontId="97" fillId="41" borderId="61" xfId="0" applyFont="1" applyFill="1" applyBorder="1" applyAlignment="1">
      <alignment vertical="center"/>
    </xf>
    <xf numFmtId="0" fontId="97" fillId="41" borderId="62" xfId="0" applyFont="1" applyFill="1" applyBorder="1" applyAlignment="1">
      <alignment vertical="center"/>
    </xf>
    <xf numFmtId="0" fontId="97" fillId="41" borderId="62" xfId="0" applyFont="1" applyFill="1" applyBorder="1" applyAlignment="1">
      <alignment horizontal="right" vertical="center"/>
    </xf>
    <xf numFmtId="183" fontId="97" fillId="41" borderId="62" xfId="0" applyNumberFormat="1" applyFont="1" applyFill="1" applyBorder="1" applyAlignment="1">
      <alignment horizontal="center" vertical="center"/>
    </xf>
    <xf numFmtId="0" fontId="97" fillId="41" borderId="63" xfId="0" applyFont="1" applyFill="1" applyBorder="1" applyAlignment="1">
      <alignment vertical="center"/>
    </xf>
    <xf numFmtId="0" fontId="100" fillId="0" borderId="11" xfId="0" applyFont="1" applyBorder="1" applyAlignment="1">
      <alignment vertical="center"/>
    </xf>
    <xf numFmtId="0" fontId="100" fillId="0" borderId="54" xfId="0" applyFont="1" applyBorder="1" applyAlignment="1">
      <alignment horizontal="right" vertical="center"/>
    </xf>
    <xf numFmtId="0" fontId="100" fillId="0" borderId="54" xfId="0" applyFont="1" applyBorder="1" applyAlignment="1">
      <alignment horizontal="left" vertical="center"/>
    </xf>
    <xf numFmtId="0" fontId="100" fillId="0" borderId="54" xfId="0" applyFont="1" applyBorder="1" applyAlignment="1">
      <alignment vertical="center"/>
    </xf>
    <xf numFmtId="188" fontId="100" fillId="39" borderId="54" xfId="0" applyNumberFormat="1" applyFont="1" applyFill="1" applyBorder="1" applyAlignment="1">
      <alignment horizontal="center" vertical="center"/>
    </xf>
    <xf numFmtId="0" fontId="101" fillId="0" borderId="0" xfId="0" applyFont="1" applyAlignment="1">
      <alignment vertical="center"/>
    </xf>
    <xf numFmtId="0" fontId="100" fillId="0" borderId="52" xfId="0" applyFont="1" applyBorder="1" applyAlignment="1">
      <alignment vertical="center"/>
    </xf>
    <xf numFmtId="191" fontId="100" fillId="39" borderId="54" xfId="0" applyNumberFormat="1" applyFont="1" applyFill="1" applyBorder="1" applyAlignment="1">
      <alignment horizontal="center" vertical="center"/>
    </xf>
    <xf numFmtId="0" fontId="100" fillId="0" borderId="0" xfId="0" applyFont="1" applyAlignment="1">
      <alignment vertical="center"/>
    </xf>
    <xf numFmtId="0" fontId="101" fillId="0" borderId="54" xfId="0" applyFont="1" applyBorder="1" applyAlignment="1">
      <alignment vertical="center"/>
    </xf>
    <xf numFmtId="0" fontId="100" fillId="0" borderId="0" xfId="0" applyFont="1" applyBorder="1" applyAlignment="1">
      <alignment horizontal="center" vertical="center"/>
    </xf>
    <xf numFmtId="0" fontId="100" fillId="0" borderId="0" xfId="0" applyFont="1" applyBorder="1" applyAlignment="1">
      <alignment horizontal="right" vertical="center"/>
    </xf>
    <xf numFmtId="0" fontId="100" fillId="0" borderId="0" xfId="0" applyFont="1" applyBorder="1" applyAlignment="1">
      <alignment vertical="center"/>
    </xf>
    <xf numFmtId="183" fontId="100" fillId="0" borderId="0" xfId="0" applyNumberFormat="1" applyFont="1" applyBorder="1" applyAlignment="1">
      <alignment horizontal="center" vertical="center"/>
    </xf>
    <xf numFmtId="1" fontId="100" fillId="0" borderId="0" xfId="0" applyNumberFormat="1" applyFont="1" applyBorder="1" applyAlignment="1">
      <alignment horizontal="center" vertical="center"/>
    </xf>
    <xf numFmtId="0" fontId="100" fillId="0" borderId="61" xfId="0" applyFont="1" applyBorder="1" applyAlignment="1">
      <alignment vertical="center"/>
    </xf>
    <xf numFmtId="0" fontId="100" fillId="0" borderId="62" xfId="0" applyFont="1" applyBorder="1" applyAlignment="1">
      <alignment vertical="center"/>
    </xf>
    <xf numFmtId="0" fontId="100" fillId="0" borderId="63" xfId="0" applyFont="1" applyBorder="1" applyAlignment="1">
      <alignment vertical="center"/>
    </xf>
    <xf numFmtId="189" fontId="100" fillId="0" borderId="0" xfId="0" applyNumberFormat="1" applyFont="1" applyBorder="1" applyAlignment="1">
      <alignment horizontal="center" vertical="center"/>
    </xf>
    <xf numFmtId="0" fontId="102" fillId="0" borderId="50" xfId="0" applyFont="1" applyBorder="1" applyAlignment="1">
      <alignment horizontal="center" vertical="center"/>
    </xf>
    <xf numFmtId="0" fontId="102" fillId="0" borderId="43" xfId="0" applyFont="1" applyBorder="1" applyAlignment="1">
      <alignment horizontal="center" vertical="center"/>
    </xf>
    <xf numFmtId="0" fontId="102" fillId="0" borderId="44" xfId="0" applyFont="1" applyBorder="1" applyAlignment="1">
      <alignment horizontal="center" vertical="center"/>
    </xf>
    <xf numFmtId="0" fontId="102" fillId="0" borderId="10" xfId="0" applyFont="1" applyBorder="1" applyAlignment="1">
      <alignment horizontal="center" vertical="center"/>
    </xf>
    <xf numFmtId="0" fontId="102" fillId="0" borderId="40" xfId="0" applyFont="1" applyBorder="1" applyAlignment="1">
      <alignment horizontal="center" vertical="center"/>
    </xf>
    <xf numFmtId="0" fontId="102" fillId="0" borderId="12" xfId="0" applyFont="1" applyBorder="1" applyAlignment="1">
      <alignment horizontal="center" vertical="center"/>
    </xf>
    <xf numFmtId="0" fontId="102" fillId="0" borderId="13" xfId="0" applyFont="1" applyBorder="1" applyAlignment="1">
      <alignment horizontal="center" vertical="center"/>
    </xf>
    <xf numFmtId="0" fontId="103" fillId="0" borderId="143" xfId="0" applyFont="1" applyBorder="1" applyAlignment="1">
      <alignment horizontal="center" vertical="center" wrapText="1"/>
    </xf>
    <xf numFmtId="0" fontId="103" fillId="0" borderId="42" xfId="0" applyFont="1" applyBorder="1" applyAlignment="1">
      <alignment horizontal="center" vertical="center"/>
    </xf>
    <xf numFmtId="0" fontId="103" fillId="0" borderId="143" xfId="0" applyFont="1" applyBorder="1" applyAlignment="1">
      <alignment vertical="center" wrapText="1"/>
    </xf>
    <xf numFmtId="0" fontId="103" fillId="0" borderId="89" xfId="0" applyFont="1" applyBorder="1" applyAlignment="1">
      <alignment horizontal="center" vertical="center" wrapText="1"/>
    </xf>
    <xf numFmtId="0" fontId="103" fillId="0" borderId="54" xfId="0" applyFont="1" applyBorder="1" applyAlignment="1">
      <alignment horizontal="center" vertical="center"/>
    </xf>
    <xf numFmtId="0" fontId="103" fillId="0" borderId="89" xfId="0" applyFont="1" applyBorder="1" applyAlignment="1">
      <alignment vertical="center" wrapText="1"/>
    </xf>
    <xf numFmtId="0" fontId="104" fillId="0" borderId="0" xfId="0" applyFont="1" applyAlignment="1">
      <alignment vertical="center"/>
    </xf>
    <xf numFmtId="0" fontId="103" fillId="0" borderId="48" xfId="0" applyFont="1" applyBorder="1" applyAlignment="1">
      <alignment horizontal="center" vertical="center" wrapText="1"/>
    </xf>
    <xf numFmtId="0" fontId="103" fillId="0" borderId="53" xfId="0" applyFont="1" applyBorder="1" applyAlignment="1">
      <alignment horizontal="center" vertical="center"/>
    </xf>
    <xf numFmtId="0" fontId="103" fillId="0" borderId="48" xfId="0" applyFont="1" applyBorder="1" applyAlignment="1">
      <alignment vertical="center" wrapText="1"/>
    </xf>
    <xf numFmtId="0" fontId="4" fillId="0" borderId="154" xfId="0" applyFont="1" applyBorder="1" applyAlignment="1">
      <alignment horizontal="center" vertical="center" wrapText="1"/>
    </xf>
    <xf numFmtId="0" fontId="4" fillId="0" borderId="132" xfId="0" applyFont="1" applyBorder="1" applyAlignment="1">
      <alignment horizontal="center" vertical="center" wrapText="1"/>
    </xf>
    <xf numFmtId="0" fontId="4" fillId="0" borderId="128" xfId="0" applyFont="1" applyBorder="1" applyAlignment="1">
      <alignment horizontal="center" vertical="center" wrapText="1"/>
    </xf>
    <xf numFmtId="0" fontId="4" fillId="0" borderId="152" xfId="0" applyFont="1" applyBorder="1" applyAlignment="1">
      <alignment horizontal="center" vertical="center"/>
    </xf>
    <xf numFmtId="0" fontId="4" fillId="0" borderId="132" xfId="0" applyFont="1" applyBorder="1" applyAlignment="1">
      <alignment horizontal="center" vertical="center"/>
    </xf>
    <xf numFmtId="0" fontId="4" fillId="0" borderId="42" xfId="0" applyFont="1" applyBorder="1" applyAlignment="1">
      <alignment horizontal="center" vertical="center"/>
    </xf>
    <xf numFmtId="0" fontId="4" fillId="0" borderId="54" xfId="0" applyFont="1" applyBorder="1" applyAlignment="1">
      <alignment horizontal="center" vertical="center"/>
    </xf>
    <xf numFmtId="0" fontId="8" fillId="0" borderId="42" xfId="0" applyFont="1" applyBorder="1" applyAlignment="1">
      <alignment horizontal="center"/>
    </xf>
    <xf numFmtId="0" fontId="5" fillId="0" borderId="43" xfId="0" applyFont="1" applyBorder="1" applyAlignment="1">
      <alignment horizontal="center" vertical="center"/>
    </xf>
    <xf numFmtId="0" fontId="5" fillId="0" borderId="50" xfId="0" applyFont="1" applyBorder="1" applyAlignment="1">
      <alignment horizontal="center" vertical="center"/>
    </xf>
    <xf numFmtId="0" fontId="5" fillId="0" borderId="177" xfId="0" applyFont="1" applyBorder="1" applyAlignment="1">
      <alignment horizontal="center" vertical="center"/>
    </xf>
    <xf numFmtId="0" fontId="5" fillId="0" borderId="91" xfId="0" applyFont="1" applyBorder="1" applyAlignment="1">
      <alignment horizontal="center" vertical="center"/>
    </xf>
    <xf numFmtId="0" fontId="5" fillId="0" borderId="93" xfId="0" applyFont="1" applyBorder="1" applyAlignment="1">
      <alignment horizontal="center" vertical="center"/>
    </xf>
    <xf numFmtId="0" fontId="5" fillId="0" borderId="62" xfId="0" applyFont="1" applyBorder="1" applyAlignment="1">
      <alignment horizontal="center" vertical="center"/>
    </xf>
    <xf numFmtId="0" fontId="5" fillId="0" borderId="92" xfId="0" applyFont="1" applyBorder="1" applyAlignment="1">
      <alignment horizontal="center" vertical="center"/>
    </xf>
    <xf numFmtId="0" fontId="5" fillId="0" borderId="63" xfId="0" applyFont="1" applyBorder="1" applyAlignment="1">
      <alignment horizontal="center" vertical="center"/>
    </xf>
    <xf numFmtId="0" fontId="5" fillId="0" borderId="134" xfId="0" applyFont="1" applyBorder="1" applyAlignment="1">
      <alignment horizontal="center" vertical="center"/>
    </xf>
    <xf numFmtId="0" fontId="5" fillId="0" borderId="85"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Border="1" applyAlignment="1">
      <alignment horizontal="center" vertical="center"/>
    </xf>
    <xf numFmtId="0" fontId="5" fillId="0" borderId="45" xfId="0" applyFont="1" applyBorder="1" applyAlignment="1">
      <alignment horizontal="center" vertical="center"/>
    </xf>
    <xf numFmtId="0" fontId="5" fillId="0" borderId="53" xfId="0" applyFont="1" applyBorder="1" applyAlignment="1">
      <alignment horizontal="center" vertical="center"/>
    </xf>
    <xf numFmtId="0" fontId="5" fillId="0" borderId="86" xfId="0" applyFont="1" applyBorder="1" applyAlignment="1">
      <alignment horizontal="center" vertical="center"/>
    </xf>
    <xf numFmtId="0" fontId="5" fillId="0" borderId="54" xfId="0" applyFont="1" applyBorder="1" applyAlignment="1">
      <alignment horizontal="center" vertical="center"/>
    </xf>
    <xf numFmtId="0" fontId="5" fillId="0" borderId="84" xfId="0" applyFont="1" applyBorder="1" applyAlignment="1">
      <alignment horizontal="center" vertical="center"/>
    </xf>
    <xf numFmtId="0" fontId="5" fillId="0" borderId="90" xfId="0" applyFont="1" applyBorder="1" applyAlignment="1">
      <alignment horizontal="center" vertical="center"/>
    </xf>
    <xf numFmtId="0" fontId="0" fillId="0" borderId="50" xfId="0" applyBorder="1" applyAlignment="1">
      <alignment horizontal="center" vertical="center"/>
    </xf>
    <xf numFmtId="0" fontId="0" fillId="0" borderId="91" xfId="0" applyBorder="1" applyAlignment="1">
      <alignment horizontal="center" vertical="center"/>
    </xf>
    <xf numFmtId="0" fontId="5" fillId="0" borderId="12" xfId="0" applyFont="1" applyBorder="1" applyAlignment="1">
      <alignment horizontal="center" vertical="center"/>
    </xf>
    <xf numFmtId="0" fontId="5" fillId="0" borderId="75" xfId="0" applyFont="1" applyBorder="1" applyAlignment="1">
      <alignment horizontal="center" vertical="center"/>
    </xf>
    <xf numFmtId="0" fontId="5" fillId="0" borderId="96" xfId="0" applyFont="1" applyBorder="1" applyAlignment="1">
      <alignment horizontal="center" vertical="center"/>
    </xf>
    <xf numFmtId="1" fontId="5" fillId="35" borderId="62" xfId="0" applyNumberFormat="1" applyFont="1" applyFill="1" applyBorder="1" applyAlignment="1">
      <alignment horizontal="center" vertical="center"/>
    </xf>
    <xf numFmtId="1" fontId="5" fillId="35" borderId="75" xfId="0" applyNumberFormat="1" applyFont="1" applyFill="1" applyBorder="1" applyAlignment="1">
      <alignment horizontal="center" vertical="center"/>
    </xf>
    <xf numFmtId="0" fontId="5" fillId="0" borderId="40" xfId="0" applyFont="1" applyBorder="1" applyAlignment="1">
      <alignment horizontal="center" vertical="center"/>
    </xf>
    <xf numFmtId="2" fontId="5" fillId="0" borderId="85" xfId="0" applyNumberFormat="1" applyFont="1" applyFill="1" applyBorder="1" applyAlignment="1">
      <alignment horizontal="center" vertical="center"/>
    </xf>
    <xf numFmtId="0" fontId="5" fillId="0" borderId="134" xfId="0" applyFont="1" applyBorder="1" applyAlignment="1">
      <alignment horizontal="center" vertical="center" wrapText="1"/>
    </xf>
    <xf numFmtId="0" fontId="0" fillId="0" borderId="85" xfId="0" applyBorder="1" applyAlignment="1">
      <alignment horizontal="center" vertical="center"/>
    </xf>
    <xf numFmtId="0" fontId="0" fillId="0" borderId="51" xfId="0" applyBorder="1" applyAlignment="1">
      <alignment horizontal="center" vertical="center"/>
    </xf>
    <xf numFmtId="0" fontId="0" fillId="0" borderId="0" xfId="0" applyBorder="1" applyAlignment="1">
      <alignment horizontal="center" vertical="center"/>
    </xf>
    <xf numFmtId="0" fontId="0" fillId="0" borderId="52" xfId="0" applyBorder="1" applyAlignment="1">
      <alignment horizontal="center" vertical="center"/>
    </xf>
    <xf numFmtId="0" fontId="5" fillId="0" borderId="88" xfId="0" applyFont="1" applyBorder="1" applyAlignment="1">
      <alignment horizontal="center" vertical="center"/>
    </xf>
    <xf numFmtId="0" fontId="5" fillId="0" borderId="10" xfId="0" applyFont="1" applyBorder="1" applyAlignment="1">
      <alignment horizontal="center" vertical="center"/>
    </xf>
    <xf numFmtId="0" fontId="0" fillId="0" borderId="50" xfId="0" applyBorder="1" applyAlignment="1">
      <alignment vertical="center"/>
    </xf>
    <xf numFmtId="0" fontId="0" fillId="0" borderId="91" xfId="0" applyBorder="1" applyAlignment="1">
      <alignment vertical="center"/>
    </xf>
    <xf numFmtId="0" fontId="5" fillId="0" borderId="61" xfId="0" applyFont="1" applyBorder="1" applyAlignment="1">
      <alignment horizontal="center" vertical="center"/>
    </xf>
    <xf numFmtId="188" fontId="5" fillId="0" borderId="85" xfId="0" applyNumberFormat="1" applyFont="1" applyFill="1" applyBorder="1" applyAlignment="1">
      <alignment horizontal="center" vertical="center"/>
    </xf>
    <xf numFmtId="188" fontId="5" fillId="0" borderId="85" xfId="0" applyNumberFormat="1" applyFont="1" applyBorder="1" applyAlignment="1">
      <alignment horizontal="center" vertical="center"/>
    </xf>
    <xf numFmtId="2" fontId="5" fillId="0" borderId="85" xfId="0" applyNumberFormat="1" applyFont="1" applyBorder="1" applyAlignment="1">
      <alignment horizontal="center" vertical="center"/>
    </xf>
    <xf numFmtId="0" fontId="5" fillId="0" borderId="95" xfId="0" applyFont="1" applyBorder="1" applyAlignment="1">
      <alignment horizontal="center" vertical="center"/>
    </xf>
    <xf numFmtId="1" fontId="5" fillId="35" borderId="40" xfId="0" applyNumberFormat="1" applyFont="1" applyFill="1" applyBorder="1" applyAlignment="1">
      <alignment horizontal="center" vertical="center"/>
    </xf>
    <xf numFmtId="0" fontId="7" fillId="0" borderId="84" xfId="0" applyFont="1" applyFill="1" applyBorder="1" applyAlignment="1">
      <alignment horizontal="center" vertical="center"/>
    </xf>
    <xf numFmtId="0" fontId="7" fillId="0" borderId="90" xfId="0" applyFont="1" applyFill="1" applyBorder="1" applyAlignment="1">
      <alignment horizontal="center" vertical="center"/>
    </xf>
    <xf numFmtId="0" fontId="7" fillId="0" borderId="86" xfId="0" applyFont="1" applyFill="1" applyBorder="1" applyAlignment="1">
      <alignment horizontal="center" vertical="center"/>
    </xf>
    <xf numFmtId="0" fontId="0" fillId="0" borderId="54" xfId="0" applyBorder="1" applyAlignment="1">
      <alignment horizontal="center" vertical="center"/>
    </xf>
    <xf numFmtId="0" fontId="0" fillId="0" borderId="88" xfId="0" applyBorder="1" applyAlignment="1">
      <alignment horizontal="center" vertical="center"/>
    </xf>
    <xf numFmtId="2" fontId="5" fillId="0" borderId="86" xfId="0" applyNumberFormat="1" applyFont="1" applyFill="1" applyBorder="1" applyAlignment="1">
      <alignment horizontal="center" vertical="center"/>
    </xf>
    <xf numFmtId="0" fontId="0" fillId="0" borderId="90" xfId="0" applyBorder="1" applyAlignment="1">
      <alignment horizontal="center" vertical="center"/>
    </xf>
    <xf numFmtId="0" fontId="7" fillId="0" borderId="54" xfId="0" applyFont="1" applyFill="1" applyBorder="1" applyAlignment="1">
      <alignment horizontal="center" vertical="center"/>
    </xf>
    <xf numFmtId="2" fontId="5" fillId="0" borderId="0" xfId="0" applyNumberFormat="1" applyFont="1" applyFill="1" applyBorder="1" applyAlignment="1">
      <alignment horizontal="center" vertical="center"/>
    </xf>
    <xf numFmtId="1" fontId="5" fillId="35" borderId="61" xfId="0" applyNumberFormat="1" applyFont="1" applyFill="1" applyBorder="1" applyAlignment="1">
      <alignment horizontal="center" vertical="center"/>
    </xf>
    <xf numFmtId="2" fontId="7" fillId="0" borderId="86" xfId="0" applyNumberFormat="1" applyFont="1" applyFill="1" applyBorder="1" applyAlignment="1">
      <alignment horizontal="center" vertical="center"/>
    </xf>
    <xf numFmtId="2" fontId="7" fillId="0" borderId="84" xfId="0" applyNumberFormat="1" applyFont="1" applyFill="1" applyBorder="1" applyAlignment="1">
      <alignment horizontal="center" vertical="center"/>
    </xf>
    <xf numFmtId="2" fontId="5" fillId="0" borderId="54" xfId="0" applyNumberFormat="1" applyFont="1" applyFill="1" applyBorder="1" applyAlignment="1">
      <alignment horizontal="center" vertical="center"/>
    </xf>
    <xf numFmtId="180" fontId="5" fillId="34" borderId="42" xfId="0" applyNumberFormat="1" applyFont="1" applyFill="1" applyBorder="1" applyAlignment="1">
      <alignment horizontal="center" vertical="center"/>
    </xf>
    <xf numFmtId="180" fontId="5" fillId="34" borderId="54" xfId="0" applyNumberFormat="1" applyFont="1" applyFill="1" applyBorder="1" applyAlignment="1">
      <alignment horizontal="center" vertical="center"/>
    </xf>
    <xf numFmtId="0" fontId="7" fillId="0" borderId="85" xfId="0" applyFont="1" applyBorder="1" applyAlignment="1">
      <alignment horizontal="center" vertical="center"/>
    </xf>
    <xf numFmtId="0" fontId="7" fillId="0" borderId="0" xfId="0" applyFont="1" applyBorder="1" applyAlignment="1">
      <alignment horizontal="center" vertical="center"/>
    </xf>
    <xf numFmtId="0" fontId="7" fillId="0" borderId="85" xfId="0" applyFont="1" applyFill="1" applyBorder="1" applyAlignment="1">
      <alignment horizontal="center" vertical="center"/>
    </xf>
    <xf numFmtId="1" fontId="5" fillId="37" borderId="45" xfId="0" applyNumberFormat="1" applyFont="1" applyFill="1" applyBorder="1" applyAlignment="1">
      <alignment horizontal="center" vertical="center"/>
    </xf>
    <xf numFmtId="1" fontId="5" fillId="37" borderId="53" xfId="0" applyNumberFormat="1" applyFont="1" applyFill="1" applyBorder="1" applyAlignment="1">
      <alignment horizontal="center" vertical="center"/>
    </xf>
    <xf numFmtId="1" fontId="5" fillId="37" borderId="94" xfId="0" applyNumberFormat="1" applyFont="1" applyFill="1" applyBorder="1" applyAlignment="1">
      <alignment horizontal="center" vertical="center"/>
    </xf>
    <xf numFmtId="2" fontId="7" fillId="0" borderId="180" xfId="0" applyNumberFormat="1" applyFont="1" applyBorder="1" applyAlignment="1">
      <alignment horizontal="center" vertical="center"/>
    </xf>
    <xf numFmtId="2" fontId="7" fillId="0" borderId="117" xfId="0" applyNumberFormat="1" applyFont="1" applyBorder="1" applyAlignment="1">
      <alignment horizontal="center" vertical="center"/>
    </xf>
    <xf numFmtId="2" fontId="7" fillId="0" borderId="181" xfId="0" applyNumberFormat="1" applyFont="1" applyBorder="1" applyAlignment="1">
      <alignment horizontal="center" vertical="center"/>
    </xf>
    <xf numFmtId="2" fontId="5" fillId="0" borderId="20" xfId="0" applyNumberFormat="1" applyFont="1" applyBorder="1" applyAlignment="1">
      <alignment horizontal="center" vertical="center"/>
    </xf>
    <xf numFmtId="2" fontId="5" fillId="0" borderId="18" xfId="0" applyNumberFormat="1" applyFont="1" applyBorder="1" applyAlignment="1">
      <alignment horizontal="center" vertical="center"/>
    </xf>
    <xf numFmtId="2" fontId="5" fillId="0" borderId="81" xfId="0" applyNumberFormat="1" applyFont="1" applyBorder="1" applyAlignment="1">
      <alignment horizontal="center" vertical="center"/>
    </xf>
    <xf numFmtId="1" fontId="5" fillId="37" borderId="46" xfId="0" applyNumberFormat="1" applyFont="1" applyFill="1" applyBorder="1" applyAlignment="1">
      <alignment horizontal="center" vertical="center"/>
    </xf>
    <xf numFmtId="2" fontId="7" fillId="0" borderId="116" xfId="0" applyNumberFormat="1" applyFont="1" applyBorder="1" applyAlignment="1">
      <alignment horizontal="center" vertical="center"/>
    </xf>
    <xf numFmtId="2" fontId="5" fillId="0" borderId="41" xfId="0" applyNumberFormat="1" applyFont="1" applyBorder="1" applyAlignment="1">
      <alignment horizontal="center" vertical="center"/>
    </xf>
    <xf numFmtId="0" fontId="5" fillId="37" borderId="46" xfId="0" applyFont="1" applyFill="1" applyBorder="1" applyAlignment="1">
      <alignment horizontal="center" vertical="center"/>
    </xf>
    <xf numFmtId="0" fontId="5" fillId="37" borderId="53" xfId="0" applyFont="1" applyFill="1" applyBorder="1" applyAlignment="1">
      <alignment horizontal="center" vertical="center"/>
    </xf>
    <xf numFmtId="0" fontId="5" fillId="37" borderId="94" xfId="0" applyFont="1" applyFill="1" applyBorder="1" applyAlignment="1">
      <alignment horizontal="center" vertical="center"/>
    </xf>
    <xf numFmtId="0" fontId="5" fillId="37" borderId="87" xfId="0" applyFont="1" applyFill="1" applyBorder="1" applyAlignment="1">
      <alignment horizontal="center" vertical="center"/>
    </xf>
    <xf numFmtId="2" fontId="5" fillId="0" borderId="19" xfId="0" applyNumberFormat="1" applyFont="1" applyBorder="1" applyAlignment="1">
      <alignment horizontal="center" vertical="center"/>
    </xf>
    <xf numFmtId="180" fontId="5" fillId="34" borderId="119" xfId="0" applyNumberFormat="1" applyFont="1" applyFill="1" applyBorder="1" applyAlignment="1">
      <alignment horizontal="center" vertical="center"/>
    </xf>
    <xf numFmtId="180" fontId="5" fillId="34" borderId="106" xfId="0" applyNumberFormat="1" applyFont="1" applyFill="1" applyBorder="1" applyAlignment="1">
      <alignment horizontal="center" vertical="center"/>
    </xf>
    <xf numFmtId="0" fontId="7" fillId="0" borderId="43" xfId="0" applyFont="1" applyBorder="1" applyAlignment="1">
      <alignment horizontal="center" vertical="center"/>
    </xf>
    <xf numFmtId="0" fontId="7" fillId="0" borderId="50" xfId="0" applyFont="1" applyBorder="1" applyAlignment="1">
      <alignment horizontal="center" vertical="center"/>
    </xf>
    <xf numFmtId="0" fontId="7" fillId="0" borderId="177" xfId="0" applyFont="1" applyBorder="1" applyAlignment="1">
      <alignment horizontal="center" vertical="center"/>
    </xf>
    <xf numFmtId="1" fontId="5" fillId="35" borderId="95" xfId="0" applyNumberFormat="1" applyFont="1" applyFill="1" applyBorder="1" applyAlignment="1">
      <alignment horizontal="center" vertical="center"/>
    </xf>
    <xf numFmtId="180" fontId="5" fillId="34" borderId="86" xfId="0" applyNumberFormat="1" applyFont="1" applyFill="1" applyBorder="1" applyAlignment="1">
      <alignment horizontal="center" vertical="center"/>
    </xf>
    <xf numFmtId="180" fontId="5" fillId="34" borderId="88" xfId="0" applyNumberFormat="1" applyFont="1" applyFill="1" applyBorder="1" applyAlignment="1">
      <alignment horizontal="center" vertical="center"/>
    </xf>
    <xf numFmtId="0" fontId="7" fillId="0" borderId="10" xfId="0" applyFont="1" applyBorder="1" applyAlignment="1">
      <alignment horizontal="center" vertical="center"/>
    </xf>
    <xf numFmtId="1" fontId="5" fillId="35" borderId="63" xfId="0" applyNumberFormat="1" applyFont="1" applyFill="1" applyBorder="1" applyAlignment="1">
      <alignment horizontal="center" vertical="center"/>
    </xf>
    <xf numFmtId="0" fontId="5" fillId="0" borderId="46" xfId="0" applyFont="1" applyBorder="1" applyAlignment="1">
      <alignment horizontal="center" vertical="center"/>
    </xf>
    <xf numFmtId="0" fontId="5" fillId="0" borderId="87" xfId="0" applyFont="1" applyBorder="1" applyAlignment="1">
      <alignment horizontal="center" vertical="center"/>
    </xf>
    <xf numFmtId="0" fontId="34" fillId="0" borderId="84" xfId="0" applyFont="1" applyFill="1" applyBorder="1" applyAlignment="1">
      <alignment vertical="center"/>
    </xf>
    <xf numFmtId="0" fontId="34" fillId="0" borderId="54" xfId="0" applyFont="1" applyBorder="1" applyAlignment="1">
      <alignment vertical="center"/>
    </xf>
    <xf numFmtId="0" fontId="43" fillId="0" borderId="0" xfId="0" applyFont="1" applyBorder="1" applyAlignment="1">
      <alignment vertical="center" wrapText="1"/>
    </xf>
    <xf numFmtId="0" fontId="5" fillId="0" borderId="0" xfId="0" applyFont="1" applyBorder="1" applyAlignment="1">
      <alignment vertical="center"/>
    </xf>
    <xf numFmtId="0" fontId="41" fillId="0" borderId="0" xfId="0" applyFont="1" applyBorder="1" applyAlignment="1">
      <alignment vertical="top" wrapText="1"/>
    </xf>
    <xf numFmtId="0" fontId="34" fillId="0" borderId="0" xfId="0" applyFont="1" applyBorder="1" applyAlignment="1">
      <alignment vertical="top"/>
    </xf>
    <xf numFmtId="0" fontId="34" fillId="0" borderId="132" xfId="0" applyFont="1" applyBorder="1" applyAlignment="1">
      <alignment vertical="center"/>
    </xf>
    <xf numFmtId="0" fontId="43" fillId="0" borderId="0" xfId="0" applyFont="1" applyBorder="1" applyAlignment="1">
      <alignment vertical="top" wrapText="1"/>
    </xf>
    <xf numFmtId="0" fontId="5" fillId="0" borderId="0" xfId="0" applyFont="1" applyBorder="1" applyAlignment="1">
      <alignment vertical="top"/>
    </xf>
    <xf numFmtId="0" fontId="34" fillId="0" borderId="86" xfId="0" applyFont="1" applyBorder="1" applyAlignment="1">
      <alignment horizontal="center" vertical="center"/>
    </xf>
    <xf numFmtId="0" fontId="34" fillId="0" borderId="54" xfId="0" applyFont="1" applyBorder="1" applyAlignment="1">
      <alignment horizontal="center" vertical="center"/>
    </xf>
    <xf numFmtId="0" fontId="34" fillId="0" borderId="90" xfId="0" applyFont="1" applyBorder="1" applyAlignment="1">
      <alignment horizontal="center" vertical="center"/>
    </xf>
    <xf numFmtId="0" fontId="34" fillId="0" borderId="10" xfId="0" applyFont="1" applyBorder="1" applyAlignment="1">
      <alignment horizontal="center" vertical="center"/>
    </xf>
    <xf numFmtId="0" fontId="34" fillId="0" borderId="50" xfId="0" applyFont="1" applyBorder="1" applyAlignment="1">
      <alignment horizontal="center" vertical="center"/>
    </xf>
    <xf numFmtId="0" fontId="34" fillId="0" borderId="91" xfId="0" applyFont="1" applyBorder="1" applyAlignment="1">
      <alignment horizontal="center" vertical="center"/>
    </xf>
    <xf numFmtId="0" fontId="34" fillId="0" borderId="55" xfId="0" applyFont="1" applyBorder="1" applyAlignment="1">
      <alignment horizontal="center" vertical="center"/>
    </xf>
    <xf numFmtId="0" fontId="34" fillId="0" borderId="42" xfId="0" applyFont="1" applyBorder="1" applyAlignment="1">
      <alignment horizontal="center" vertical="center"/>
    </xf>
    <xf numFmtId="0" fontId="34" fillId="0" borderId="120" xfId="0" applyFont="1" applyBorder="1" applyAlignment="1">
      <alignment horizontal="center" vertical="center"/>
    </xf>
    <xf numFmtId="0" fontId="38" fillId="0" borderId="152" xfId="0" applyFont="1" applyBorder="1" applyAlignment="1">
      <alignment horizontal="center" vertical="center"/>
    </xf>
    <xf numFmtId="0" fontId="38" fillId="0" borderId="132" xfId="0" applyFont="1" applyBorder="1" applyAlignment="1">
      <alignment horizontal="center" vertical="center"/>
    </xf>
    <xf numFmtId="0" fontId="38" fillId="0" borderId="128" xfId="0" applyFont="1" applyBorder="1" applyAlignment="1">
      <alignment horizontal="center" vertical="center"/>
    </xf>
    <xf numFmtId="0" fontId="97" fillId="41" borderId="84" xfId="0" applyFont="1" applyFill="1" applyBorder="1" applyAlignment="1">
      <alignment horizontal="center" vertical="center" shrinkToFit="1"/>
    </xf>
    <xf numFmtId="0" fontId="97" fillId="41" borderId="54" xfId="0" applyFont="1" applyFill="1" applyBorder="1" applyAlignment="1">
      <alignment horizontal="center" vertical="center" shrinkToFit="1"/>
    </xf>
    <xf numFmtId="0" fontId="97" fillId="41" borderId="90" xfId="0" applyFont="1" applyFill="1" applyBorder="1" applyAlignment="1">
      <alignment horizontal="center" vertical="center" shrinkToFit="1"/>
    </xf>
    <xf numFmtId="0" fontId="97" fillId="41" borderId="88" xfId="0" applyFont="1" applyFill="1" applyBorder="1" applyAlignment="1">
      <alignment horizontal="center" vertical="center" shrinkToFit="1"/>
    </xf>
    <xf numFmtId="188" fontId="34" fillId="0" borderId="50" xfId="0" applyNumberFormat="1" applyFont="1" applyFill="1" applyBorder="1" applyAlignment="1">
      <alignment horizontal="left" vertical="center"/>
    </xf>
    <xf numFmtId="188" fontId="34" fillId="0" borderId="177" xfId="0" applyNumberFormat="1" applyFont="1" applyFill="1" applyBorder="1" applyAlignment="1">
      <alignment horizontal="left" vertical="center"/>
    </xf>
    <xf numFmtId="188" fontId="34" fillId="0" borderId="42" xfId="0" applyNumberFormat="1" applyFont="1" applyFill="1" applyBorder="1" applyAlignment="1">
      <alignment horizontal="left" vertical="center"/>
    </xf>
    <xf numFmtId="188" fontId="34" fillId="0" borderId="106" xfId="0" applyNumberFormat="1" applyFont="1" applyFill="1" applyBorder="1" applyAlignment="1">
      <alignment horizontal="left" vertical="center"/>
    </xf>
    <xf numFmtId="0" fontId="34" fillId="41" borderId="62" xfId="0" applyFont="1" applyFill="1" applyBorder="1" applyAlignment="1">
      <alignment vertical="center"/>
    </xf>
    <xf numFmtId="0" fontId="34" fillId="41" borderId="46" xfId="0" applyFont="1" applyFill="1" applyBorder="1" applyAlignment="1">
      <alignment vertical="center"/>
    </xf>
    <xf numFmtId="0" fontId="34" fillId="41" borderId="53" xfId="0" applyFont="1" applyFill="1" applyBorder="1" applyAlignment="1">
      <alignment vertical="center"/>
    </xf>
    <xf numFmtId="0" fontId="34" fillId="41" borderId="84" xfId="0" applyFont="1" applyFill="1" applyBorder="1" applyAlignment="1">
      <alignment vertical="center"/>
    </xf>
    <xf numFmtId="0" fontId="34" fillId="41" borderId="54" xfId="0" applyFont="1" applyFill="1" applyBorder="1" applyAlignment="1">
      <alignment vertical="center"/>
    </xf>
    <xf numFmtId="0" fontId="34" fillId="41" borderId="90" xfId="0" applyFont="1" applyFill="1" applyBorder="1" applyAlignment="1">
      <alignment vertical="center"/>
    </xf>
    <xf numFmtId="0" fontId="34" fillId="41" borderId="88" xfId="0" applyFont="1" applyFill="1" applyBorder="1" applyAlignment="1">
      <alignment vertical="center"/>
    </xf>
    <xf numFmtId="0" fontId="34" fillId="0" borderId="62" xfId="0" applyFont="1" applyFill="1" applyBorder="1" applyAlignment="1">
      <alignment vertical="center"/>
    </xf>
    <xf numFmtId="0" fontId="97" fillId="42" borderId="50" xfId="0" applyFont="1" applyFill="1" applyBorder="1" applyAlignment="1">
      <alignment horizontal="left" vertical="center"/>
    </xf>
    <xf numFmtId="0" fontId="97" fillId="42" borderId="177" xfId="0" applyFont="1" applyFill="1" applyBorder="1" applyAlignment="1">
      <alignment horizontal="left" vertical="center"/>
    </xf>
    <xf numFmtId="0" fontId="97" fillId="41" borderId="42" xfId="0" applyFont="1" applyFill="1" applyBorder="1" applyAlignment="1">
      <alignment horizontal="left" vertical="center"/>
    </xf>
    <xf numFmtId="0" fontId="97" fillId="41" borderId="106" xfId="0" applyFont="1" applyFill="1" applyBorder="1" applyAlignment="1">
      <alignment horizontal="left" vertical="center"/>
    </xf>
    <xf numFmtId="0" fontId="35" fillId="0" borderId="134" xfId="0" applyFont="1" applyBorder="1" applyAlignment="1">
      <alignment horizontal="center" vertical="center"/>
    </xf>
    <xf numFmtId="0" fontId="35" fillId="0" borderId="85" xfId="0" applyFont="1" applyBorder="1" applyAlignment="1">
      <alignment horizontal="center" vertical="center"/>
    </xf>
    <xf numFmtId="0" fontId="35" fillId="0" borderId="51" xfId="0" applyFont="1" applyBorder="1" applyAlignment="1">
      <alignment horizontal="center" vertical="center"/>
    </xf>
    <xf numFmtId="0" fontId="34" fillId="0" borderId="42" xfId="0" applyFont="1" applyBorder="1" applyAlignment="1">
      <alignment horizontal="left"/>
    </xf>
    <xf numFmtId="0" fontId="34" fillId="0" borderId="42" xfId="0" applyFont="1" applyBorder="1" applyAlignment="1">
      <alignment/>
    </xf>
    <xf numFmtId="0" fontId="34" fillId="0" borderId="54" xfId="0" applyFont="1" applyFill="1" applyBorder="1" applyAlignment="1">
      <alignment vertical="center"/>
    </xf>
    <xf numFmtId="0" fontId="34" fillId="0" borderId="90" xfId="0" applyFont="1" applyBorder="1" applyAlignment="1">
      <alignment vertical="center"/>
    </xf>
    <xf numFmtId="0" fontId="34" fillId="0" borderId="88" xfId="0" applyFont="1" applyBorder="1" applyAlignment="1">
      <alignment vertical="center"/>
    </xf>
    <xf numFmtId="0" fontId="34" fillId="0" borderId="45" xfId="0" applyFont="1" applyBorder="1" applyAlignment="1">
      <alignment horizontal="center" vertical="center"/>
    </xf>
    <xf numFmtId="0" fontId="34" fillId="0" borderId="53" xfId="0" applyFont="1" applyBorder="1" applyAlignment="1">
      <alignment horizontal="center" vertical="center"/>
    </xf>
    <xf numFmtId="0" fontId="34" fillId="0" borderId="94" xfId="0" applyFont="1" applyBorder="1" applyAlignment="1">
      <alignment horizontal="center" vertical="center"/>
    </xf>
    <xf numFmtId="0" fontId="34" fillId="0" borderId="46" xfId="0" applyFont="1" applyFill="1" applyBorder="1" applyAlignment="1">
      <alignment vertical="center"/>
    </xf>
    <xf numFmtId="0" fontId="34" fillId="0" borderId="53" xfId="0" applyFont="1" applyFill="1" applyBorder="1" applyAlignment="1">
      <alignment vertical="center"/>
    </xf>
    <xf numFmtId="0" fontId="34" fillId="41" borderId="86" xfId="0" applyFont="1" applyFill="1" applyBorder="1" applyAlignment="1">
      <alignment horizontal="center" vertical="center"/>
    </xf>
    <xf numFmtId="0" fontId="34" fillId="41" borderId="54" xfId="0" applyFont="1" applyFill="1" applyBorder="1" applyAlignment="1">
      <alignment horizontal="center" vertical="center"/>
    </xf>
    <xf numFmtId="0" fontId="34" fillId="41" borderId="90" xfId="0" applyFont="1" applyFill="1" applyBorder="1" applyAlignment="1">
      <alignment horizontal="center" vertical="center"/>
    </xf>
    <xf numFmtId="0" fontId="43" fillId="41" borderId="0" xfId="0" applyFont="1" applyFill="1" applyBorder="1" applyAlignment="1">
      <alignment vertical="top" wrapText="1"/>
    </xf>
    <xf numFmtId="0" fontId="5" fillId="41" borderId="0" xfId="0" applyFont="1" applyFill="1" applyBorder="1" applyAlignment="1">
      <alignment vertical="top"/>
    </xf>
    <xf numFmtId="0" fontId="105" fillId="41" borderId="0" xfId="0" applyFont="1" applyFill="1" applyBorder="1" applyAlignment="1">
      <alignment vertical="top" wrapText="1"/>
    </xf>
    <xf numFmtId="0" fontId="102" fillId="41" borderId="0" xfId="0" applyFont="1" applyFill="1" applyBorder="1" applyAlignment="1">
      <alignment vertical="top"/>
    </xf>
    <xf numFmtId="0" fontId="38" fillId="41" borderId="152" xfId="0" applyFont="1" applyFill="1" applyBorder="1" applyAlignment="1">
      <alignment horizontal="center" vertical="center"/>
    </xf>
    <xf numFmtId="0" fontId="38" fillId="41" borderId="132" xfId="0" applyFont="1" applyFill="1" applyBorder="1" applyAlignment="1">
      <alignment horizontal="center" vertical="center"/>
    </xf>
    <xf numFmtId="0" fontId="38" fillId="41" borderId="128" xfId="0" applyFont="1" applyFill="1" applyBorder="1" applyAlignment="1">
      <alignment horizontal="center" vertical="center"/>
    </xf>
    <xf numFmtId="0" fontId="34" fillId="41" borderId="132" xfId="0" applyFont="1" applyFill="1" applyBorder="1" applyAlignment="1">
      <alignment vertical="center"/>
    </xf>
    <xf numFmtId="0" fontId="34" fillId="41" borderId="10" xfId="0" applyFont="1" applyFill="1" applyBorder="1" applyAlignment="1">
      <alignment horizontal="center" vertical="center"/>
    </xf>
    <xf numFmtId="0" fontId="34" fillId="41" borderId="50" xfId="0" applyFont="1" applyFill="1" applyBorder="1" applyAlignment="1">
      <alignment horizontal="center" vertical="center"/>
    </xf>
    <xf numFmtId="0" fontId="34" fillId="41" borderId="91" xfId="0" applyFont="1" applyFill="1" applyBorder="1" applyAlignment="1">
      <alignment horizontal="center" vertical="center"/>
    </xf>
    <xf numFmtId="0" fontId="34" fillId="41" borderId="55" xfId="0" applyFont="1" applyFill="1" applyBorder="1" applyAlignment="1">
      <alignment horizontal="center" vertical="center"/>
    </xf>
    <xf numFmtId="0" fontId="34" fillId="41" borderId="42" xfId="0" applyFont="1" applyFill="1" applyBorder="1" applyAlignment="1">
      <alignment horizontal="center" vertical="center"/>
    </xf>
    <xf numFmtId="0" fontId="34" fillId="41" borderId="120" xfId="0" applyFont="1" applyFill="1" applyBorder="1" applyAlignment="1">
      <alignment horizontal="center" vertical="center"/>
    </xf>
    <xf numFmtId="0" fontId="34" fillId="41" borderId="42" xfId="0" applyFont="1" applyFill="1" applyBorder="1" applyAlignment="1">
      <alignment horizontal="left"/>
    </xf>
    <xf numFmtId="0" fontId="34" fillId="41" borderId="42" xfId="0" applyFont="1" applyFill="1" applyBorder="1" applyAlignment="1">
      <alignment/>
    </xf>
    <xf numFmtId="189" fontId="34" fillId="41" borderId="62" xfId="0" applyNumberFormat="1" applyFont="1" applyFill="1" applyBorder="1" applyAlignment="1">
      <alignment horizontal="center" vertical="center"/>
    </xf>
    <xf numFmtId="0" fontId="40" fillId="41" borderId="0" xfId="0" applyFont="1" applyFill="1" applyBorder="1" applyAlignment="1">
      <alignment vertical="center" wrapText="1"/>
    </xf>
    <xf numFmtId="0" fontId="40" fillId="41" borderId="0" xfId="0" applyFont="1" applyFill="1" applyBorder="1" applyAlignment="1">
      <alignment vertical="center"/>
    </xf>
    <xf numFmtId="0" fontId="35" fillId="41" borderId="134" xfId="0" applyFont="1" applyFill="1" applyBorder="1" applyAlignment="1">
      <alignment horizontal="center" vertical="center"/>
    </xf>
    <xf numFmtId="0" fontId="35" fillId="41" borderId="85" xfId="0" applyFont="1" applyFill="1" applyBorder="1" applyAlignment="1">
      <alignment horizontal="center" vertical="center"/>
    </xf>
    <xf numFmtId="0" fontId="35" fillId="41" borderId="51" xfId="0" applyFont="1" applyFill="1" applyBorder="1" applyAlignment="1">
      <alignment horizontal="center" vertical="center"/>
    </xf>
    <xf numFmtId="0" fontId="34" fillId="41" borderId="45" xfId="0" applyFont="1" applyFill="1" applyBorder="1" applyAlignment="1">
      <alignment horizontal="center" vertical="center"/>
    </xf>
    <xf numFmtId="0" fontId="34" fillId="41" borderId="53" xfId="0" applyFont="1" applyFill="1" applyBorder="1" applyAlignment="1">
      <alignment horizontal="center" vertical="center"/>
    </xf>
    <xf numFmtId="0" fontId="34" fillId="41" borderId="94" xfId="0" applyFont="1" applyFill="1" applyBorder="1" applyAlignment="1">
      <alignment horizontal="center" vertical="center"/>
    </xf>
    <xf numFmtId="0" fontId="97" fillId="41" borderId="62" xfId="0" applyFont="1" applyFill="1" applyBorder="1" applyAlignment="1">
      <alignment vertical="center"/>
    </xf>
    <xf numFmtId="0" fontId="106" fillId="41" borderId="152" xfId="0" applyFont="1" applyFill="1" applyBorder="1" applyAlignment="1">
      <alignment horizontal="center" vertical="center"/>
    </xf>
    <xf numFmtId="0" fontId="106" fillId="41" borderId="132" xfId="0" applyFont="1" applyFill="1" applyBorder="1" applyAlignment="1">
      <alignment horizontal="center" vertical="center"/>
    </xf>
    <xf numFmtId="0" fontId="106" fillId="41" borderId="128" xfId="0" applyFont="1" applyFill="1" applyBorder="1" applyAlignment="1">
      <alignment horizontal="center" vertical="center"/>
    </xf>
    <xf numFmtId="0" fontId="97" fillId="41" borderId="85" xfId="0" applyFont="1" applyFill="1" applyBorder="1" applyAlignment="1">
      <alignment vertical="center"/>
    </xf>
    <xf numFmtId="0" fontId="97" fillId="41" borderId="0" xfId="0" applyFont="1" applyFill="1" applyBorder="1" applyAlignment="1">
      <alignment vertical="center"/>
    </xf>
    <xf numFmtId="0" fontId="97" fillId="41" borderId="132" xfId="0" applyFont="1" applyFill="1" applyBorder="1" applyAlignment="1">
      <alignment vertical="center"/>
    </xf>
    <xf numFmtId="0" fontId="34" fillId="41" borderId="11" xfId="0" applyFont="1" applyFill="1" applyBorder="1" applyAlignment="1">
      <alignment horizontal="center" vertical="center"/>
    </xf>
    <xf numFmtId="0" fontId="34" fillId="41" borderId="0" xfId="0" applyFont="1" applyFill="1" applyAlignment="1">
      <alignment horizontal="center" vertical="center"/>
    </xf>
    <xf numFmtId="0" fontId="34" fillId="41" borderId="122" xfId="0" applyFont="1" applyFill="1" applyBorder="1" applyAlignment="1">
      <alignment horizontal="center" vertical="center"/>
    </xf>
    <xf numFmtId="0" fontId="34" fillId="41" borderId="0" xfId="0" applyFont="1" applyFill="1" applyBorder="1" applyAlignment="1">
      <alignment horizontal="center" vertical="center"/>
    </xf>
    <xf numFmtId="0" fontId="34" fillId="41" borderId="40" xfId="0" applyFont="1" applyFill="1" applyBorder="1" applyAlignment="1">
      <alignment horizontal="center" vertical="center"/>
    </xf>
    <xf numFmtId="0" fontId="34" fillId="41" borderId="75" xfId="0" applyFont="1" applyFill="1" applyBorder="1" applyAlignment="1">
      <alignment horizontal="center" vertical="center"/>
    </xf>
    <xf numFmtId="0" fontId="34" fillId="41" borderId="96" xfId="0" applyFont="1" applyFill="1" applyBorder="1" applyAlignment="1">
      <alignment horizontal="center" vertical="center"/>
    </xf>
    <xf numFmtId="188" fontId="97" fillId="42" borderId="50" xfId="0" applyNumberFormat="1" applyFont="1" applyFill="1" applyBorder="1" applyAlignment="1">
      <alignment horizontal="left" vertical="center" shrinkToFit="1"/>
    </xf>
    <xf numFmtId="188" fontId="97" fillId="42" borderId="177" xfId="0" applyNumberFormat="1" applyFont="1" applyFill="1" applyBorder="1" applyAlignment="1">
      <alignment horizontal="left" vertical="center" shrinkToFit="1"/>
    </xf>
    <xf numFmtId="188" fontId="97" fillId="42" borderId="42" xfId="0" applyNumberFormat="1" applyFont="1" applyFill="1" applyBorder="1" applyAlignment="1">
      <alignment horizontal="left" vertical="center" shrinkToFit="1"/>
    </xf>
    <xf numFmtId="188" fontId="97" fillId="42" borderId="106" xfId="0" applyNumberFormat="1" applyFont="1" applyFill="1" applyBorder="1" applyAlignment="1">
      <alignment horizontal="left" vertical="center" shrinkToFit="1"/>
    </xf>
    <xf numFmtId="0" fontId="97" fillId="41" borderId="84" xfId="0" applyFont="1" applyFill="1" applyBorder="1" applyAlignment="1">
      <alignment vertical="center"/>
    </xf>
    <xf numFmtId="0" fontId="97" fillId="41" borderId="54" xfId="0" applyFont="1" applyFill="1" applyBorder="1" applyAlignment="1">
      <alignment vertical="center"/>
    </xf>
    <xf numFmtId="0" fontId="97" fillId="41" borderId="88" xfId="0" applyFont="1" applyFill="1" applyBorder="1" applyAlignment="1">
      <alignment vertical="center"/>
    </xf>
    <xf numFmtId="0" fontId="97" fillId="41" borderId="90" xfId="0" applyFont="1" applyFill="1" applyBorder="1" applyAlignment="1">
      <alignment vertical="center"/>
    </xf>
    <xf numFmtId="0" fontId="100" fillId="39" borderId="54" xfId="0" applyFont="1" applyFill="1" applyBorder="1" applyAlignment="1">
      <alignment vertical="center"/>
    </xf>
    <xf numFmtId="0" fontId="100" fillId="0" borderId="54" xfId="0" applyFont="1" applyBorder="1" applyAlignment="1">
      <alignment horizontal="center" vertical="center"/>
    </xf>
    <xf numFmtId="0" fontId="107" fillId="0" borderId="54" xfId="0" applyFont="1" applyBorder="1" applyAlignment="1">
      <alignment horizontal="center" vertical="center"/>
    </xf>
    <xf numFmtId="0" fontId="108" fillId="0" borderId="152" xfId="0" applyFont="1" applyBorder="1" applyAlignment="1">
      <alignment horizontal="center" vertical="center"/>
    </xf>
    <xf numFmtId="0" fontId="108" fillId="0" borderId="132" xfId="0" applyFont="1" applyBorder="1" applyAlignment="1">
      <alignment horizontal="center" vertical="center"/>
    </xf>
    <xf numFmtId="0" fontId="108" fillId="0" borderId="128" xfId="0" applyFont="1" applyBorder="1" applyAlignment="1">
      <alignment horizontal="center" vertical="center"/>
    </xf>
    <xf numFmtId="0" fontId="100" fillId="0" borderId="0" xfId="0" applyFont="1" applyBorder="1" applyAlignment="1">
      <alignment vertical="center"/>
    </xf>
    <xf numFmtId="0" fontId="13" fillId="0" borderId="0" xfId="0" applyFont="1" applyBorder="1" applyAlignment="1">
      <alignment horizontal="left" vertical="center"/>
    </xf>
    <xf numFmtId="0" fontId="0" fillId="39" borderId="42" xfId="0" applyFont="1" applyFill="1" applyBorder="1" applyAlignment="1">
      <alignment vertical="center"/>
    </xf>
    <xf numFmtId="0" fontId="100" fillId="0" borderId="0" xfId="0" applyFont="1" applyBorder="1" applyAlignment="1">
      <alignment horizontal="left" vertical="center"/>
    </xf>
    <xf numFmtId="0" fontId="25" fillId="0" borderId="152" xfId="0" applyFont="1" applyBorder="1" applyAlignment="1">
      <alignment horizontal="center" vertical="center"/>
    </xf>
    <xf numFmtId="0" fontId="25" fillId="0" borderId="132" xfId="0" applyFont="1" applyBorder="1" applyAlignment="1">
      <alignment horizontal="center" vertical="center"/>
    </xf>
    <xf numFmtId="0" fontId="25" fillId="0" borderId="128" xfId="0" applyFont="1" applyBorder="1" applyAlignment="1">
      <alignment horizontal="center" vertical="center"/>
    </xf>
    <xf numFmtId="0" fontId="0" fillId="0" borderId="54" xfId="0" applyFont="1" applyBorder="1" applyAlignment="1">
      <alignment horizontal="center" vertical="center"/>
    </xf>
    <xf numFmtId="0" fontId="0" fillId="0" borderId="42" xfId="0" applyFont="1" applyBorder="1" applyAlignment="1">
      <alignment horizontal="center" vertical="center"/>
    </xf>
    <xf numFmtId="0" fontId="10" fillId="0" borderId="0" xfId="0" applyFont="1" applyAlignment="1">
      <alignment horizontal="left" vertical="top" wrapText="1"/>
    </xf>
    <xf numFmtId="0" fontId="8" fillId="0" borderId="67" xfId="0" applyFont="1" applyBorder="1" applyAlignment="1">
      <alignment vertical="center" wrapText="1"/>
    </xf>
    <xf numFmtId="0" fontId="8" fillId="0" borderId="31" xfId="0" applyFont="1" applyBorder="1" applyAlignment="1">
      <alignment vertical="center" wrapText="1"/>
    </xf>
    <xf numFmtId="0" fontId="14" fillId="0" borderId="67" xfId="0" applyFont="1" applyFill="1" applyBorder="1" applyAlignment="1">
      <alignment vertical="center" wrapText="1"/>
    </xf>
    <xf numFmtId="0" fontId="14" fillId="0" borderId="31" xfId="0" applyFont="1" applyFill="1" applyBorder="1" applyAlignment="1">
      <alignment vertical="center" wrapText="1"/>
    </xf>
    <xf numFmtId="0" fontId="8" fillId="0" borderId="143" xfId="0" applyFont="1" applyBorder="1" applyAlignment="1">
      <alignment vertical="center" wrapText="1"/>
    </xf>
    <xf numFmtId="0" fontId="14" fillId="0" borderId="143" xfId="0" applyFont="1" applyFill="1" applyBorder="1" applyAlignment="1">
      <alignment vertical="center" wrapText="1"/>
    </xf>
    <xf numFmtId="0" fontId="45" fillId="0" borderId="0" xfId="0" applyFont="1" applyFill="1" applyBorder="1" applyAlignment="1">
      <alignment horizontal="center" vertical="center" wrapText="1"/>
    </xf>
    <xf numFmtId="0" fontId="45" fillId="0" borderId="62" xfId="0" applyFont="1" applyFill="1" applyBorder="1" applyAlignment="1">
      <alignment horizontal="center" vertical="center" wrapText="1"/>
    </xf>
    <xf numFmtId="0" fontId="5" fillId="0" borderId="43" xfId="0" applyFont="1" applyFill="1" applyBorder="1" applyAlignment="1">
      <alignment horizontal="left" vertical="center"/>
    </xf>
    <xf numFmtId="0" fontId="5" fillId="0" borderId="119" xfId="0" applyFont="1" applyFill="1" applyBorder="1" applyAlignment="1">
      <alignment horizontal="left" vertical="center"/>
    </xf>
    <xf numFmtId="0" fontId="5" fillId="0" borderId="182" xfId="0" applyFont="1" applyFill="1" applyBorder="1" applyAlignment="1">
      <alignment horizontal="center" vertical="center"/>
    </xf>
    <xf numFmtId="0" fontId="5" fillId="0" borderId="157" xfId="0" applyFont="1" applyFill="1" applyBorder="1" applyAlignment="1">
      <alignment horizontal="center" vertical="center"/>
    </xf>
    <xf numFmtId="189" fontId="8" fillId="0" borderId="90" xfId="0" applyNumberFormat="1" applyFont="1" applyFill="1" applyBorder="1" applyAlignment="1">
      <alignment horizontal="center" vertical="center"/>
    </xf>
    <xf numFmtId="189" fontId="8" fillId="0" borderId="89" xfId="0" applyNumberFormat="1" applyFont="1" applyFill="1" applyBorder="1" applyAlignment="1">
      <alignment horizontal="center" vertical="center"/>
    </xf>
    <xf numFmtId="189" fontId="8" fillId="0" borderId="155" xfId="0" applyNumberFormat="1" applyFont="1" applyFill="1" applyBorder="1" applyAlignment="1">
      <alignment horizontal="center" vertical="center"/>
    </xf>
    <xf numFmtId="189" fontId="8" fillId="0" borderId="94" xfId="0" applyNumberFormat="1" applyFont="1" applyFill="1" applyBorder="1" applyAlignment="1">
      <alignment horizontal="center" vertical="center"/>
    </xf>
    <xf numFmtId="189" fontId="8" fillId="0" borderId="48" xfId="0" applyNumberFormat="1" applyFont="1" applyFill="1" applyBorder="1" applyAlignment="1">
      <alignment horizontal="center" vertical="center"/>
    </xf>
    <xf numFmtId="189" fontId="8" fillId="0" borderId="47" xfId="0" applyNumberFormat="1" applyFont="1" applyFill="1" applyBorder="1" applyAlignment="1">
      <alignment horizontal="center" vertical="center"/>
    </xf>
    <xf numFmtId="0" fontId="8" fillId="0" borderId="166" xfId="0" applyFont="1" applyFill="1" applyBorder="1" applyAlignment="1">
      <alignment horizontal="center" vertical="center"/>
    </xf>
    <xf numFmtId="0" fontId="8" fillId="0" borderId="144" xfId="0" applyFont="1" applyFill="1" applyBorder="1" applyAlignment="1">
      <alignment horizontal="center" vertical="center"/>
    </xf>
    <xf numFmtId="0" fontId="8" fillId="0" borderId="183" xfId="0" applyFont="1" applyFill="1" applyBorder="1" applyAlignment="1">
      <alignment horizontal="center" vertical="center"/>
    </xf>
    <xf numFmtId="0" fontId="8" fillId="0" borderId="184" xfId="0" applyFont="1" applyFill="1" applyBorder="1" applyAlignment="1">
      <alignment horizontal="center" vertical="center"/>
    </xf>
    <xf numFmtId="0" fontId="8" fillId="0" borderId="169" xfId="0" applyFont="1" applyFill="1" applyBorder="1" applyAlignment="1">
      <alignment horizontal="center" vertical="center"/>
    </xf>
    <xf numFmtId="0" fontId="8" fillId="34" borderId="166" xfId="0" applyFont="1" applyFill="1" applyBorder="1" applyAlignment="1">
      <alignment horizontal="center" vertical="center"/>
    </xf>
    <xf numFmtId="0" fontId="8" fillId="34" borderId="183" xfId="0" applyFont="1" applyFill="1" applyBorder="1" applyAlignment="1">
      <alignment horizontal="center" vertical="center"/>
    </xf>
    <xf numFmtId="0" fontId="102" fillId="0" borderId="45" xfId="0" applyFont="1" applyBorder="1" applyAlignment="1">
      <alignment horizontal="center" vertical="center"/>
    </xf>
    <xf numFmtId="0" fontId="102" fillId="0" borderId="53" xfId="0" applyFont="1" applyBorder="1" applyAlignment="1">
      <alignment horizontal="center" vertical="center"/>
    </xf>
    <xf numFmtId="0" fontId="102" fillId="0" borderId="87" xfId="0" applyFont="1" applyBorder="1" applyAlignment="1">
      <alignment horizontal="center" vertical="center"/>
    </xf>
    <xf numFmtId="0" fontId="102" fillId="0" borderId="86" xfId="0" applyFont="1" applyBorder="1" applyAlignment="1">
      <alignment horizontal="center" vertical="center"/>
    </xf>
    <xf numFmtId="0" fontId="102" fillId="0" borderId="54" xfId="0" applyFont="1" applyBorder="1" applyAlignment="1">
      <alignment horizontal="center" vertical="center"/>
    </xf>
    <xf numFmtId="0" fontId="102" fillId="0" borderId="88" xfId="0" applyFont="1" applyBorder="1" applyAlignment="1">
      <alignment horizontal="center" vertical="center"/>
    </xf>
    <xf numFmtId="0" fontId="102" fillId="0" borderId="84" xfId="0" applyFont="1" applyBorder="1" applyAlignment="1">
      <alignment horizontal="center" vertical="center"/>
    </xf>
    <xf numFmtId="0" fontId="5" fillId="0" borderId="166" xfId="0" applyFont="1" applyBorder="1" applyAlignment="1">
      <alignment horizontal="center" vertical="center" wrapText="1"/>
    </xf>
    <xf numFmtId="0" fontId="5" fillId="0" borderId="144" xfId="0" applyFont="1" applyBorder="1" applyAlignment="1">
      <alignment horizontal="center" vertical="center" wrapText="1"/>
    </xf>
    <xf numFmtId="0" fontId="5" fillId="0" borderId="170" xfId="0" applyFont="1" applyBorder="1" applyAlignment="1">
      <alignment horizontal="center" vertical="center" wrapText="1"/>
    </xf>
    <xf numFmtId="0" fontId="24" fillId="0" borderId="53" xfId="0" applyFont="1" applyBorder="1" applyAlignment="1">
      <alignment horizontal="center" vertical="center"/>
    </xf>
    <xf numFmtId="0" fontId="24" fillId="0" borderId="87" xfId="0" applyFont="1" applyBorder="1" applyAlignment="1">
      <alignment horizontal="center" vertical="center"/>
    </xf>
    <xf numFmtId="180" fontId="8" fillId="33" borderId="96" xfId="0" applyNumberFormat="1" applyFont="1" applyFill="1" applyBorder="1" applyAlignment="1">
      <alignment horizontal="center" vertical="center"/>
    </xf>
    <xf numFmtId="180" fontId="8" fillId="33" borderId="129" xfId="0" applyNumberFormat="1" applyFont="1" applyFill="1" applyBorder="1" applyAlignment="1">
      <alignment horizontal="center" vertical="center"/>
    </xf>
    <xf numFmtId="180" fontId="8" fillId="33" borderId="13" xfId="0" applyNumberFormat="1" applyFont="1" applyFill="1" applyBorder="1" applyAlignment="1">
      <alignment horizontal="center" vertical="center"/>
    </xf>
    <xf numFmtId="189" fontId="8" fillId="0" borderId="10" xfId="0" applyNumberFormat="1" applyFont="1" applyFill="1" applyBorder="1" applyAlignment="1">
      <alignment horizontal="center" vertical="center"/>
    </xf>
    <xf numFmtId="189" fontId="8" fillId="0" borderId="50" xfId="0" applyNumberFormat="1" applyFont="1" applyFill="1" applyBorder="1" applyAlignment="1">
      <alignment horizontal="center" vertical="center"/>
    </xf>
    <xf numFmtId="189" fontId="8" fillId="0" borderId="177" xfId="0" applyNumberFormat="1" applyFont="1" applyFill="1" applyBorder="1" applyAlignment="1">
      <alignment horizontal="center" vertical="center"/>
    </xf>
    <xf numFmtId="189" fontId="8" fillId="0" borderId="55" xfId="0" applyNumberFormat="1" applyFont="1" applyFill="1" applyBorder="1" applyAlignment="1">
      <alignment horizontal="center" vertical="center"/>
    </xf>
    <xf numFmtId="189" fontId="8" fillId="0" borderId="42" xfId="0" applyNumberFormat="1" applyFont="1" applyFill="1" applyBorder="1" applyAlignment="1">
      <alignment horizontal="center" vertical="center"/>
    </xf>
    <xf numFmtId="189" fontId="8" fillId="0" borderId="106" xfId="0" applyNumberFormat="1" applyFont="1" applyFill="1" applyBorder="1" applyAlignment="1">
      <alignment horizontal="center" vertical="center"/>
    </xf>
    <xf numFmtId="180" fontId="8" fillId="33" borderId="40" xfId="0" applyNumberFormat="1" applyFont="1" applyFill="1" applyBorder="1" applyAlignment="1">
      <alignment horizontal="center" vertical="center"/>
    </xf>
    <xf numFmtId="180" fontId="8" fillId="33" borderId="75" xfId="0" applyNumberFormat="1" applyFont="1" applyFill="1" applyBorder="1" applyAlignment="1">
      <alignment horizontal="center" vertical="center"/>
    </xf>
    <xf numFmtId="180" fontId="8" fillId="33" borderId="95" xfId="0" applyNumberFormat="1" applyFont="1" applyFill="1" applyBorder="1" applyAlignment="1">
      <alignment horizontal="center" vertical="center"/>
    </xf>
    <xf numFmtId="0" fontId="102" fillId="0" borderId="43" xfId="0" applyFont="1" applyBorder="1" applyAlignment="1">
      <alignment horizontal="center" vertical="center"/>
    </xf>
    <xf numFmtId="0" fontId="102" fillId="0" borderId="177" xfId="0" applyFont="1" applyBorder="1" applyAlignment="1">
      <alignment horizontal="center" vertical="center"/>
    </xf>
    <xf numFmtId="0" fontId="8" fillId="34" borderId="139" xfId="0" applyFont="1" applyFill="1" applyBorder="1" applyAlignment="1">
      <alignment horizontal="center" vertical="center"/>
    </xf>
    <xf numFmtId="0" fontId="8" fillId="34" borderId="169" xfId="0" applyFont="1" applyFill="1" applyBorder="1" applyAlignment="1">
      <alignment horizontal="center" vertical="center"/>
    </xf>
    <xf numFmtId="0" fontId="5" fillId="0" borderId="134" xfId="0" applyFont="1" applyFill="1" applyBorder="1" applyAlignment="1">
      <alignment horizontal="center" vertical="center" wrapText="1"/>
    </xf>
    <xf numFmtId="0" fontId="5" fillId="0" borderId="51" xfId="0" applyFont="1" applyFill="1" applyBorder="1" applyAlignment="1">
      <alignment horizontal="center" vertical="center" wrapText="1"/>
    </xf>
    <xf numFmtId="0" fontId="5" fillId="0" borderId="55" xfId="0" applyFont="1" applyFill="1" applyBorder="1" applyAlignment="1">
      <alignment horizontal="center" vertical="center" wrapText="1"/>
    </xf>
    <xf numFmtId="0" fontId="5" fillId="0" borderId="106" xfId="0" applyFont="1" applyFill="1" applyBorder="1" applyAlignment="1">
      <alignment horizontal="center" vertical="center" wrapText="1"/>
    </xf>
    <xf numFmtId="0" fontId="5" fillId="34" borderId="59" xfId="0" applyFont="1" applyFill="1" applyBorder="1" applyAlignment="1">
      <alignment horizontal="center" vertical="center" textRotation="255" wrapText="1"/>
    </xf>
    <xf numFmtId="0" fontId="5" fillId="34" borderId="57" xfId="0" applyFont="1" applyFill="1" applyBorder="1" applyAlignment="1">
      <alignment horizontal="center" vertical="center" textRotation="255" wrapText="1"/>
    </xf>
    <xf numFmtId="0" fontId="5" fillId="34" borderId="60" xfId="0" applyFont="1" applyFill="1" applyBorder="1" applyAlignment="1">
      <alignment horizontal="center" vertical="center" textRotation="255" wrapText="1"/>
    </xf>
    <xf numFmtId="0" fontId="5" fillId="0" borderId="52" xfId="0" applyFont="1" applyFill="1" applyBorder="1" applyAlignment="1">
      <alignment horizontal="center" vertical="center" textRotation="255" wrapText="1"/>
    </xf>
    <xf numFmtId="0" fontId="5" fillId="0" borderId="52" xfId="0" applyFont="1" applyFill="1" applyBorder="1" applyAlignment="1">
      <alignment horizontal="center" vertical="center" textRotation="255"/>
    </xf>
    <xf numFmtId="0" fontId="5" fillId="0" borderId="63" xfId="0" applyFont="1" applyFill="1" applyBorder="1" applyAlignment="1">
      <alignment horizontal="center" vertical="center" textRotation="255"/>
    </xf>
    <xf numFmtId="0" fontId="0" fillId="0" borderId="144" xfId="0" applyBorder="1" applyAlignment="1">
      <alignment/>
    </xf>
    <xf numFmtId="0" fontId="8" fillId="0" borderId="170" xfId="0" applyFont="1" applyFill="1" applyBorder="1" applyAlignment="1">
      <alignment horizontal="center" vertical="center"/>
    </xf>
    <xf numFmtId="189" fontId="8" fillId="0" borderId="45" xfId="0" applyNumberFormat="1" applyFont="1" applyFill="1" applyBorder="1" applyAlignment="1">
      <alignment horizontal="center" vertical="center"/>
    </xf>
    <xf numFmtId="189" fontId="8" fillId="0" borderId="53" xfId="0" applyNumberFormat="1" applyFont="1" applyFill="1" applyBorder="1" applyAlignment="1">
      <alignment horizontal="center" vertical="center"/>
    </xf>
    <xf numFmtId="189" fontId="8" fillId="0" borderId="87" xfId="0" applyNumberFormat="1" applyFont="1" applyFill="1" applyBorder="1" applyAlignment="1">
      <alignment horizontal="center" vertical="center"/>
    </xf>
    <xf numFmtId="0" fontId="8" fillId="0" borderId="185" xfId="0" applyFont="1" applyFill="1" applyBorder="1" applyAlignment="1">
      <alignment horizontal="center" vertical="center"/>
    </xf>
    <xf numFmtId="0" fontId="8" fillId="0" borderId="139" xfId="0" applyFont="1" applyFill="1" applyBorder="1" applyAlignment="1">
      <alignment horizontal="center" vertical="center"/>
    </xf>
    <xf numFmtId="1" fontId="8" fillId="33" borderId="40" xfId="0" applyNumberFormat="1" applyFont="1" applyFill="1" applyBorder="1" applyAlignment="1">
      <alignment horizontal="center" vertical="center"/>
    </xf>
    <xf numFmtId="1" fontId="8" fillId="33" borderId="75" xfId="0" applyNumberFormat="1" applyFont="1" applyFill="1" applyBorder="1" applyAlignment="1">
      <alignment horizontal="center" vertical="center"/>
    </xf>
    <xf numFmtId="1" fontId="8" fillId="33" borderId="95" xfId="0" applyNumberFormat="1" applyFont="1" applyFill="1" applyBorder="1" applyAlignment="1">
      <alignment horizontal="center" vertical="center"/>
    </xf>
    <xf numFmtId="0" fontId="102" fillId="0" borderId="90" xfId="0" applyFont="1" applyBorder="1" applyAlignment="1">
      <alignment horizontal="center" vertical="center"/>
    </xf>
    <xf numFmtId="1" fontId="8" fillId="33" borderId="96" xfId="0" applyNumberFormat="1" applyFont="1" applyFill="1" applyBorder="1" applyAlignment="1">
      <alignment horizontal="center" vertical="center"/>
    </xf>
    <xf numFmtId="1" fontId="8" fillId="33" borderId="129" xfId="0" applyNumberFormat="1" applyFont="1" applyFill="1" applyBorder="1" applyAlignment="1">
      <alignment horizontal="center" vertical="center"/>
    </xf>
    <xf numFmtId="1" fontId="8" fillId="33" borderId="13" xfId="0" applyNumberFormat="1" applyFont="1" applyFill="1" applyBorder="1" applyAlignment="1">
      <alignment horizontal="center" vertical="center"/>
    </xf>
    <xf numFmtId="0" fontId="0" fillId="0" borderId="183" xfId="0" applyBorder="1" applyAlignment="1">
      <alignment/>
    </xf>
    <xf numFmtId="0" fontId="30" fillId="0" borderId="145" xfId="0" applyFont="1" applyBorder="1" applyAlignment="1">
      <alignment horizontal="center" vertical="center" wrapText="1"/>
    </xf>
    <xf numFmtId="0" fontId="30" fillId="0" borderId="143" xfId="0" applyFont="1" applyBorder="1" applyAlignment="1">
      <alignment horizontal="center" vertical="center" wrapText="1"/>
    </xf>
    <xf numFmtId="0" fontId="19" fillId="0" borderId="145" xfId="0" applyFont="1" applyBorder="1" applyAlignment="1">
      <alignment horizontal="center" vertical="center"/>
    </xf>
    <xf numFmtId="0" fontId="19" fillId="0" borderId="143" xfId="0" applyFont="1" applyBorder="1" applyAlignment="1">
      <alignment horizontal="center" vertical="center"/>
    </xf>
    <xf numFmtId="0" fontId="20" fillId="0" borderId="142" xfId="0" applyFont="1" applyBorder="1" applyAlignment="1">
      <alignment vertical="center" wrapText="1"/>
    </xf>
    <xf numFmtId="0" fontId="20" fillId="0" borderId="0" xfId="0" applyFont="1" applyBorder="1" applyAlignment="1">
      <alignment vertical="center" wrapText="1"/>
    </xf>
    <xf numFmtId="0" fontId="20" fillId="0" borderId="122" xfId="0" applyFont="1" applyBorder="1" applyAlignment="1">
      <alignment vertical="center" wrapText="1"/>
    </xf>
    <xf numFmtId="0" fontId="20" fillId="0" borderId="186" xfId="0" applyFont="1" applyBorder="1" applyAlignment="1">
      <alignment vertical="center" wrapText="1"/>
    </xf>
    <xf numFmtId="0" fontId="20" fillId="0" borderId="165" xfId="0" applyFont="1" applyBorder="1" applyAlignment="1">
      <alignment vertical="center" wrapText="1"/>
    </xf>
    <xf numFmtId="0" fontId="20" fillId="0" borderId="179" xfId="0" applyFont="1" applyBorder="1" applyAlignment="1">
      <alignment vertical="center" wrapText="1"/>
    </xf>
    <xf numFmtId="0" fontId="18" fillId="0" borderId="187" xfId="0" applyFont="1" applyBorder="1" applyAlignment="1">
      <alignment horizontal="center" vertical="center"/>
    </xf>
    <xf numFmtId="0" fontId="18" fillId="0" borderId="188" xfId="0" applyFont="1" applyBorder="1" applyAlignment="1">
      <alignment horizontal="center" vertical="center"/>
    </xf>
    <xf numFmtId="0" fontId="18" fillId="0" borderId="189" xfId="0" applyFont="1" applyBorder="1" applyAlignment="1">
      <alignment horizontal="center" vertical="center"/>
    </xf>
    <xf numFmtId="0" fontId="30" fillId="39" borderId="12" xfId="0" applyFont="1" applyFill="1" applyBorder="1" applyAlignment="1">
      <alignment horizontal="center" vertical="center"/>
    </xf>
    <xf numFmtId="0" fontId="30" fillId="39" borderId="75" xfId="0" applyFont="1" applyFill="1" applyBorder="1" applyAlignment="1">
      <alignment horizontal="center" vertical="center"/>
    </xf>
    <xf numFmtId="0" fontId="30" fillId="39" borderId="96" xfId="0" applyFont="1" applyFill="1" applyBorder="1" applyAlignment="1">
      <alignment horizontal="center" vertical="center"/>
    </xf>
    <xf numFmtId="0" fontId="20" fillId="0" borderId="130" xfId="0" applyFont="1" applyBorder="1" applyAlignment="1">
      <alignment vertical="center" wrapText="1"/>
    </xf>
    <xf numFmtId="0" fontId="20" fillId="0" borderId="85" xfId="0" applyFont="1" applyBorder="1" applyAlignment="1">
      <alignment vertical="center" wrapText="1"/>
    </xf>
    <xf numFmtId="0" fontId="20" fillId="0" borderId="121" xfId="0" applyFont="1" applyBorder="1" applyAlignment="1">
      <alignment vertical="center" wrapText="1"/>
    </xf>
    <xf numFmtId="0" fontId="17" fillId="0" borderId="187" xfId="0" applyFont="1" applyBorder="1" applyAlignment="1">
      <alignment horizontal="center" vertical="center"/>
    </xf>
    <xf numFmtId="0" fontId="17" fillId="0" borderId="189" xfId="0" applyFont="1" applyBorder="1" applyAlignment="1">
      <alignment horizontal="center" vertical="center"/>
    </xf>
    <xf numFmtId="0" fontId="30" fillId="0" borderId="142"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22" xfId="0" applyFont="1" applyBorder="1" applyAlignment="1">
      <alignment horizontal="center" vertical="center" wrapText="1"/>
    </xf>
    <xf numFmtId="0" fontId="32" fillId="0" borderId="142" xfId="0" applyFont="1" applyBorder="1" applyAlignment="1">
      <alignment horizontal="center" vertical="center" wrapText="1"/>
    </xf>
    <xf numFmtId="0" fontId="32" fillId="0" borderId="0" xfId="0" applyFont="1" applyAlignment="1">
      <alignment horizontal="center" vertical="center" wrapText="1"/>
    </xf>
    <xf numFmtId="0" fontId="32" fillId="0" borderId="122" xfId="0" applyFont="1" applyBorder="1" applyAlignment="1">
      <alignment horizontal="center" vertical="center" wrapText="1"/>
    </xf>
    <xf numFmtId="0" fontId="32" fillId="0" borderId="119"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20" xfId="0" applyFont="1" applyBorder="1" applyAlignment="1">
      <alignment horizontal="center" vertical="center" wrapText="1"/>
    </xf>
    <xf numFmtId="0" fontId="19" fillId="0" borderId="49" xfId="0" applyFont="1" applyBorder="1" applyAlignment="1">
      <alignment horizontal="center" vertical="center"/>
    </xf>
    <xf numFmtId="0" fontId="30" fillId="0" borderId="50" xfId="0" applyFont="1" applyBorder="1" applyAlignment="1">
      <alignment horizontal="center" vertical="center" wrapText="1"/>
    </xf>
    <xf numFmtId="0" fontId="30" fillId="0" borderId="91" xfId="0" applyFont="1" applyBorder="1" applyAlignment="1">
      <alignment horizontal="center" vertical="center" wrapText="1"/>
    </xf>
    <xf numFmtId="0" fontId="30" fillId="0" borderId="42" xfId="0" applyFont="1" applyBorder="1" applyAlignment="1">
      <alignment horizontal="center" vertical="center" wrapText="1"/>
    </xf>
    <xf numFmtId="0" fontId="30" fillId="0" borderId="120" xfId="0" applyFont="1" applyBorder="1" applyAlignment="1">
      <alignment horizontal="center" vertical="center" wrapText="1"/>
    </xf>
    <xf numFmtId="0" fontId="17" fillId="0" borderId="190" xfId="0" applyFont="1" applyBorder="1" applyAlignment="1">
      <alignment horizontal="center" vertical="center"/>
    </xf>
    <xf numFmtId="0" fontId="20" fillId="0" borderId="43" xfId="0" applyFont="1" applyBorder="1" applyAlignment="1">
      <alignment vertical="center" wrapText="1"/>
    </xf>
    <xf numFmtId="0" fontId="0" fillId="0" borderId="50" xfId="0" applyBorder="1" applyAlignment="1">
      <alignment/>
    </xf>
    <xf numFmtId="0" fontId="0" fillId="0" borderId="91" xfId="0" applyBorder="1" applyAlignment="1">
      <alignment/>
    </xf>
    <xf numFmtId="0" fontId="0" fillId="0" borderId="142" xfId="0" applyBorder="1" applyAlignment="1">
      <alignment/>
    </xf>
    <xf numFmtId="0" fontId="0" fillId="0" borderId="0" xfId="0" applyAlignment="1">
      <alignment/>
    </xf>
    <xf numFmtId="0" fontId="0" fillId="0" borderId="122" xfId="0" applyBorder="1" applyAlignment="1">
      <alignment/>
    </xf>
    <xf numFmtId="0" fontId="0" fillId="0" borderId="186" xfId="0" applyBorder="1" applyAlignment="1">
      <alignment/>
    </xf>
    <xf numFmtId="0" fontId="0" fillId="0" borderId="165" xfId="0" applyBorder="1" applyAlignment="1">
      <alignment/>
    </xf>
    <xf numFmtId="0" fontId="0" fillId="0" borderId="179" xfId="0" applyBorder="1" applyAlignment="1">
      <alignment/>
    </xf>
    <xf numFmtId="0" fontId="30" fillId="0" borderId="49" xfId="0" applyFont="1" applyBorder="1" applyAlignment="1">
      <alignment horizontal="center" vertical="center" wrapText="1"/>
    </xf>
    <xf numFmtId="0" fontId="30" fillId="0" borderId="131" xfId="0" applyFont="1" applyBorder="1" applyAlignment="1">
      <alignment horizontal="center" vertical="center" wrapText="1"/>
    </xf>
    <xf numFmtId="0" fontId="30" fillId="0" borderId="85" xfId="0" applyFont="1" applyBorder="1" applyAlignment="1">
      <alignment horizontal="center" vertical="center" wrapText="1"/>
    </xf>
    <xf numFmtId="0" fontId="30" fillId="0" borderId="121" xfId="0" applyFont="1" applyBorder="1" applyAlignment="1">
      <alignment horizontal="center" vertical="center" wrapText="1"/>
    </xf>
    <xf numFmtId="0" fontId="18" fillId="0" borderId="119" xfId="0" applyFont="1" applyBorder="1" applyAlignment="1">
      <alignment horizontal="center" vertical="center"/>
    </xf>
    <xf numFmtId="0" fontId="18" fillId="0" borderId="42" xfId="0" applyFont="1" applyBorder="1" applyAlignment="1">
      <alignment horizontal="center" vertical="center"/>
    </xf>
    <xf numFmtId="0" fontId="18" fillId="0" borderId="120" xfId="0" applyFont="1" applyBorder="1" applyAlignment="1">
      <alignment horizontal="center" vertical="center"/>
    </xf>
    <xf numFmtId="0" fontId="18" fillId="0" borderId="131" xfId="0" applyFont="1" applyBorder="1" applyAlignment="1">
      <alignment horizontal="center" vertical="center"/>
    </xf>
    <xf numFmtId="0" fontId="18" fillId="0" borderId="145" xfId="0" applyFont="1" applyBorder="1" applyAlignment="1">
      <alignment horizontal="center" vertical="center"/>
    </xf>
    <xf numFmtId="0" fontId="18" fillId="0" borderId="178" xfId="0" applyFont="1" applyBorder="1" applyAlignment="1">
      <alignment horizontal="center" vertical="center"/>
    </xf>
    <xf numFmtId="0" fontId="18" fillId="0" borderId="122" xfId="0" applyFont="1" applyBorder="1" applyAlignment="1">
      <alignment horizontal="center" vertical="center"/>
    </xf>
    <xf numFmtId="0" fontId="18" fillId="0" borderId="92" xfId="0" applyFont="1" applyBorder="1" applyAlignment="1">
      <alignment horizontal="center" vertical="center"/>
    </xf>
    <xf numFmtId="0" fontId="19" fillId="0" borderId="131" xfId="0" applyFont="1" applyBorder="1" applyAlignment="1">
      <alignment horizontal="center" vertical="center"/>
    </xf>
    <xf numFmtId="0" fontId="17" fillId="40" borderId="152" xfId="0" applyFont="1" applyFill="1" applyBorder="1" applyAlignment="1">
      <alignment horizontal="center" vertical="center"/>
    </xf>
    <xf numFmtId="0" fontId="17" fillId="40" borderId="132" xfId="0" applyFont="1" applyFill="1" applyBorder="1" applyAlignment="1">
      <alignment horizontal="center" vertical="center"/>
    </xf>
    <xf numFmtId="0" fontId="17" fillId="40" borderId="153" xfId="0" applyFont="1" applyFill="1" applyBorder="1" applyAlignment="1">
      <alignment horizontal="center" vertical="center"/>
    </xf>
    <xf numFmtId="0" fontId="17" fillId="40" borderId="154" xfId="0" applyFont="1" applyFill="1" applyBorder="1" applyAlignment="1">
      <alignment horizontal="right" vertical="center"/>
    </xf>
    <xf numFmtId="0" fontId="17" fillId="40" borderId="132" xfId="0" applyFont="1" applyFill="1" applyBorder="1" applyAlignment="1">
      <alignment horizontal="right" vertical="center"/>
    </xf>
    <xf numFmtId="0" fontId="17" fillId="40" borderId="153" xfId="0" applyFont="1" applyFill="1" applyBorder="1" applyAlignment="1">
      <alignment horizontal="right" vertical="center"/>
    </xf>
    <xf numFmtId="0" fontId="17" fillId="39" borderId="43" xfId="0" applyFont="1" applyFill="1" applyBorder="1" applyAlignment="1">
      <alignment horizontal="center" vertical="center"/>
    </xf>
    <xf numFmtId="0" fontId="17" fillId="39" borderId="50" xfId="0" applyFont="1" applyFill="1" applyBorder="1" applyAlignment="1">
      <alignment horizontal="center" vertical="center"/>
    </xf>
    <xf numFmtId="0" fontId="17" fillId="39" borderId="91" xfId="0" applyFont="1" applyFill="1" applyBorder="1" applyAlignment="1">
      <alignment horizontal="center" vertical="center"/>
    </xf>
    <xf numFmtId="0" fontId="17" fillId="0" borderId="57" xfId="0" applyFont="1" applyBorder="1" applyAlignment="1">
      <alignment horizontal="center" vertical="center" textRotation="255"/>
    </xf>
    <xf numFmtId="0" fontId="20" fillId="0" borderId="50" xfId="0" applyFont="1" applyBorder="1" applyAlignment="1">
      <alignment vertical="center" wrapText="1"/>
    </xf>
    <xf numFmtId="0" fontId="20" fillId="0" borderId="91" xfId="0" applyFont="1" applyBorder="1" applyAlignment="1">
      <alignment vertical="center" wrapText="1"/>
    </xf>
    <xf numFmtId="0" fontId="17" fillId="40" borderId="134" xfId="0" applyFont="1" applyFill="1" applyBorder="1" applyAlignment="1">
      <alignment horizontal="center" vertical="center"/>
    </xf>
    <xf numFmtId="0" fontId="17" fillId="40" borderId="85" xfId="0" applyFont="1" applyFill="1" applyBorder="1" applyAlignment="1">
      <alignment horizontal="center" vertical="center"/>
    </xf>
    <xf numFmtId="0" fontId="17" fillId="40" borderId="121" xfId="0" applyFont="1" applyFill="1" applyBorder="1" applyAlignment="1">
      <alignment horizontal="center" vertical="center"/>
    </xf>
    <xf numFmtId="0" fontId="30" fillId="34" borderId="43" xfId="0" applyFont="1" applyFill="1" applyBorder="1" applyAlignment="1">
      <alignment horizontal="center" vertical="center" wrapText="1"/>
    </xf>
    <xf numFmtId="0" fontId="30" fillId="34" borderId="142" xfId="0" applyFont="1" applyFill="1" applyBorder="1" applyAlignment="1">
      <alignment horizontal="center" vertical="center" wrapText="1"/>
    </xf>
    <xf numFmtId="0" fontId="30" fillId="34" borderId="119" xfId="0" applyFont="1" applyFill="1" applyBorder="1" applyAlignment="1">
      <alignment horizontal="center" vertical="center" wrapText="1"/>
    </xf>
    <xf numFmtId="0" fontId="30" fillId="34" borderId="50" xfId="0" applyFont="1" applyFill="1" applyBorder="1" applyAlignment="1">
      <alignment horizontal="center" vertical="center" wrapText="1"/>
    </xf>
    <xf numFmtId="0" fontId="30" fillId="34" borderId="91" xfId="0" applyFont="1" applyFill="1" applyBorder="1" applyAlignment="1">
      <alignment horizontal="center" vertical="center" wrapText="1"/>
    </xf>
    <xf numFmtId="0" fontId="30" fillId="34" borderId="0" xfId="0" applyFont="1" applyFill="1" applyBorder="1" applyAlignment="1">
      <alignment horizontal="center" vertical="center" wrapText="1"/>
    </xf>
    <xf numFmtId="0" fontId="30" fillId="34" borderId="122" xfId="0" applyFont="1" applyFill="1" applyBorder="1" applyAlignment="1">
      <alignment horizontal="center" vertical="center" wrapText="1"/>
    </xf>
    <xf numFmtId="0" fontId="30" fillId="34" borderId="42" xfId="0" applyFont="1" applyFill="1" applyBorder="1" applyAlignment="1">
      <alignment horizontal="center" vertical="center" wrapText="1"/>
    </xf>
    <xf numFmtId="0" fontId="30" fillId="34" borderId="120" xfId="0" applyFont="1" applyFill="1" applyBorder="1" applyAlignment="1">
      <alignment horizontal="center" vertical="center" wrapText="1"/>
    </xf>
    <xf numFmtId="0" fontId="18" fillId="0" borderId="143" xfId="0" applyFont="1" applyBorder="1" applyAlignment="1">
      <alignment horizontal="center" vertical="center"/>
    </xf>
    <xf numFmtId="0" fontId="17" fillId="0" borderId="56" xfId="0" applyFont="1" applyBorder="1" applyAlignment="1">
      <alignment horizontal="center" vertical="center" textRotation="255"/>
    </xf>
    <xf numFmtId="0" fontId="17" fillId="0" borderId="60" xfId="0" applyFont="1" applyBorder="1" applyAlignment="1">
      <alignment horizontal="center" vertical="center" textRotation="255"/>
    </xf>
    <xf numFmtId="0" fontId="18" fillId="0" borderId="145" xfId="0" applyNumberFormat="1" applyFont="1" applyBorder="1" applyAlignment="1">
      <alignment horizontal="center" vertical="center"/>
    </xf>
    <xf numFmtId="0" fontId="18" fillId="0" borderId="143" xfId="0" applyNumberFormat="1" applyFont="1" applyBorder="1" applyAlignment="1">
      <alignment horizontal="center" vertical="center"/>
    </xf>
    <xf numFmtId="0" fontId="18" fillId="0" borderId="49" xfId="0" applyFont="1" applyBorder="1" applyAlignment="1">
      <alignment horizontal="center" vertical="center"/>
    </xf>
    <xf numFmtId="0" fontId="18" fillId="0" borderId="134" xfId="0" applyFont="1" applyBorder="1" applyAlignment="1">
      <alignment horizontal="center" vertical="center"/>
    </xf>
    <xf numFmtId="0" fontId="18" fillId="0" borderId="85" xfId="0" applyFont="1" applyBorder="1" applyAlignment="1">
      <alignment horizontal="center" vertical="center"/>
    </xf>
    <xf numFmtId="0" fontId="18" fillId="0" borderId="121" xfId="0" applyFont="1" applyBorder="1" applyAlignment="1">
      <alignment horizontal="center" vertical="center"/>
    </xf>
    <xf numFmtId="0" fontId="18" fillId="0" borderId="11" xfId="0" applyFont="1" applyBorder="1" applyAlignment="1">
      <alignment horizontal="center" vertical="center"/>
    </xf>
    <xf numFmtId="0" fontId="18" fillId="0" borderId="0" xfId="0" applyFont="1" applyBorder="1" applyAlignment="1">
      <alignment horizontal="center" vertical="center"/>
    </xf>
    <xf numFmtId="0" fontId="18" fillId="0" borderId="61" xfId="0" applyFont="1" applyBorder="1" applyAlignment="1">
      <alignment horizontal="center" vertical="center"/>
    </xf>
    <xf numFmtId="0" fontId="18" fillId="0" borderId="62" xfId="0" applyFont="1" applyBorder="1" applyAlignment="1">
      <alignment horizontal="center" vertical="center"/>
    </xf>
    <xf numFmtId="0" fontId="18" fillId="0" borderId="53" xfId="0" applyFont="1" applyBorder="1" applyAlignment="1">
      <alignment horizontal="center" vertical="center"/>
    </xf>
    <xf numFmtId="0" fontId="18" fillId="0" borderId="87" xfId="0" applyFont="1" applyBorder="1" applyAlignment="1">
      <alignment horizontal="center" vertical="center"/>
    </xf>
    <xf numFmtId="0" fontId="18" fillId="0" borderId="43" xfId="0" applyFont="1" applyBorder="1" applyAlignment="1">
      <alignment horizontal="center" vertical="center"/>
    </xf>
    <xf numFmtId="0" fontId="18" fillId="0" borderId="50" xfId="0" applyFont="1" applyBorder="1" applyAlignment="1">
      <alignment horizontal="center" vertical="center"/>
    </xf>
    <xf numFmtId="0" fontId="18" fillId="0" borderId="177" xfId="0" applyFont="1" applyBorder="1" applyAlignment="1">
      <alignment horizontal="center" vertical="center"/>
    </xf>
    <xf numFmtId="0" fontId="18" fillId="0" borderId="142" xfId="0" applyFont="1" applyBorder="1" applyAlignment="1">
      <alignment horizontal="center" vertical="center"/>
    </xf>
    <xf numFmtId="0" fontId="18" fillId="0" borderId="52" xfId="0" applyFont="1" applyBorder="1" applyAlignment="1">
      <alignment horizontal="center" vertical="center"/>
    </xf>
    <xf numFmtId="0" fontId="18" fillId="0" borderId="93" xfId="0" applyFont="1" applyBorder="1" applyAlignment="1">
      <alignment horizontal="center" vertical="center"/>
    </xf>
    <xf numFmtId="0" fontId="18" fillId="0" borderId="63" xfId="0" applyFont="1" applyBorder="1" applyAlignment="1">
      <alignment horizontal="center" vertical="center"/>
    </xf>
    <xf numFmtId="0" fontId="30" fillId="0" borderId="142"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122" xfId="0" applyFont="1" applyFill="1" applyBorder="1" applyAlignment="1">
      <alignment horizontal="center" vertical="center" wrapText="1"/>
    </xf>
    <xf numFmtId="0" fontId="30" fillId="0" borderId="119" xfId="0" applyFont="1" applyFill="1" applyBorder="1" applyAlignment="1">
      <alignment horizontal="center" vertical="center" wrapText="1"/>
    </xf>
    <xf numFmtId="0" fontId="30" fillId="0" borderId="42" xfId="0" applyFont="1" applyFill="1" applyBorder="1" applyAlignment="1">
      <alignment horizontal="center" vertical="center" wrapText="1"/>
    </xf>
    <xf numFmtId="0" fontId="30" fillId="0" borderId="120" xfId="0" applyFont="1" applyFill="1" applyBorder="1" applyAlignment="1">
      <alignment horizontal="center" vertical="center" wrapText="1"/>
    </xf>
    <xf numFmtId="0" fontId="17" fillId="39" borderId="12" xfId="0" applyFont="1" applyFill="1" applyBorder="1" applyAlignment="1">
      <alignment horizontal="center" vertical="center"/>
    </xf>
    <xf numFmtId="0" fontId="17" fillId="39" borderId="75" xfId="0" applyFont="1" applyFill="1" applyBorder="1" applyAlignment="1">
      <alignment horizontal="center" vertical="center"/>
    </xf>
    <xf numFmtId="0" fontId="17" fillId="39" borderId="96" xfId="0" applyFont="1" applyFill="1" applyBorder="1" applyAlignment="1">
      <alignment horizontal="center" vertical="center"/>
    </xf>
    <xf numFmtId="0" fontId="30" fillId="0" borderId="130" xfId="0" applyFont="1" applyBorder="1" applyAlignment="1">
      <alignment horizontal="center" vertical="center" wrapText="1"/>
    </xf>
    <xf numFmtId="0" fontId="30" fillId="0" borderId="119" xfId="0" applyFont="1" applyBorder="1" applyAlignment="1">
      <alignment horizontal="center" vertical="center" wrapText="1"/>
    </xf>
    <xf numFmtId="0" fontId="17" fillId="0" borderId="58" xfId="0" applyFont="1" applyBorder="1" applyAlignment="1">
      <alignment horizontal="center" vertical="center" textRotation="255"/>
    </xf>
    <xf numFmtId="0" fontId="30" fillId="0" borderId="43" xfId="0" applyFont="1" applyBorder="1" applyAlignment="1">
      <alignment horizontal="center" vertical="center" wrapText="1"/>
    </xf>
    <xf numFmtId="0" fontId="18" fillId="0" borderId="126" xfId="0" applyFont="1" applyBorder="1" applyAlignment="1">
      <alignment horizontal="center" vertical="center"/>
    </xf>
    <xf numFmtId="0" fontId="18" fillId="0" borderId="127" xfId="0" applyFont="1" applyBorder="1" applyAlignment="1">
      <alignment horizontal="center" vertical="center"/>
    </xf>
    <xf numFmtId="0" fontId="18" fillId="0" borderId="191" xfId="0" applyFont="1" applyBorder="1" applyAlignment="1">
      <alignment horizontal="center" vertical="center"/>
    </xf>
    <xf numFmtId="0" fontId="18" fillId="0" borderId="130" xfId="0" applyFont="1" applyBorder="1" applyAlignment="1">
      <alignment horizontal="left" vertical="center" wrapText="1"/>
    </xf>
    <xf numFmtId="0" fontId="18" fillId="0" borderId="85" xfId="0" applyFont="1" applyBorder="1" applyAlignment="1">
      <alignment horizontal="left" vertical="center" wrapText="1"/>
    </xf>
    <xf numFmtId="0" fontId="18" fillId="0" borderId="121" xfId="0" applyFont="1" applyBorder="1" applyAlignment="1">
      <alignment horizontal="left" vertical="center" wrapText="1"/>
    </xf>
    <xf numFmtId="0" fontId="18" fillId="0" borderId="142" xfId="0" applyFont="1" applyBorder="1" applyAlignment="1">
      <alignment horizontal="left" vertical="center" wrapText="1"/>
    </xf>
    <xf numFmtId="0" fontId="18" fillId="0" borderId="0" xfId="0" applyFont="1" applyBorder="1" applyAlignment="1">
      <alignment horizontal="left" vertical="center" wrapText="1"/>
    </xf>
    <xf numFmtId="0" fontId="18" fillId="0" borderId="122" xfId="0" applyFont="1" applyBorder="1" applyAlignment="1">
      <alignment horizontal="left" vertical="center" wrapText="1"/>
    </xf>
    <xf numFmtId="0" fontId="18" fillId="0" borderId="93" xfId="0" applyFont="1" applyBorder="1" applyAlignment="1">
      <alignment horizontal="left" vertical="center" wrapText="1"/>
    </xf>
    <xf numFmtId="0" fontId="18" fillId="0" borderId="62" xfId="0" applyFont="1" applyBorder="1" applyAlignment="1">
      <alignment horizontal="left" vertical="center" wrapText="1"/>
    </xf>
    <xf numFmtId="0" fontId="18" fillId="0" borderId="92" xfId="0" applyFont="1" applyBorder="1" applyAlignment="1">
      <alignment horizontal="left" vertical="center" wrapText="1"/>
    </xf>
    <xf numFmtId="0" fontId="18" fillId="0" borderId="56" xfId="0" applyFont="1" applyBorder="1" applyAlignment="1">
      <alignment horizontal="center" vertical="center"/>
    </xf>
    <xf numFmtId="0" fontId="18" fillId="0" borderId="57" xfId="0" applyFont="1" applyBorder="1" applyAlignment="1">
      <alignment horizontal="center" vertical="center"/>
    </xf>
    <xf numFmtId="0" fontId="18" fillId="0" borderId="60" xfId="0" applyFont="1" applyBorder="1" applyAlignment="1">
      <alignment horizontal="center" vertical="center"/>
    </xf>
    <xf numFmtId="0" fontId="17" fillId="39" borderId="93" xfId="0" applyFont="1" applyFill="1" applyBorder="1" applyAlignment="1">
      <alignment horizontal="center" vertical="center"/>
    </xf>
    <xf numFmtId="0" fontId="17" fillId="39" borderId="62" xfId="0" applyFont="1" applyFill="1" applyBorder="1" applyAlignment="1">
      <alignment horizontal="center" vertical="center"/>
    </xf>
    <xf numFmtId="0" fontId="17" fillId="39" borderId="92" xfId="0" applyFont="1" applyFill="1" applyBorder="1" applyAlignment="1">
      <alignment horizontal="center" vertical="center"/>
    </xf>
    <xf numFmtId="0" fontId="17" fillId="40" borderId="61" xfId="0" applyFont="1" applyFill="1" applyBorder="1" applyAlignment="1">
      <alignment horizontal="center" vertical="center"/>
    </xf>
    <xf numFmtId="0" fontId="17" fillId="40" borderId="62" xfId="0" applyFont="1" applyFill="1" applyBorder="1" applyAlignment="1">
      <alignment horizontal="center" vertical="center"/>
    </xf>
    <xf numFmtId="0" fontId="17" fillId="40" borderId="92" xfId="0" applyFont="1" applyFill="1" applyBorder="1" applyAlignment="1">
      <alignment horizontal="center" vertical="center"/>
    </xf>
    <xf numFmtId="0" fontId="30" fillId="34" borderId="145" xfId="0" applyFont="1" applyFill="1" applyBorder="1" applyAlignment="1">
      <alignment horizontal="center" vertical="center" wrapText="1"/>
    </xf>
    <xf numFmtId="0" fontId="30" fillId="34" borderId="143" xfId="0" applyFont="1" applyFill="1" applyBorder="1" applyAlignment="1">
      <alignment horizontal="center" vertical="center" wrapText="1"/>
    </xf>
    <xf numFmtId="0" fontId="30" fillId="34" borderId="49" xfId="0" applyFont="1" applyFill="1" applyBorder="1" applyAlignment="1">
      <alignment horizontal="center" vertical="center" wrapText="1"/>
    </xf>
    <xf numFmtId="0" fontId="17" fillId="39" borderId="142" xfId="0" applyFont="1" applyFill="1" applyBorder="1" applyAlignment="1">
      <alignment horizontal="center" vertical="center"/>
    </xf>
    <xf numFmtId="0" fontId="17" fillId="39" borderId="0" xfId="0" applyFont="1" applyFill="1" applyBorder="1" applyAlignment="1">
      <alignment horizontal="center" vertical="center"/>
    </xf>
    <xf numFmtId="0" fontId="17" fillId="39" borderId="122" xfId="0" applyFont="1" applyFill="1" applyBorder="1" applyAlignment="1">
      <alignment horizontal="center" vertical="center"/>
    </xf>
    <xf numFmtId="0" fontId="32" fillId="0" borderId="0" xfId="0" applyFont="1" applyBorder="1" applyAlignment="1">
      <alignment horizontal="center" vertical="center" wrapText="1"/>
    </xf>
    <xf numFmtId="0" fontId="17" fillId="34" borderId="145" xfId="0" applyFont="1" applyFill="1" applyBorder="1" applyAlignment="1">
      <alignment horizontal="center" vertical="center" wrapText="1"/>
    </xf>
    <xf numFmtId="0" fontId="17" fillId="34" borderId="143" xfId="0" applyFont="1" applyFill="1" applyBorder="1" applyAlignment="1">
      <alignment horizontal="center" vertical="center" wrapText="1"/>
    </xf>
    <xf numFmtId="0" fontId="17" fillId="34" borderId="43" xfId="0" applyFont="1" applyFill="1" applyBorder="1" applyAlignment="1">
      <alignment horizontal="center" vertical="center" wrapText="1"/>
    </xf>
    <xf numFmtId="0" fontId="17" fillId="34" borderId="50" xfId="0" applyFont="1" applyFill="1" applyBorder="1" applyAlignment="1">
      <alignment horizontal="center" vertical="center" wrapText="1"/>
    </xf>
    <xf numFmtId="0" fontId="17" fillId="34" borderId="142" xfId="0" applyFont="1" applyFill="1" applyBorder="1" applyAlignment="1">
      <alignment horizontal="center" vertical="center" wrapText="1"/>
    </xf>
    <xf numFmtId="0" fontId="17" fillId="34" borderId="0" xfId="0" applyFont="1" applyFill="1" applyBorder="1" applyAlignment="1">
      <alignment horizontal="center" vertical="center" wrapText="1"/>
    </xf>
    <xf numFmtId="0" fontId="17" fillId="34" borderId="122" xfId="0" applyFont="1" applyFill="1" applyBorder="1" applyAlignment="1">
      <alignment horizontal="center" vertical="center" wrapText="1"/>
    </xf>
    <xf numFmtId="0" fontId="17" fillId="34" borderId="119" xfId="0" applyFont="1" applyFill="1" applyBorder="1" applyAlignment="1">
      <alignment horizontal="center" vertical="center" wrapText="1"/>
    </xf>
    <xf numFmtId="0" fontId="17" fillId="34" borderId="42" xfId="0" applyFont="1" applyFill="1" applyBorder="1" applyAlignment="1">
      <alignment horizontal="center" vertical="center" wrapText="1"/>
    </xf>
    <xf numFmtId="0" fontId="17" fillId="34" borderId="120" xfId="0" applyFont="1" applyFill="1" applyBorder="1" applyAlignment="1">
      <alignment horizontal="center" vertical="center" wrapText="1"/>
    </xf>
    <xf numFmtId="0" fontId="17" fillId="34" borderId="49" xfId="0" applyFont="1" applyFill="1" applyBorder="1" applyAlignment="1">
      <alignment horizontal="center" vertical="center" wrapText="1"/>
    </xf>
    <xf numFmtId="0" fontId="17" fillId="0" borderId="145" xfId="0" applyFont="1" applyBorder="1" applyAlignment="1">
      <alignment horizontal="center" vertical="center" wrapText="1"/>
    </xf>
    <xf numFmtId="0" fontId="17" fillId="0" borderId="143" xfId="0" applyFont="1" applyBorder="1" applyAlignment="1">
      <alignment horizontal="center" vertical="center" wrapText="1"/>
    </xf>
    <xf numFmtId="0" fontId="17" fillId="0" borderId="142"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22" xfId="0" applyFont="1" applyBorder="1" applyAlignment="1">
      <alignment horizontal="center" vertical="center" wrapText="1"/>
    </xf>
    <xf numFmtId="0" fontId="17" fillId="0" borderId="119" xfId="0" applyFont="1" applyBorder="1" applyAlignment="1">
      <alignment horizontal="center" vertical="center" wrapText="1"/>
    </xf>
    <xf numFmtId="0" fontId="17" fillId="0" borderId="42" xfId="0" applyFont="1" applyBorder="1" applyAlignment="1">
      <alignment horizontal="center" vertical="center" wrapText="1"/>
    </xf>
    <xf numFmtId="0" fontId="17" fillId="0" borderId="120"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327"/>
          <c:y val="0.179"/>
          <c:w val="0.316"/>
          <c:h val="0.63775"/>
        </c:manualLayout>
      </c:layout>
      <c:radarChart>
        <c:radarStyle val="marker"/>
        <c:varyColors val="0"/>
        <c:ser>
          <c:idx val="0"/>
          <c:order val="0"/>
          <c:tx>
            <c:v>当該業務</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dLbls>
            <c:numFmt formatCode="General" sourceLinked="1"/>
            <c:showLegendKey val="0"/>
            <c:showVal val="0"/>
            <c:showBubbleSize val="0"/>
            <c:showCatName val="0"/>
            <c:showSerName val="0"/>
            <c:showPercent val="0"/>
          </c:dLbls>
          <c:cat>
            <c:strRef>
              <c:f>'集計表（その１ 項目別集計）'!$B$9:$B$24</c:f>
              <c:strCache/>
            </c:strRef>
          </c:cat>
          <c:val>
            <c:numRef>
              <c:f>'集計表（その１ 項目別集計）'!$E$9:$E$24</c:f>
              <c:numCache/>
            </c:numRef>
          </c:val>
        </c:ser>
        <c:ser>
          <c:idx val="1"/>
          <c:order val="1"/>
          <c:tx>
            <c:v>平成○年度全国平均</c:v>
          </c:tx>
          <c:spPr>
            <a:ln w="254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val>
            <c:numRef>
              <c:f>'集計表（その１ 項目別集計）'!$L$9:$L$24</c:f>
              <c:numCache/>
            </c:numRef>
          </c:val>
        </c:ser>
        <c:axId val="12695724"/>
        <c:axId val="47152653"/>
      </c:radarChart>
      <c:catAx>
        <c:axId val="1269572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450" b="0" i="0" u="none" baseline="0">
                <a:solidFill>
                  <a:srgbClr val="000000"/>
                </a:solidFill>
                <a:latin typeface="ＭＳ Ｐゴシック"/>
                <a:ea typeface="ＭＳ Ｐゴシック"/>
                <a:cs typeface="ＭＳ Ｐゴシック"/>
              </a:defRPr>
            </a:pPr>
          </a:p>
        </c:txPr>
        <c:crossAx val="47152653"/>
        <c:crosses val="autoZero"/>
        <c:auto val="0"/>
        <c:lblOffset val="100"/>
        <c:tickLblSkip val="1"/>
        <c:noMultiLvlLbl val="0"/>
      </c:catAx>
      <c:valAx>
        <c:axId val="47152653"/>
        <c:scaling>
          <c:orientation val="minMax"/>
          <c:max val="100"/>
          <c:min val="-100"/>
        </c:scaling>
        <c:axPos val="l"/>
        <c:majorGridlines>
          <c:spPr>
            <a:ln w="3175">
              <a:solidFill>
                <a:srgbClr val="000000"/>
              </a:solidFill>
            </a:ln>
          </c:spPr>
        </c:majorGridlines>
        <c:delete val="0"/>
        <c:numFmt formatCode="0_ " sourceLinked="0"/>
        <c:majorTickMark val="cross"/>
        <c:minorTickMark val="none"/>
        <c:tickLblPos val="nextTo"/>
        <c:spPr>
          <a:ln w="3175">
            <a:solidFill>
              <a:srgbClr val="000000"/>
            </a:solid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crossAx val="12695724"/>
        <c:crossesAt val="1"/>
        <c:crossBetween val="between"/>
        <c:dispUnits/>
        <c:majorUnit val="50"/>
      </c:valAx>
      <c:spPr>
        <a:noFill/>
        <a:ln>
          <a:noFill/>
        </a:ln>
      </c:spPr>
    </c:plotArea>
    <c:legend>
      <c:legendPos val="b"/>
      <c:layout>
        <c:manualLayout>
          <c:xMode val="edge"/>
          <c:yMode val="edge"/>
          <c:x val="0.3225"/>
          <c:y val="0.86475"/>
          <c:w val="0.3575"/>
          <c:h val="0.05625"/>
        </c:manualLayout>
      </c:layout>
      <c:overlay val="0"/>
      <c:spPr>
        <a:solidFill>
          <a:srgbClr val="FFFFFF"/>
        </a:solidFill>
        <a:ln w="3175">
          <a:solidFill>
            <a:srgbClr val="000000"/>
          </a:solidFill>
        </a:ln>
      </c:spPr>
      <c:txPr>
        <a:bodyPr vert="horz" rot="0"/>
        <a:lstStyle/>
        <a:p>
          <a:pPr>
            <a:defRPr lang="en-US" cap="none" sz="149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25400">
      <a:solidFill>
        <a:srgbClr val="000000"/>
      </a:solidFill>
    </a:ln>
  </c:spPr>
  <c:txPr>
    <a:bodyPr vert="horz" rot="0"/>
    <a:lstStyle/>
    <a:p>
      <a:pPr>
        <a:defRPr lang="en-US" cap="none" sz="23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855"/>
          <c:y val="0.07225"/>
          <c:w val="0.39625"/>
          <c:h val="0.85325"/>
        </c:manualLayout>
      </c:layout>
      <c:radarChart>
        <c:radarStyle val="marker"/>
        <c:varyColors val="0"/>
        <c:ser>
          <c:idx val="0"/>
          <c:order val="0"/>
          <c:tx>
            <c:v>当該業務</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dLbls>
            <c:numFmt formatCode="General" sourceLinked="1"/>
            <c:showLegendKey val="0"/>
            <c:showVal val="0"/>
            <c:showBubbleSize val="0"/>
            <c:showCatName val="0"/>
            <c:showSerName val="0"/>
            <c:showPercent val="0"/>
          </c:dLbls>
          <c:cat>
            <c:strRef>
              <c:f>'集計表（項目別集計）'!$AA$12:$AA$21</c:f>
              <c:strCache/>
            </c:strRef>
          </c:cat>
          <c:val>
            <c:numRef>
              <c:f>'集計表（項目別集計）'!$F$12:$F$21</c:f>
              <c:numCache/>
            </c:numRef>
          </c:val>
        </c:ser>
        <c:ser>
          <c:idx val="1"/>
          <c:order val="1"/>
          <c:tx>
            <c:strRef>
              <c:f>'集計表（項目別集計）'!$M$6</c:f>
              <c:strCache>
                <c:ptCount val="1"/>
                <c:pt idx="0">
                  <c:v>Ｈ○年度平均</c:v>
                </c:pt>
              </c:strCache>
            </c:strRef>
          </c:tx>
          <c:spPr>
            <a:ln w="254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Percent val="0"/>
          </c:dLbls>
          <c:cat>
            <c:strRef>
              <c:f>'集計表（項目別集計）'!$AA$12:$AA$21</c:f>
              <c:strCache/>
            </c:strRef>
          </c:cat>
          <c:val>
            <c:numRef>
              <c:f>'集計表（項目別集計）'!$M$12:$M$21</c:f>
              <c:numCache/>
            </c:numRef>
          </c:val>
        </c:ser>
        <c:axId val="21720694"/>
        <c:axId val="61268519"/>
      </c:radarChart>
      <c:catAx>
        <c:axId val="21720694"/>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175" b="0" i="0" u="none" baseline="0">
                <a:solidFill>
                  <a:srgbClr val="000000"/>
                </a:solidFill>
                <a:latin typeface="ＭＳ Ｐゴシック"/>
                <a:ea typeface="ＭＳ Ｐゴシック"/>
                <a:cs typeface="ＭＳ Ｐゴシック"/>
              </a:defRPr>
            </a:pPr>
          </a:p>
        </c:txPr>
        <c:crossAx val="61268519"/>
        <c:crosses val="autoZero"/>
        <c:auto val="0"/>
        <c:lblOffset val="100"/>
        <c:tickLblSkip val="1"/>
        <c:noMultiLvlLbl val="0"/>
      </c:catAx>
      <c:valAx>
        <c:axId val="61268519"/>
        <c:scaling>
          <c:orientation val="minMax"/>
          <c:max val="100"/>
          <c:min val="-100"/>
        </c:scaling>
        <c:axPos val="l"/>
        <c:majorGridlines>
          <c:spPr>
            <a:ln w="3175">
              <a:solidFill>
                <a:srgbClr val="000000"/>
              </a:solidFill>
            </a:ln>
          </c:spPr>
        </c:majorGridlines>
        <c:delete val="0"/>
        <c:numFmt formatCode="0_ " sourceLinked="0"/>
        <c:majorTickMark val="cross"/>
        <c:minorTickMark val="none"/>
        <c:tickLblPos val="nextTo"/>
        <c:spPr>
          <a:ln w="3175">
            <a:solidFill>
              <a:srgbClr val="000000"/>
            </a:solid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crossAx val="21720694"/>
        <c:crossesAt val="1"/>
        <c:crossBetween val="between"/>
        <c:dispUnits/>
        <c:majorUnit val="50"/>
      </c:valAx>
      <c:spPr>
        <a:noFill/>
        <a:ln>
          <a:noFill/>
        </a:ln>
      </c:spPr>
    </c:plotArea>
    <c:legend>
      <c:legendPos val="b"/>
      <c:layout>
        <c:manualLayout>
          <c:xMode val="edge"/>
          <c:yMode val="edge"/>
          <c:x val="0.35725"/>
          <c:y val="0.863"/>
          <c:w val="0.278"/>
          <c:h val="0.05625"/>
        </c:manualLayout>
      </c:layout>
      <c:overlay val="0"/>
      <c:spPr>
        <a:solidFill>
          <a:srgbClr val="FFFFFF"/>
        </a:solidFill>
        <a:ln w="3175">
          <a:solidFill>
            <a:srgbClr val="000000"/>
          </a:solidFill>
        </a:ln>
      </c:spPr>
      <c:txPr>
        <a:bodyPr vert="horz" rot="0"/>
        <a:lstStyle/>
        <a:p>
          <a:pPr>
            <a:defRPr lang="en-US" cap="none" sz="149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25400">
      <a:solidFill>
        <a:srgbClr val="000000"/>
      </a:solidFill>
    </a:ln>
  </c:spPr>
  <c:txPr>
    <a:bodyPr vert="horz" rot="0"/>
    <a:lstStyle/>
    <a:p>
      <a:pPr>
        <a:defRPr lang="en-US" cap="none" sz="235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350" b="0" i="0" u="none" baseline="0">
                <a:solidFill>
                  <a:srgbClr val="000000"/>
                </a:solidFill>
                <a:latin typeface="ＭＳ Ｐゴシック"/>
                <a:ea typeface="ＭＳ Ｐゴシック"/>
                <a:cs typeface="ＭＳ Ｐゴシック"/>
              </a:rPr>
              <a:t>管理技術者</a:t>
            </a:r>
          </a:p>
        </c:rich>
      </c:tx>
      <c:layout>
        <c:manualLayout>
          <c:xMode val="factor"/>
          <c:yMode val="factor"/>
          <c:x val="0.00075"/>
          <c:y val="0"/>
        </c:manualLayout>
      </c:layout>
      <c:spPr>
        <a:noFill/>
        <a:ln>
          <a:noFill/>
        </a:ln>
      </c:spPr>
    </c:title>
    <c:plotArea>
      <c:layout>
        <c:manualLayout>
          <c:xMode val="edge"/>
          <c:yMode val="edge"/>
          <c:x val="0.36375"/>
          <c:y val="0.239"/>
          <c:w val="0.23875"/>
          <c:h val="0.513"/>
        </c:manualLayout>
      </c:layout>
      <c:radarChart>
        <c:radarStyle val="marker"/>
        <c:varyColors val="0"/>
        <c:ser>
          <c:idx val="0"/>
          <c:order val="0"/>
          <c:tx>
            <c:v>当該業務</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dLbls>
            <c:numFmt formatCode="General" sourceLinked="1"/>
            <c:showLegendKey val="0"/>
            <c:showVal val="0"/>
            <c:showBubbleSize val="0"/>
            <c:showCatName val="0"/>
            <c:showSerName val="0"/>
            <c:showPercent val="0"/>
          </c:dLbls>
          <c:cat>
            <c:strRef>
              <c:f>'集計用(採点結果)'!$F$11:$F$14</c:f>
              <c:strCache>
                <c:ptCount val="4"/>
                <c:pt idx="0">
                  <c:v>業務の全体把握</c:v>
                </c:pt>
                <c:pt idx="1">
                  <c:v>工程管理</c:v>
                </c:pt>
                <c:pt idx="2">
                  <c:v>取組姿勢、責任感の強さ</c:v>
                </c:pt>
                <c:pt idx="3">
                  <c:v>説明力（プレゼンテーション力）、協調性</c:v>
                </c:pt>
              </c:strCache>
            </c:strRef>
          </c:cat>
          <c:val>
            <c:numRef>
              <c:f>'集計用(採点結果)'!$R$11:$R$14</c:f>
              <c:numCache>
                <c:ptCount val="4"/>
                <c:pt idx="0">
                  <c:v>0</c:v>
                </c:pt>
                <c:pt idx="1">
                  <c:v>0</c:v>
                </c:pt>
                <c:pt idx="2">
                  <c:v>0</c:v>
                </c:pt>
                <c:pt idx="3">
                  <c:v>0</c:v>
                </c:pt>
              </c:numCache>
            </c:numRef>
          </c:val>
        </c:ser>
        <c:axId val="14545760"/>
        <c:axId val="63802977"/>
      </c:radarChart>
      <c:catAx>
        <c:axId val="14545760"/>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375" b="0" i="0" u="none" baseline="0">
                <a:solidFill>
                  <a:srgbClr val="000000"/>
                </a:solidFill>
                <a:latin typeface="ＭＳ Ｐゴシック"/>
                <a:ea typeface="ＭＳ Ｐゴシック"/>
                <a:cs typeface="ＭＳ Ｐゴシック"/>
              </a:defRPr>
            </a:pPr>
          </a:p>
        </c:txPr>
        <c:crossAx val="63802977"/>
        <c:crosses val="autoZero"/>
        <c:auto val="0"/>
        <c:lblOffset val="100"/>
        <c:tickLblSkip val="1"/>
        <c:noMultiLvlLbl val="0"/>
      </c:catAx>
      <c:valAx>
        <c:axId val="63802977"/>
        <c:scaling>
          <c:orientation val="minMax"/>
          <c:max val="100"/>
          <c:min val="-100"/>
        </c:scaling>
        <c:axPos val="l"/>
        <c:majorGridlines>
          <c:spPr>
            <a:ln w="3175">
              <a:solidFill>
                <a:srgbClr val="000000"/>
              </a:solidFill>
            </a:ln>
          </c:spPr>
        </c:majorGridlines>
        <c:delete val="0"/>
        <c:numFmt formatCode="0_ " sourceLinked="0"/>
        <c:majorTickMark val="cross"/>
        <c:minorTickMark val="none"/>
        <c:tickLblPos val="nextTo"/>
        <c:spPr>
          <a:ln w="3175">
            <a:solidFill>
              <a:srgbClr val="000000"/>
            </a:solid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crossAx val="14545760"/>
        <c:crossesAt val="1"/>
        <c:crossBetween val="between"/>
        <c:dispUnits/>
        <c:majorUnit val="50"/>
      </c:valAx>
      <c:spPr>
        <a:noFill/>
        <a:ln>
          <a:noFill/>
        </a:ln>
      </c:spPr>
    </c:plotArea>
    <c:legend>
      <c:legendPos val="b"/>
      <c:layout>
        <c:manualLayout>
          <c:xMode val="edge"/>
          <c:yMode val="edge"/>
          <c:x val="0.43425"/>
          <c:y val="0.87175"/>
          <c:w val="0.1145"/>
          <c:h val="0.05625"/>
        </c:manualLayout>
      </c:layout>
      <c:overlay val="0"/>
      <c:spPr>
        <a:solidFill>
          <a:srgbClr val="FFFFFF"/>
        </a:solidFill>
        <a:ln w="3175">
          <a:solidFill>
            <a:srgbClr val="000000"/>
          </a:solidFill>
        </a:ln>
      </c:spPr>
      <c:txPr>
        <a:bodyPr vert="horz" rot="0"/>
        <a:lstStyle/>
        <a:p>
          <a:pPr>
            <a:defRPr lang="en-US" cap="none" sz="149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25400">
      <a:solidFill>
        <a:srgbClr val="000000"/>
      </a:solidFill>
    </a:ln>
  </c:spPr>
  <c:txPr>
    <a:bodyPr vert="horz" rot="0"/>
    <a:lstStyle/>
    <a:p>
      <a:pPr>
        <a:defRPr lang="en-US" cap="none" sz="235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emf" /><Relationship Id="rId3" Type="http://schemas.openxmlformats.org/officeDocument/2006/relationships/image" Target="../media/image1.emf" /><Relationship Id="rId4" Type="http://schemas.openxmlformats.org/officeDocument/2006/relationships/image" Target="../media/image8.emf" /><Relationship Id="rId5" Type="http://schemas.openxmlformats.org/officeDocument/2006/relationships/image" Target="../media/image7.emf" /><Relationship Id="rId6" Type="http://schemas.openxmlformats.org/officeDocument/2006/relationships/image" Target="../media/image6.emf" /><Relationship Id="rId7" Type="http://schemas.openxmlformats.org/officeDocument/2006/relationships/image" Target="../media/image5.emf" /></Relationships>
</file>

<file path=xl/drawings/_rels/drawing1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emf" /><Relationship Id="rId3" Type="http://schemas.openxmlformats.org/officeDocument/2006/relationships/image" Target="../media/image2.emf" /><Relationship Id="rId4" Type="http://schemas.openxmlformats.org/officeDocument/2006/relationships/image" Target="../media/image1.emf" /><Relationship Id="rId5" Type="http://schemas.openxmlformats.org/officeDocument/2006/relationships/image" Target="../media/image8.emf" /><Relationship Id="rId6" Type="http://schemas.openxmlformats.org/officeDocument/2006/relationships/image" Target="../media/image6.emf" /><Relationship Id="rId7" Type="http://schemas.openxmlformats.org/officeDocument/2006/relationships/image" Target="../media/image5.emf" /></Relationships>
</file>

<file path=xl/drawings/_rels/drawing12.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emf" /><Relationship Id="rId3" Type="http://schemas.openxmlformats.org/officeDocument/2006/relationships/image" Target="../media/image8.emf" /><Relationship Id="rId4" Type="http://schemas.openxmlformats.org/officeDocument/2006/relationships/image" Target="../media/image6.emf" /><Relationship Id="rId5" Type="http://schemas.openxmlformats.org/officeDocument/2006/relationships/image" Target="../media/image5.emf" /><Relationship Id="rId6" Type="http://schemas.openxmlformats.org/officeDocument/2006/relationships/image" Target="../media/image1.emf" /><Relationship Id="rId7"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emf" /><Relationship Id="rId3" Type="http://schemas.openxmlformats.org/officeDocument/2006/relationships/image" Target="../media/image2.emf" /><Relationship Id="rId4" Type="http://schemas.openxmlformats.org/officeDocument/2006/relationships/image" Target="../media/image1.emf" /></Relationships>
</file>

<file path=xl/drawings/_rels/drawing14.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emf" /><Relationship Id="rId3" Type="http://schemas.openxmlformats.org/officeDocument/2006/relationships/image" Target="../media/image2.emf" /><Relationship Id="rId4" Type="http://schemas.openxmlformats.org/officeDocument/2006/relationships/image" Target="../media/image1.emf" /></Relationships>
</file>

<file path=xl/drawings/_rels/drawing15.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emf" /><Relationship Id="rId3" Type="http://schemas.openxmlformats.org/officeDocument/2006/relationships/image" Target="../media/image2.emf" /><Relationship Id="rId4"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34</xdr:row>
      <xdr:rowOff>28575</xdr:rowOff>
    </xdr:from>
    <xdr:to>
      <xdr:col>8</xdr:col>
      <xdr:colOff>828675</xdr:colOff>
      <xdr:row>66</xdr:row>
      <xdr:rowOff>47625</xdr:rowOff>
    </xdr:to>
    <xdr:graphicFrame>
      <xdr:nvGraphicFramePr>
        <xdr:cNvPr id="1" name="Chart 1"/>
        <xdr:cNvGraphicFramePr/>
      </xdr:nvGraphicFramePr>
      <xdr:xfrm>
        <a:off x="66675" y="14763750"/>
        <a:ext cx="11039475" cy="5505450"/>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38100</xdr:colOff>
      <xdr:row>27</xdr:row>
      <xdr:rowOff>38100</xdr:rowOff>
    </xdr:from>
    <xdr:to>
      <xdr:col>19</xdr:col>
      <xdr:colOff>190500</xdr:colOff>
      <xdr:row>27</xdr:row>
      <xdr:rowOff>238125</xdr:rowOff>
    </xdr:to>
    <xdr:pic>
      <xdr:nvPicPr>
        <xdr:cNvPr id="1" name="CheckBox1"/>
        <xdr:cNvPicPr preferRelativeResize="1">
          <a:picLocks noChangeAspect="1"/>
        </xdr:cNvPicPr>
      </xdr:nvPicPr>
      <xdr:blipFill>
        <a:blip r:embed="rId1"/>
        <a:stretch>
          <a:fillRect/>
        </a:stretch>
      </xdr:blipFill>
      <xdr:spPr>
        <a:xfrm>
          <a:off x="5429250" y="7239000"/>
          <a:ext cx="152400" cy="200025"/>
        </a:xfrm>
        <a:prstGeom prst="rect">
          <a:avLst/>
        </a:prstGeom>
        <a:noFill/>
        <a:ln w="9525" cmpd="sng">
          <a:noFill/>
        </a:ln>
      </xdr:spPr>
    </xdr:pic>
    <xdr:clientData/>
  </xdr:twoCellAnchor>
  <xdr:twoCellAnchor editAs="oneCell">
    <xdr:from>
      <xdr:col>19</xdr:col>
      <xdr:colOff>38100</xdr:colOff>
      <xdr:row>28</xdr:row>
      <xdr:rowOff>38100</xdr:rowOff>
    </xdr:from>
    <xdr:to>
      <xdr:col>19</xdr:col>
      <xdr:colOff>190500</xdr:colOff>
      <xdr:row>28</xdr:row>
      <xdr:rowOff>238125</xdr:rowOff>
    </xdr:to>
    <xdr:pic>
      <xdr:nvPicPr>
        <xdr:cNvPr id="2" name="CheckBox2"/>
        <xdr:cNvPicPr preferRelativeResize="1">
          <a:picLocks noChangeAspect="1"/>
        </xdr:cNvPicPr>
      </xdr:nvPicPr>
      <xdr:blipFill>
        <a:blip r:embed="rId2"/>
        <a:stretch>
          <a:fillRect/>
        </a:stretch>
      </xdr:blipFill>
      <xdr:spPr>
        <a:xfrm>
          <a:off x="5429250" y="7515225"/>
          <a:ext cx="152400" cy="200025"/>
        </a:xfrm>
        <a:prstGeom prst="rect">
          <a:avLst/>
        </a:prstGeom>
        <a:noFill/>
        <a:ln w="9525" cmpd="sng">
          <a:noFill/>
        </a:ln>
      </xdr:spPr>
    </xdr:pic>
    <xdr:clientData/>
  </xdr:twoCellAnchor>
  <xdr:twoCellAnchor editAs="oneCell">
    <xdr:from>
      <xdr:col>19</xdr:col>
      <xdr:colOff>38100</xdr:colOff>
      <xdr:row>29</xdr:row>
      <xdr:rowOff>47625</xdr:rowOff>
    </xdr:from>
    <xdr:to>
      <xdr:col>19</xdr:col>
      <xdr:colOff>190500</xdr:colOff>
      <xdr:row>29</xdr:row>
      <xdr:rowOff>247650</xdr:rowOff>
    </xdr:to>
    <xdr:pic>
      <xdr:nvPicPr>
        <xdr:cNvPr id="3" name="CheckBox3"/>
        <xdr:cNvPicPr preferRelativeResize="1">
          <a:picLocks noChangeAspect="1"/>
        </xdr:cNvPicPr>
      </xdr:nvPicPr>
      <xdr:blipFill>
        <a:blip r:embed="rId1"/>
        <a:stretch>
          <a:fillRect/>
        </a:stretch>
      </xdr:blipFill>
      <xdr:spPr>
        <a:xfrm>
          <a:off x="5429250" y="7800975"/>
          <a:ext cx="152400" cy="200025"/>
        </a:xfrm>
        <a:prstGeom prst="rect">
          <a:avLst/>
        </a:prstGeom>
        <a:noFill/>
        <a:ln w="9525" cmpd="sng">
          <a:noFill/>
        </a:ln>
      </xdr:spPr>
    </xdr:pic>
    <xdr:clientData/>
  </xdr:twoCellAnchor>
  <xdr:twoCellAnchor editAs="oneCell">
    <xdr:from>
      <xdr:col>19</xdr:col>
      <xdr:colOff>38100</xdr:colOff>
      <xdr:row>30</xdr:row>
      <xdr:rowOff>57150</xdr:rowOff>
    </xdr:from>
    <xdr:to>
      <xdr:col>19</xdr:col>
      <xdr:colOff>190500</xdr:colOff>
      <xdr:row>30</xdr:row>
      <xdr:rowOff>257175</xdr:rowOff>
    </xdr:to>
    <xdr:pic>
      <xdr:nvPicPr>
        <xdr:cNvPr id="4" name="CheckBox4"/>
        <xdr:cNvPicPr preferRelativeResize="1">
          <a:picLocks noChangeAspect="1"/>
        </xdr:cNvPicPr>
      </xdr:nvPicPr>
      <xdr:blipFill>
        <a:blip r:embed="rId2"/>
        <a:stretch>
          <a:fillRect/>
        </a:stretch>
      </xdr:blipFill>
      <xdr:spPr>
        <a:xfrm>
          <a:off x="5429250" y="8086725"/>
          <a:ext cx="152400" cy="200025"/>
        </a:xfrm>
        <a:prstGeom prst="rect">
          <a:avLst/>
        </a:prstGeom>
        <a:noFill/>
        <a:ln w="9525" cmpd="sng">
          <a:noFill/>
        </a:ln>
      </xdr:spPr>
    </xdr:pic>
    <xdr:clientData/>
  </xdr:twoCellAnchor>
  <xdr:twoCellAnchor editAs="oneCell">
    <xdr:from>
      <xdr:col>19</xdr:col>
      <xdr:colOff>38100</xdr:colOff>
      <xdr:row>31</xdr:row>
      <xdr:rowOff>47625</xdr:rowOff>
    </xdr:from>
    <xdr:to>
      <xdr:col>19</xdr:col>
      <xdr:colOff>190500</xdr:colOff>
      <xdr:row>31</xdr:row>
      <xdr:rowOff>247650</xdr:rowOff>
    </xdr:to>
    <xdr:pic>
      <xdr:nvPicPr>
        <xdr:cNvPr id="5" name="CheckBox5"/>
        <xdr:cNvPicPr preferRelativeResize="1">
          <a:picLocks noChangeAspect="1"/>
        </xdr:cNvPicPr>
      </xdr:nvPicPr>
      <xdr:blipFill>
        <a:blip r:embed="rId1"/>
        <a:stretch>
          <a:fillRect/>
        </a:stretch>
      </xdr:blipFill>
      <xdr:spPr>
        <a:xfrm>
          <a:off x="5429250" y="8353425"/>
          <a:ext cx="152400" cy="200025"/>
        </a:xfrm>
        <a:prstGeom prst="rect">
          <a:avLst/>
        </a:prstGeom>
        <a:noFill/>
        <a:ln w="9525" cmpd="sng">
          <a:noFill/>
        </a:ln>
      </xdr:spPr>
    </xdr:pic>
    <xdr:clientData/>
  </xdr:twoCellAnchor>
  <xdr:twoCellAnchor editAs="oneCell">
    <xdr:from>
      <xdr:col>19</xdr:col>
      <xdr:colOff>38100</xdr:colOff>
      <xdr:row>32</xdr:row>
      <xdr:rowOff>38100</xdr:rowOff>
    </xdr:from>
    <xdr:to>
      <xdr:col>19</xdr:col>
      <xdr:colOff>190500</xdr:colOff>
      <xdr:row>32</xdr:row>
      <xdr:rowOff>238125</xdr:rowOff>
    </xdr:to>
    <xdr:pic>
      <xdr:nvPicPr>
        <xdr:cNvPr id="6" name="CheckBox6"/>
        <xdr:cNvPicPr preferRelativeResize="1">
          <a:picLocks noChangeAspect="1"/>
        </xdr:cNvPicPr>
      </xdr:nvPicPr>
      <xdr:blipFill>
        <a:blip r:embed="rId2"/>
        <a:stretch>
          <a:fillRect/>
        </a:stretch>
      </xdr:blipFill>
      <xdr:spPr>
        <a:xfrm>
          <a:off x="5429250" y="8620125"/>
          <a:ext cx="152400" cy="200025"/>
        </a:xfrm>
        <a:prstGeom prst="rect">
          <a:avLst/>
        </a:prstGeom>
        <a:noFill/>
        <a:ln w="9525" cmpd="sng">
          <a:noFill/>
        </a:ln>
      </xdr:spPr>
    </xdr:pic>
    <xdr:clientData/>
  </xdr:twoCellAnchor>
  <xdr:twoCellAnchor editAs="oneCell">
    <xdr:from>
      <xdr:col>19</xdr:col>
      <xdr:colOff>38100</xdr:colOff>
      <xdr:row>33</xdr:row>
      <xdr:rowOff>38100</xdr:rowOff>
    </xdr:from>
    <xdr:to>
      <xdr:col>19</xdr:col>
      <xdr:colOff>190500</xdr:colOff>
      <xdr:row>33</xdr:row>
      <xdr:rowOff>238125</xdr:rowOff>
    </xdr:to>
    <xdr:pic>
      <xdr:nvPicPr>
        <xdr:cNvPr id="7" name="CheckBox7"/>
        <xdr:cNvPicPr preferRelativeResize="1">
          <a:picLocks noChangeAspect="1"/>
        </xdr:cNvPicPr>
      </xdr:nvPicPr>
      <xdr:blipFill>
        <a:blip r:embed="rId1"/>
        <a:stretch>
          <a:fillRect/>
        </a:stretch>
      </xdr:blipFill>
      <xdr:spPr>
        <a:xfrm>
          <a:off x="5429250" y="8896350"/>
          <a:ext cx="152400" cy="200025"/>
        </a:xfrm>
        <a:prstGeom prst="rect">
          <a:avLst/>
        </a:prstGeom>
        <a:noFill/>
        <a:ln w="9525" cmpd="sng">
          <a:noFill/>
        </a:ln>
      </xdr:spPr>
    </xdr:pic>
    <xdr:clientData/>
  </xdr:twoCellAnchor>
  <xdr:twoCellAnchor editAs="oneCell">
    <xdr:from>
      <xdr:col>19</xdr:col>
      <xdr:colOff>38100</xdr:colOff>
      <xdr:row>34</xdr:row>
      <xdr:rowOff>47625</xdr:rowOff>
    </xdr:from>
    <xdr:to>
      <xdr:col>19</xdr:col>
      <xdr:colOff>190500</xdr:colOff>
      <xdr:row>34</xdr:row>
      <xdr:rowOff>247650</xdr:rowOff>
    </xdr:to>
    <xdr:pic>
      <xdr:nvPicPr>
        <xdr:cNvPr id="8" name="CheckBox8"/>
        <xdr:cNvPicPr preferRelativeResize="1">
          <a:picLocks noChangeAspect="1"/>
        </xdr:cNvPicPr>
      </xdr:nvPicPr>
      <xdr:blipFill>
        <a:blip r:embed="rId2"/>
        <a:stretch>
          <a:fillRect/>
        </a:stretch>
      </xdr:blipFill>
      <xdr:spPr>
        <a:xfrm>
          <a:off x="5429250" y="9182100"/>
          <a:ext cx="152400" cy="200025"/>
        </a:xfrm>
        <a:prstGeom prst="rect">
          <a:avLst/>
        </a:prstGeom>
        <a:noFill/>
        <a:ln w="9525" cmpd="sng">
          <a:noFill/>
        </a:ln>
      </xdr:spPr>
    </xdr:pic>
    <xdr:clientData/>
  </xdr:twoCellAnchor>
  <xdr:twoCellAnchor editAs="oneCell">
    <xdr:from>
      <xdr:col>19</xdr:col>
      <xdr:colOff>38100</xdr:colOff>
      <xdr:row>35</xdr:row>
      <xdr:rowOff>47625</xdr:rowOff>
    </xdr:from>
    <xdr:to>
      <xdr:col>19</xdr:col>
      <xdr:colOff>190500</xdr:colOff>
      <xdr:row>35</xdr:row>
      <xdr:rowOff>247650</xdr:rowOff>
    </xdr:to>
    <xdr:pic>
      <xdr:nvPicPr>
        <xdr:cNvPr id="9" name="CheckBox9"/>
        <xdr:cNvPicPr preferRelativeResize="1">
          <a:picLocks noChangeAspect="1"/>
        </xdr:cNvPicPr>
      </xdr:nvPicPr>
      <xdr:blipFill>
        <a:blip r:embed="rId1"/>
        <a:stretch>
          <a:fillRect/>
        </a:stretch>
      </xdr:blipFill>
      <xdr:spPr>
        <a:xfrm>
          <a:off x="5429250" y="9458325"/>
          <a:ext cx="152400" cy="200025"/>
        </a:xfrm>
        <a:prstGeom prst="rect">
          <a:avLst/>
        </a:prstGeom>
        <a:noFill/>
        <a:ln w="9525" cmpd="sng">
          <a:noFill/>
        </a:ln>
      </xdr:spPr>
    </xdr:pic>
    <xdr:clientData/>
  </xdr:twoCellAnchor>
  <xdr:twoCellAnchor editAs="oneCell">
    <xdr:from>
      <xdr:col>19</xdr:col>
      <xdr:colOff>38100</xdr:colOff>
      <xdr:row>36</xdr:row>
      <xdr:rowOff>38100</xdr:rowOff>
    </xdr:from>
    <xdr:to>
      <xdr:col>19</xdr:col>
      <xdr:colOff>190500</xdr:colOff>
      <xdr:row>36</xdr:row>
      <xdr:rowOff>238125</xdr:rowOff>
    </xdr:to>
    <xdr:pic>
      <xdr:nvPicPr>
        <xdr:cNvPr id="10" name="CheckBox10"/>
        <xdr:cNvPicPr preferRelativeResize="1">
          <a:picLocks noChangeAspect="1"/>
        </xdr:cNvPicPr>
      </xdr:nvPicPr>
      <xdr:blipFill>
        <a:blip r:embed="rId2"/>
        <a:stretch>
          <a:fillRect/>
        </a:stretch>
      </xdr:blipFill>
      <xdr:spPr>
        <a:xfrm>
          <a:off x="5429250" y="9725025"/>
          <a:ext cx="152400" cy="200025"/>
        </a:xfrm>
        <a:prstGeom prst="rect">
          <a:avLst/>
        </a:prstGeom>
        <a:noFill/>
        <a:ln w="9525" cmpd="sng">
          <a:noFill/>
        </a:ln>
      </xdr:spPr>
    </xdr:pic>
    <xdr:clientData/>
  </xdr:twoCellAnchor>
  <xdr:twoCellAnchor editAs="oneCell">
    <xdr:from>
      <xdr:col>19</xdr:col>
      <xdr:colOff>38100</xdr:colOff>
      <xdr:row>37</xdr:row>
      <xdr:rowOff>38100</xdr:rowOff>
    </xdr:from>
    <xdr:to>
      <xdr:col>19</xdr:col>
      <xdr:colOff>190500</xdr:colOff>
      <xdr:row>37</xdr:row>
      <xdr:rowOff>238125</xdr:rowOff>
    </xdr:to>
    <xdr:pic>
      <xdr:nvPicPr>
        <xdr:cNvPr id="11" name="CheckBox11"/>
        <xdr:cNvPicPr preferRelativeResize="1">
          <a:picLocks noChangeAspect="1"/>
        </xdr:cNvPicPr>
      </xdr:nvPicPr>
      <xdr:blipFill>
        <a:blip r:embed="rId1"/>
        <a:stretch>
          <a:fillRect/>
        </a:stretch>
      </xdr:blipFill>
      <xdr:spPr>
        <a:xfrm>
          <a:off x="5429250" y="10001250"/>
          <a:ext cx="152400" cy="200025"/>
        </a:xfrm>
        <a:prstGeom prst="rect">
          <a:avLst/>
        </a:prstGeom>
        <a:noFill/>
        <a:ln w="9525" cmpd="sng">
          <a:noFill/>
        </a:ln>
      </xdr:spPr>
    </xdr:pic>
    <xdr:clientData/>
  </xdr:twoCellAnchor>
  <xdr:twoCellAnchor editAs="oneCell">
    <xdr:from>
      <xdr:col>19</xdr:col>
      <xdr:colOff>38100</xdr:colOff>
      <xdr:row>38</xdr:row>
      <xdr:rowOff>38100</xdr:rowOff>
    </xdr:from>
    <xdr:to>
      <xdr:col>19</xdr:col>
      <xdr:colOff>190500</xdr:colOff>
      <xdr:row>38</xdr:row>
      <xdr:rowOff>238125</xdr:rowOff>
    </xdr:to>
    <xdr:pic>
      <xdr:nvPicPr>
        <xdr:cNvPr id="12" name="CheckBox12"/>
        <xdr:cNvPicPr preferRelativeResize="1">
          <a:picLocks noChangeAspect="1"/>
        </xdr:cNvPicPr>
      </xdr:nvPicPr>
      <xdr:blipFill>
        <a:blip r:embed="rId2"/>
        <a:stretch>
          <a:fillRect/>
        </a:stretch>
      </xdr:blipFill>
      <xdr:spPr>
        <a:xfrm>
          <a:off x="5429250" y="10277475"/>
          <a:ext cx="152400" cy="200025"/>
        </a:xfrm>
        <a:prstGeom prst="rect">
          <a:avLst/>
        </a:prstGeom>
        <a:noFill/>
        <a:ln w="9525" cmpd="sng">
          <a:noFill/>
        </a:ln>
      </xdr:spPr>
    </xdr:pic>
    <xdr:clientData/>
  </xdr:twoCellAnchor>
  <xdr:twoCellAnchor editAs="oneCell">
    <xdr:from>
      <xdr:col>19</xdr:col>
      <xdr:colOff>38100</xdr:colOff>
      <xdr:row>39</xdr:row>
      <xdr:rowOff>47625</xdr:rowOff>
    </xdr:from>
    <xdr:to>
      <xdr:col>19</xdr:col>
      <xdr:colOff>190500</xdr:colOff>
      <xdr:row>39</xdr:row>
      <xdr:rowOff>247650</xdr:rowOff>
    </xdr:to>
    <xdr:pic>
      <xdr:nvPicPr>
        <xdr:cNvPr id="13" name="CheckBox13"/>
        <xdr:cNvPicPr preferRelativeResize="1">
          <a:picLocks noChangeAspect="1"/>
        </xdr:cNvPicPr>
      </xdr:nvPicPr>
      <xdr:blipFill>
        <a:blip r:embed="rId1"/>
        <a:stretch>
          <a:fillRect/>
        </a:stretch>
      </xdr:blipFill>
      <xdr:spPr>
        <a:xfrm>
          <a:off x="5429250" y="10563225"/>
          <a:ext cx="152400" cy="200025"/>
        </a:xfrm>
        <a:prstGeom prst="rect">
          <a:avLst/>
        </a:prstGeom>
        <a:noFill/>
        <a:ln w="9525" cmpd="sng">
          <a:noFill/>
        </a:ln>
      </xdr:spPr>
    </xdr:pic>
    <xdr:clientData/>
  </xdr:twoCellAnchor>
  <xdr:twoCellAnchor editAs="oneCell">
    <xdr:from>
      <xdr:col>19</xdr:col>
      <xdr:colOff>38100</xdr:colOff>
      <xdr:row>40</xdr:row>
      <xdr:rowOff>38100</xdr:rowOff>
    </xdr:from>
    <xdr:to>
      <xdr:col>19</xdr:col>
      <xdr:colOff>190500</xdr:colOff>
      <xdr:row>40</xdr:row>
      <xdr:rowOff>238125</xdr:rowOff>
    </xdr:to>
    <xdr:pic>
      <xdr:nvPicPr>
        <xdr:cNvPr id="14" name="CheckBox14"/>
        <xdr:cNvPicPr preferRelativeResize="1">
          <a:picLocks noChangeAspect="1"/>
        </xdr:cNvPicPr>
      </xdr:nvPicPr>
      <xdr:blipFill>
        <a:blip r:embed="rId2"/>
        <a:stretch>
          <a:fillRect/>
        </a:stretch>
      </xdr:blipFill>
      <xdr:spPr>
        <a:xfrm>
          <a:off x="5429250" y="10829925"/>
          <a:ext cx="152400" cy="200025"/>
        </a:xfrm>
        <a:prstGeom prst="rect">
          <a:avLst/>
        </a:prstGeom>
        <a:noFill/>
        <a:ln w="9525" cmpd="sng">
          <a:noFill/>
        </a:ln>
      </xdr:spPr>
    </xdr:pic>
    <xdr:clientData/>
  </xdr:twoCellAnchor>
  <xdr:twoCellAnchor editAs="oneCell">
    <xdr:from>
      <xdr:col>19</xdr:col>
      <xdr:colOff>38100</xdr:colOff>
      <xdr:row>41</xdr:row>
      <xdr:rowOff>47625</xdr:rowOff>
    </xdr:from>
    <xdr:to>
      <xdr:col>19</xdr:col>
      <xdr:colOff>190500</xdr:colOff>
      <xdr:row>41</xdr:row>
      <xdr:rowOff>247650</xdr:rowOff>
    </xdr:to>
    <xdr:pic>
      <xdr:nvPicPr>
        <xdr:cNvPr id="15" name="CheckBox15"/>
        <xdr:cNvPicPr preferRelativeResize="1">
          <a:picLocks noChangeAspect="1"/>
        </xdr:cNvPicPr>
      </xdr:nvPicPr>
      <xdr:blipFill>
        <a:blip r:embed="rId1"/>
        <a:stretch>
          <a:fillRect/>
        </a:stretch>
      </xdr:blipFill>
      <xdr:spPr>
        <a:xfrm>
          <a:off x="5429250" y="11115675"/>
          <a:ext cx="152400" cy="200025"/>
        </a:xfrm>
        <a:prstGeom prst="rect">
          <a:avLst/>
        </a:prstGeom>
        <a:noFill/>
        <a:ln w="9525" cmpd="sng">
          <a:noFill/>
        </a:ln>
      </xdr:spPr>
    </xdr:pic>
    <xdr:clientData/>
  </xdr:twoCellAnchor>
  <xdr:twoCellAnchor editAs="oneCell">
    <xdr:from>
      <xdr:col>19</xdr:col>
      <xdr:colOff>38100</xdr:colOff>
      <xdr:row>42</xdr:row>
      <xdr:rowOff>38100</xdr:rowOff>
    </xdr:from>
    <xdr:to>
      <xdr:col>19</xdr:col>
      <xdr:colOff>190500</xdr:colOff>
      <xdr:row>42</xdr:row>
      <xdr:rowOff>238125</xdr:rowOff>
    </xdr:to>
    <xdr:pic>
      <xdr:nvPicPr>
        <xdr:cNvPr id="16" name="CheckBox16"/>
        <xdr:cNvPicPr preferRelativeResize="1">
          <a:picLocks noChangeAspect="1"/>
        </xdr:cNvPicPr>
      </xdr:nvPicPr>
      <xdr:blipFill>
        <a:blip r:embed="rId2"/>
        <a:stretch>
          <a:fillRect/>
        </a:stretch>
      </xdr:blipFill>
      <xdr:spPr>
        <a:xfrm>
          <a:off x="5429250" y="11382375"/>
          <a:ext cx="152400" cy="200025"/>
        </a:xfrm>
        <a:prstGeom prst="rect">
          <a:avLst/>
        </a:prstGeom>
        <a:noFill/>
        <a:ln w="9525" cmpd="sng">
          <a:noFill/>
        </a:ln>
      </xdr:spPr>
    </xdr:pic>
    <xdr:clientData/>
  </xdr:twoCellAnchor>
  <xdr:twoCellAnchor editAs="oneCell">
    <xdr:from>
      <xdr:col>19</xdr:col>
      <xdr:colOff>38100</xdr:colOff>
      <xdr:row>46</xdr:row>
      <xdr:rowOff>47625</xdr:rowOff>
    </xdr:from>
    <xdr:to>
      <xdr:col>19</xdr:col>
      <xdr:colOff>190500</xdr:colOff>
      <xdr:row>46</xdr:row>
      <xdr:rowOff>247650</xdr:rowOff>
    </xdr:to>
    <xdr:pic>
      <xdr:nvPicPr>
        <xdr:cNvPr id="17" name="CheckBox17"/>
        <xdr:cNvPicPr preferRelativeResize="1">
          <a:picLocks noChangeAspect="1"/>
        </xdr:cNvPicPr>
      </xdr:nvPicPr>
      <xdr:blipFill>
        <a:blip r:embed="rId1"/>
        <a:stretch>
          <a:fillRect/>
        </a:stretch>
      </xdr:blipFill>
      <xdr:spPr>
        <a:xfrm>
          <a:off x="5429250" y="12296775"/>
          <a:ext cx="152400" cy="200025"/>
        </a:xfrm>
        <a:prstGeom prst="rect">
          <a:avLst/>
        </a:prstGeom>
        <a:noFill/>
        <a:ln w="9525" cmpd="sng">
          <a:noFill/>
        </a:ln>
      </xdr:spPr>
    </xdr:pic>
    <xdr:clientData/>
  </xdr:twoCellAnchor>
  <xdr:twoCellAnchor editAs="oneCell">
    <xdr:from>
      <xdr:col>19</xdr:col>
      <xdr:colOff>38100</xdr:colOff>
      <xdr:row>47</xdr:row>
      <xdr:rowOff>38100</xdr:rowOff>
    </xdr:from>
    <xdr:to>
      <xdr:col>19</xdr:col>
      <xdr:colOff>190500</xdr:colOff>
      <xdr:row>47</xdr:row>
      <xdr:rowOff>238125</xdr:rowOff>
    </xdr:to>
    <xdr:pic>
      <xdr:nvPicPr>
        <xdr:cNvPr id="18" name="CheckBox18"/>
        <xdr:cNvPicPr preferRelativeResize="1">
          <a:picLocks noChangeAspect="1"/>
        </xdr:cNvPicPr>
      </xdr:nvPicPr>
      <xdr:blipFill>
        <a:blip r:embed="rId2"/>
        <a:stretch>
          <a:fillRect/>
        </a:stretch>
      </xdr:blipFill>
      <xdr:spPr>
        <a:xfrm>
          <a:off x="5429250" y="12563475"/>
          <a:ext cx="152400" cy="200025"/>
        </a:xfrm>
        <a:prstGeom prst="rect">
          <a:avLst/>
        </a:prstGeom>
        <a:noFill/>
        <a:ln w="9525" cmpd="sng">
          <a:noFill/>
        </a:ln>
      </xdr:spPr>
    </xdr:pic>
    <xdr:clientData/>
  </xdr:twoCellAnchor>
  <xdr:twoCellAnchor editAs="oneCell">
    <xdr:from>
      <xdr:col>19</xdr:col>
      <xdr:colOff>38100</xdr:colOff>
      <xdr:row>48</xdr:row>
      <xdr:rowOff>38100</xdr:rowOff>
    </xdr:from>
    <xdr:to>
      <xdr:col>19</xdr:col>
      <xdr:colOff>190500</xdr:colOff>
      <xdr:row>48</xdr:row>
      <xdr:rowOff>238125</xdr:rowOff>
    </xdr:to>
    <xdr:pic>
      <xdr:nvPicPr>
        <xdr:cNvPr id="19" name="CheckBox19"/>
        <xdr:cNvPicPr preferRelativeResize="1">
          <a:picLocks noChangeAspect="1"/>
        </xdr:cNvPicPr>
      </xdr:nvPicPr>
      <xdr:blipFill>
        <a:blip r:embed="rId1"/>
        <a:stretch>
          <a:fillRect/>
        </a:stretch>
      </xdr:blipFill>
      <xdr:spPr>
        <a:xfrm>
          <a:off x="5429250" y="12839700"/>
          <a:ext cx="152400" cy="200025"/>
        </a:xfrm>
        <a:prstGeom prst="rect">
          <a:avLst/>
        </a:prstGeom>
        <a:noFill/>
        <a:ln w="9525" cmpd="sng">
          <a:noFill/>
        </a:ln>
      </xdr:spPr>
    </xdr:pic>
    <xdr:clientData/>
  </xdr:twoCellAnchor>
  <xdr:twoCellAnchor editAs="oneCell">
    <xdr:from>
      <xdr:col>19</xdr:col>
      <xdr:colOff>38100</xdr:colOff>
      <xdr:row>49</xdr:row>
      <xdr:rowOff>38100</xdr:rowOff>
    </xdr:from>
    <xdr:to>
      <xdr:col>19</xdr:col>
      <xdr:colOff>190500</xdr:colOff>
      <xdr:row>49</xdr:row>
      <xdr:rowOff>238125</xdr:rowOff>
    </xdr:to>
    <xdr:pic>
      <xdr:nvPicPr>
        <xdr:cNvPr id="20" name="CheckBox20"/>
        <xdr:cNvPicPr preferRelativeResize="1">
          <a:picLocks noChangeAspect="1"/>
        </xdr:cNvPicPr>
      </xdr:nvPicPr>
      <xdr:blipFill>
        <a:blip r:embed="rId2"/>
        <a:stretch>
          <a:fillRect/>
        </a:stretch>
      </xdr:blipFill>
      <xdr:spPr>
        <a:xfrm>
          <a:off x="5429250" y="13115925"/>
          <a:ext cx="152400" cy="200025"/>
        </a:xfrm>
        <a:prstGeom prst="rect">
          <a:avLst/>
        </a:prstGeom>
        <a:noFill/>
        <a:ln w="9525" cmpd="sng">
          <a:noFill/>
        </a:ln>
      </xdr:spPr>
    </xdr:pic>
    <xdr:clientData/>
  </xdr:twoCellAnchor>
  <xdr:twoCellAnchor editAs="oneCell">
    <xdr:from>
      <xdr:col>19</xdr:col>
      <xdr:colOff>38100</xdr:colOff>
      <xdr:row>50</xdr:row>
      <xdr:rowOff>19050</xdr:rowOff>
    </xdr:from>
    <xdr:to>
      <xdr:col>19</xdr:col>
      <xdr:colOff>190500</xdr:colOff>
      <xdr:row>50</xdr:row>
      <xdr:rowOff>219075</xdr:rowOff>
    </xdr:to>
    <xdr:pic>
      <xdr:nvPicPr>
        <xdr:cNvPr id="21" name="CheckBox21"/>
        <xdr:cNvPicPr preferRelativeResize="1">
          <a:picLocks noChangeAspect="1"/>
        </xdr:cNvPicPr>
      </xdr:nvPicPr>
      <xdr:blipFill>
        <a:blip r:embed="rId1"/>
        <a:stretch>
          <a:fillRect/>
        </a:stretch>
      </xdr:blipFill>
      <xdr:spPr>
        <a:xfrm>
          <a:off x="5429250" y="13373100"/>
          <a:ext cx="152400" cy="200025"/>
        </a:xfrm>
        <a:prstGeom prst="rect">
          <a:avLst/>
        </a:prstGeom>
        <a:noFill/>
        <a:ln w="9525" cmpd="sng">
          <a:noFill/>
        </a:ln>
      </xdr:spPr>
    </xdr:pic>
    <xdr:clientData/>
  </xdr:twoCellAnchor>
  <xdr:twoCellAnchor editAs="oneCell">
    <xdr:from>
      <xdr:col>19</xdr:col>
      <xdr:colOff>38100</xdr:colOff>
      <xdr:row>51</xdr:row>
      <xdr:rowOff>28575</xdr:rowOff>
    </xdr:from>
    <xdr:to>
      <xdr:col>19</xdr:col>
      <xdr:colOff>190500</xdr:colOff>
      <xdr:row>51</xdr:row>
      <xdr:rowOff>228600</xdr:rowOff>
    </xdr:to>
    <xdr:pic>
      <xdr:nvPicPr>
        <xdr:cNvPr id="22" name="CheckBox22"/>
        <xdr:cNvPicPr preferRelativeResize="1">
          <a:picLocks noChangeAspect="1"/>
        </xdr:cNvPicPr>
      </xdr:nvPicPr>
      <xdr:blipFill>
        <a:blip r:embed="rId2"/>
        <a:stretch>
          <a:fillRect/>
        </a:stretch>
      </xdr:blipFill>
      <xdr:spPr>
        <a:xfrm>
          <a:off x="5429250" y="13658850"/>
          <a:ext cx="152400" cy="200025"/>
        </a:xfrm>
        <a:prstGeom prst="rect">
          <a:avLst/>
        </a:prstGeom>
        <a:noFill/>
        <a:ln w="9525" cmpd="sng">
          <a:noFill/>
        </a:ln>
      </xdr:spPr>
    </xdr:pic>
    <xdr:clientData/>
  </xdr:twoCellAnchor>
  <xdr:twoCellAnchor editAs="oneCell">
    <xdr:from>
      <xdr:col>19</xdr:col>
      <xdr:colOff>38100</xdr:colOff>
      <xdr:row>52</xdr:row>
      <xdr:rowOff>47625</xdr:rowOff>
    </xdr:from>
    <xdr:to>
      <xdr:col>19</xdr:col>
      <xdr:colOff>190500</xdr:colOff>
      <xdr:row>52</xdr:row>
      <xdr:rowOff>247650</xdr:rowOff>
    </xdr:to>
    <xdr:pic>
      <xdr:nvPicPr>
        <xdr:cNvPr id="23" name="CheckBox23"/>
        <xdr:cNvPicPr preferRelativeResize="1">
          <a:picLocks noChangeAspect="1"/>
        </xdr:cNvPicPr>
      </xdr:nvPicPr>
      <xdr:blipFill>
        <a:blip r:embed="rId1"/>
        <a:stretch>
          <a:fillRect/>
        </a:stretch>
      </xdr:blipFill>
      <xdr:spPr>
        <a:xfrm>
          <a:off x="5429250" y="13954125"/>
          <a:ext cx="152400" cy="200025"/>
        </a:xfrm>
        <a:prstGeom prst="rect">
          <a:avLst/>
        </a:prstGeom>
        <a:noFill/>
        <a:ln w="9525" cmpd="sng">
          <a:noFill/>
        </a:ln>
      </xdr:spPr>
    </xdr:pic>
    <xdr:clientData/>
  </xdr:twoCellAnchor>
  <xdr:twoCellAnchor editAs="oneCell">
    <xdr:from>
      <xdr:col>19</xdr:col>
      <xdr:colOff>38100</xdr:colOff>
      <xdr:row>53</xdr:row>
      <xdr:rowOff>47625</xdr:rowOff>
    </xdr:from>
    <xdr:to>
      <xdr:col>19</xdr:col>
      <xdr:colOff>190500</xdr:colOff>
      <xdr:row>53</xdr:row>
      <xdr:rowOff>247650</xdr:rowOff>
    </xdr:to>
    <xdr:pic>
      <xdr:nvPicPr>
        <xdr:cNvPr id="24" name="CheckBox24"/>
        <xdr:cNvPicPr preferRelativeResize="1">
          <a:picLocks noChangeAspect="1"/>
        </xdr:cNvPicPr>
      </xdr:nvPicPr>
      <xdr:blipFill>
        <a:blip r:embed="rId2"/>
        <a:stretch>
          <a:fillRect/>
        </a:stretch>
      </xdr:blipFill>
      <xdr:spPr>
        <a:xfrm>
          <a:off x="5429250" y="14230350"/>
          <a:ext cx="152400" cy="200025"/>
        </a:xfrm>
        <a:prstGeom prst="rect">
          <a:avLst/>
        </a:prstGeom>
        <a:noFill/>
        <a:ln w="9525" cmpd="sng">
          <a:noFill/>
        </a:ln>
      </xdr:spPr>
    </xdr:pic>
    <xdr:clientData/>
  </xdr:twoCellAnchor>
  <xdr:twoCellAnchor editAs="oneCell">
    <xdr:from>
      <xdr:col>19</xdr:col>
      <xdr:colOff>38100</xdr:colOff>
      <xdr:row>54</xdr:row>
      <xdr:rowOff>47625</xdr:rowOff>
    </xdr:from>
    <xdr:to>
      <xdr:col>19</xdr:col>
      <xdr:colOff>190500</xdr:colOff>
      <xdr:row>54</xdr:row>
      <xdr:rowOff>247650</xdr:rowOff>
    </xdr:to>
    <xdr:pic>
      <xdr:nvPicPr>
        <xdr:cNvPr id="25" name="CheckBox25"/>
        <xdr:cNvPicPr preferRelativeResize="1">
          <a:picLocks noChangeAspect="1"/>
        </xdr:cNvPicPr>
      </xdr:nvPicPr>
      <xdr:blipFill>
        <a:blip r:embed="rId1"/>
        <a:stretch>
          <a:fillRect/>
        </a:stretch>
      </xdr:blipFill>
      <xdr:spPr>
        <a:xfrm>
          <a:off x="5429250" y="14506575"/>
          <a:ext cx="152400" cy="200025"/>
        </a:xfrm>
        <a:prstGeom prst="rect">
          <a:avLst/>
        </a:prstGeom>
        <a:noFill/>
        <a:ln w="9525" cmpd="sng">
          <a:noFill/>
        </a:ln>
      </xdr:spPr>
    </xdr:pic>
    <xdr:clientData/>
  </xdr:twoCellAnchor>
  <xdr:twoCellAnchor editAs="oneCell">
    <xdr:from>
      <xdr:col>19</xdr:col>
      <xdr:colOff>38100</xdr:colOff>
      <xdr:row>55</xdr:row>
      <xdr:rowOff>47625</xdr:rowOff>
    </xdr:from>
    <xdr:to>
      <xdr:col>19</xdr:col>
      <xdr:colOff>190500</xdr:colOff>
      <xdr:row>55</xdr:row>
      <xdr:rowOff>247650</xdr:rowOff>
    </xdr:to>
    <xdr:pic>
      <xdr:nvPicPr>
        <xdr:cNvPr id="26" name="CheckBox26"/>
        <xdr:cNvPicPr preferRelativeResize="1">
          <a:picLocks noChangeAspect="1"/>
        </xdr:cNvPicPr>
      </xdr:nvPicPr>
      <xdr:blipFill>
        <a:blip r:embed="rId2"/>
        <a:stretch>
          <a:fillRect/>
        </a:stretch>
      </xdr:blipFill>
      <xdr:spPr>
        <a:xfrm>
          <a:off x="5429250" y="14782800"/>
          <a:ext cx="152400" cy="200025"/>
        </a:xfrm>
        <a:prstGeom prst="rect">
          <a:avLst/>
        </a:prstGeom>
        <a:noFill/>
        <a:ln w="9525" cmpd="sng">
          <a:noFill/>
        </a:ln>
      </xdr:spPr>
    </xdr:pic>
    <xdr:clientData/>
  </xdr:twoCellAnchor>
  <xdr:twoCellAnchor editAs="oneCell">
    <xdr:from>
      <xdr:col>19</xdr:col>
      <xdr:colOff>38100</xdr:colOff>
      <xdr:row>56</xdr:row>
      <xdr:rowOff>47625</xdr:rowOff>
    </xdr:from>
    <xdr:to>
      <xdr:col>19</xdr:col>
      <xdr:colOff>190500</xdr:colOff>
      <xdr:row>56</xdr:row>
      <xdr:rowOff>247650</xdr:rowOff>
    </xdr:to>
    <xdr:pic>
      <xdr:nvPicPr>
        <xdr:cNvPr id="27" name="CheckBox27"/>
        <xdr:cNvPicPr preferRelativeResize="1">
          <a:picLocks noChangeAspect="1"/>
        </xdr:cNvPicPr>
      </xdr:nvPicPr>
      <xdr:blipFill>
        <a:blip r:embed="rId1"/>
        <a:stretch>
          <a:fillRect/>
        </a:stretch>
      </xdr:blipFill>
      <xdr:spPr>
        <a:xfrm>
          <a:off x="5429250" y="15059025"/>
          <a:ext cx="152400" cy="200025"/>
        </a:xfrm>
        <a:prstGeom prst="rect">
          <a:avLst/>
        </a:prstGeom>
        <a:noFill/>
        <a:ln w="9525" cmpd="sng">
          <a:noFill/>
        </a:ln>
      </xdr:spPr>
    </xdr:pic>
    <xdr:clientData/>
  </xdr:twoCellAnchor>
  <xdr:twoCellAnchor editAs="oneCell">
    <xdr:from>
      <xdr:col>19</xdr:col>
      <xdr:colOff>38100</xdr:colOff>
      <xdr:row>57</xdr:row>
      <xdr:rowOff>38100</xdr:rowOff>
    </xdr:from>
    <xdr:to>
      <xdr:col>19</xdr:col>
      <xdr:colOff>190500</xdr:colOff>
      <xdr:row>57</xdr:row>
      <xdr:rowOff>238125</xdr:rowOff>
    </xdr:to>
    <xdr:pic>
      <xdr:nvPicPr>
        <xdr:cNvPr id="28" name="CheckBox28"/>
        <xdr:cNvPicPr preferRelativeResize="1">
          <a:picLocks noChangeAspect="1"/>
        </xdr:cNvPicPr>
      </xdr:nvPicPr>
      <xdr:blipFill>
        <a:blip r:embed="rId2"/>
        <a:stretch>
          <a:fillRect/>
        </a:stretch>
      </xdr:blipFill>
      <xdr:spPr>
        <a:xfrm>
          <a:off x="5429250" y="15325725"/>
          <a:ext cx="152400" cy="200025"/>
        </a:xfrm>
        <a:prstGeom prst="rect">
          <a:avLst/>
        </a:prstGeom>
        <a:noFill/>
        <a:ln w="9525" cmpd="sng">
          <a:noFill/>
        </a:ln>
      </xdr:spPr>
    </xdr:pic>
    <xdr:clientData/>
  </xdr:twoCellAnchor>
  <xdr:twoCellAnchor editAs="oneCell">
    <xdr:from>
      <xdr:col>19</xdr:col>
      <xdr:colOff>38100</xdr:colOff>
      <xdr:row>58</xdr:row>
      <xdr:rowOff>47625</xdr:rowOff>
    </xdr:from>
    <xdr:to>
      <xdr:col>19</xdr:col>
      <xdr:colOff>190500</xdr:colOff>
      <xdr:row>58</xdr:row>
      <xdr:rowOff>247650</xdr:rowOff>
    </xdr:to>
    <xdr:pic>
      <xdr:nvPicPr>
        <xdr:cNvPr id="29" name="CheckBox29"/>
        <xdr:cNvPicPr preferRelativeResize="1">
          <a:picLocks noChangeAspect="1"/>
        </xdr:cNvPicPr>
      </xdr:nvPicPr>
      <xdr:blipFill>
        <a:blip r:embed="rId1"/>
        <a:stretch>
          <a:fillRect/>
        </a:stretch>
      </xdr:blipFill>
      <xdr:spPr>
        <a:xfrm>
          <a:off x="5429250" y="15611475"/>
          <a:ext cx="152400" cy="200025"/>
        </a:xfrm>
        <a:prstGeom prst="rect">
          <a:avLst/>
        </a:prstGeom>
        <a:noFill/>
        <a:ln w="9525" cmpd="sng">
          <a:noFill/>
        </a:ln>
      </xdr:spPr>
    </xdr:pic>
    <xdr:clientData/>
  </xdr:twoCellAnchor>
  <xdr:twoCellAnchor editAs="oneCell">
    <xdr:from>
      <xdr:col>19</xdr:col>
      <xdr:colOff>38100</xdr:colOff>
      <xdr:row>59</xdr:row>
      <xdr:rowOff>47625</xdr:rowOff>
    </xdr:from>
    <xdr:to>
      <xdr:col>19</xdr:col>
      <xdr:colOff>190500</xdr:colOff>
      <xdr:row>59</xdr:row>
      <xdr:rowOff>247650</xdr:rowOff>
    </xdr:to>
    <xdr:pic>
      <xdr:nvPicPr>
        <xdr:cNvPr id="30" name="CheckBox30"/>
        <xdr:cNvPicPr preferRelativeResize="1">
          <a:picLocks noChangeAspect="1"/>
        </xdr:cNvPicPr>
      </xdr:nvPicPr>
      <xdr:blipFill>
        <a:blip r:embed="rId2"/>
        <a:stretch>
          <a:fillRect/>
        </a:stretch>
      </xdr:blipFill>
      <xdr:spPr>
        <a:xfrm>
          <a:off x="5429250" y="15887700"/>
          <a:ext cx="152400" cy="200025"/>
        </a:xfrm>
        <a:prstGeom prst="rect">
          <a:avLst/>
        </a:prstGeom>
        <a:noFill/>
        <a:ln w="9525" cmpd="sng">
          <a:noFill/>
        </a:ln>
      </xdr:spPr>
    </xdr:pic>
    <xdr:clientData/>
  </xdr:twoCellAnchor>
  <xdr:twoCellAnchor editAs="oneCell">
    <xdr:from>
      <xdr:col>19</xdr:col>
      <xdr:colOff>38100</xdr:colOff>
      <xdr:row>60</xdr:row>
      <xdr:rowOff>47625</xdr:rowOff>
    </xdr:from>
    <xdr:to>
      <xdr:col>19</xdr:col>
      <xdr:colOff>190500</xdr:colOff>
      <xdr:row>60</xdr:row>
      <xdr:rowOff>247650</xdr:rowOff>
    </xdr:to>
    <xdr:pic>
      <xdr:nvPicPr>
        <xdr:cNvPr id="31" name="CheckBox31"/>
        <xdr:cNvPicPr preferRelativeResize="1">
          <a:picLocks noChangeAspect="1"/>
        </xdr:cNvPicPr>
      </xdr:nvPicPr>
      <xdr:blipFill>
        <a:blip r:embed="rId1"/>
        <a:stretch>
          <a:fillRect/>
        </a:stretch>
      </xdr:blipFill>
      <xdr:spPr>
        <a:xfrm>
          <a:off x="5429250" y="16163925"/>
          <a:ext cx="152400" cy="200025"/>
        </a:xfrm>
        <a:prstGeom prst="rect">
          <a:avLst/>
        </a:prstGeom>
        <a:noFill/>
        <a:ln w="9525" cmpd="sng">
          <a:noFill/>
        </a:ln>
      </xdr:spPr>
    </xdr:pic>
    <xdr:clientData/>
  </xdr:twoCellAnchor>
  <xdr:twoCellAnchor editAs="oneCell">
    <xdr:from>
      <xdr:col>19</xdr:col>
      <xdr:colOff>38100</xdr:colOff>
      <xdr:row>61</xdr:row>
      <xdr:rowOff>47625</xdr:rowOff>
    </xdr:from>
    <xdr:to>
      <xdr:col>19</xdr:col>
      <xdr:colOff>190500</xdr:colOff>
      <xdr:row>61</xdr:row>
      <xdr:rowOff>247650</xdr:rowOff>
    </xdr:to>
    <xdr:pic>
      <xdr:nvPicPr>
        <xdr:cNvPr id="32" name="CheckBox32"/>
        <xdr:cNvPicPr preferRelativeResize="1">
          <a:picLocks noChangeAspect="1"/>
        </xdr:cNvPicPr>
      </xdr:nvPicPr>
      <xdr:blipFill>
        <a:blip r:embed="rId2"/>
        <a:stretch>
          <a:fillRect/>
        </a:stretch>
      </xdr:blipFill>
      <xdr:spPr>
        <a:xfrm>
          <a:off x="5429250" y="16440150"/>
          <a:ext cx="152400" cy="200025"/>
        </a:xfrm>
        <a:prstGeom prst="rect">
          <a:avLst/>
        </a:prstGeom>
        <a:noFill/>
        <a:ln w="9525" cmpd="sng">
          <a:noFill/>
        </a:ln>
      </xdr:spPr>
    </xdr:pic>
    <xdr:clientData/>
  </xdr:twoCellAnchor>
  <xdr:twoCellAnchor editAs="oneCell">
    <xdr:from>
      <xdr:col>19</xdr:col>
      <xdr:colOff>38100</xdr:colOff>
      <xdr:row>65</xdr:row>
      <xdr:rowOff>47625</xdr:rowOff>
    </xdr:from>
    <xdr:to>
      <xdr:col>19</xdr:col>
      <xdr:colOff>190500</xdr:colOff>
      <xdr:row>65</xdr:row>
      <xdr:rowOff>247650</xdr:rowOff>
    </xdr:to>
    <xdr:pic>
      <xdr:nvPicPr>
        <xdr:cNvPr id="33" name="CheckBox33"/>
        <xdr:cNvPicPr preferRelativeResize="1">
          <a:picLocks noChangeAspect="1"/>
        </xdr:cNvPicPr>
      </xdr:nvPicPr>
      <xdr:blipFill>
        <a:blip r:embed="rId1"/>
        <a:stretch>
          <a:fillRect/>
        </a:stretch>
      </xdr:blipFill>
      <xdr:spPr>
        <a:xfrm>
          <a:off x="5429250" y="17564100"/>
          <a:ext cx="152400" cy="200025"/>
        </a:xfrm>
        <a:prstGeom prst="rect">
          <a:avLst/>
        </a:prstGeom>
        <a:noFill/>
        <a:ln w="9525" cmpd="sng">
          <a:noFill/>
        </a:ln>
      </xdr:spPr>
    </xdr:pic>
    <xdr:clientData/>
  </xdr:twoCellAnchor>
  <xdr:twoCellAnchor editAs="oneCell">
    <xdr:from>
      <xdr:col>19</xdr:col>
      <xdr:colOff>38100</xdr:colOff>
      <xdr:row>66</xdr:row>
      <xdr:rowOff>57150</xdr:rowOff>
    </xdr:from>
    <xdr:to>
      <xdr:col>19</xdr:col>
      <xdr:colOff>190500</xdr:colOff>
      <xdr:row>66</xdr:row>
      <xdr:rowOff>257175</xdr:rowOff>
    </xdr:to>
    <xdr:pic>
      <xdr:nvPicPr>
        <xdr:cNvPr id="34" name="CheckBox34"/>
        <xdr:cNvPicPr preferRelativeResize="1">
          <a:picLocks noChangeAspect="1"/>
        </xdr:cNvPicPr>
      </xdr:nvPicPr>
      <xdr:blipFill>
        <a:blip r:embed="rId2"/>
        <a:stretch>
          <a:fillRect/>
        </a:stretch>
      </xdr:blipFill>
      <xdr:spPr>
        <a:xfrm>
          <a:off x="5429250" y="17849850"/>
          <a:ext cx="152400" cy="200025"/>
        </a:xfrm>
        <a:prstGeom prst="rect">
          <a:avLst/>
        </a:prstGeom>
        <a:noFill/>
        <a:ln w="9525" cmpd="sng">
          <a:noFill/>
        </a:ln>
      </xdr:spPr>
    </xdr:pic>
    <xdr:clientData/>
  </xdr:twoCellAnchor>
  <xdr:twoCellAnchor editAs="oneCell">
    <xdr:from>
      <xdr:col>19</xdr:col>
      <xdr:colOff>38100</xdr:colOff>
      <xdr:row>67</xdr:row>
      <xdr:rowOff>38100</xdr:rowOff>
    </xdr:from>
    <xdr:to>
      <xdr:col>19</xdr:col>
      <xdr:colOff>190500</xdr:colOff>
      <xdr:row>67</xdr:row>
      <xdr:rowOff>238125</xdr:rowOff>
    </xdr:to>
    <xdr:pic>
      <xdr:nvPicPr>
        <xdr:cNvPr id="35" name="CheckBox35"/>
        <xdr:cNvPicPr preferRelativeResize="1">
          <a:picLocks noChangeAspect="1"/>
        </xdr:cNvPicPr>
      </xdr:nvPicPr>
      <xdr:blipFill>
        <a:blip r:embed="rId1"/>
        <a:stretch>
          <a:fillRect/>
        </a:stretch>
      </xdr:blipFill>
      <xdr:spPr>
        <a:xfrm>
          <a:off x="5429250" y="18107025"/>
          <a:ext cx="152400" cy="200025"/>
        </a:xfrm>
        <a:prstGeom prst="rect">
          <a:avLst/>
        </a:prstGeom>
        <a:noFill/>
        <a:ln w="9525" cmpd="sng">
          <a:noFill/>
        </a:ln>
      </xdr:spPr>
    </xdr:pic>
    <xdr:clientData/>
  </xdr:twoCellAnchor>
  <xdr:twoCellAnchor editAs="oneCell">
    <xdr:from>
      <xdr:col>19</xdr:col>
      <xdr:colOff>38100</xdr:colOff>
      <xdr:row>68</xdr:row>
      <xdr:rowOff>47625</xdr:rowOff>
    </xdr:from>
    <xdr:to>
      <xdr:col>19</xdr:col>
      <xdr:colOff>190500</xdr:colOff>
      <xdr:row>68</xdr:row>
      <xdr:rowOff>247650</xdr:rowOff>
    </xdr:to>
    <xdr:pic>
      <xdr:nvPicPr>
        <xdr:cNvPr id="36" name="CheckBox36"/>
        <xdr:cNvPicPr preferRelativeResize="1">
          <a:picLocks noChangeAspect="1"/>
        </xdr:cNvPicPr>
      </xdr:nvPicPr>
      <xdr:blipFill>
        <a:blip r:embed="rId2"/>
        <a:stretch>
          <a:fillRect/>
        </a:stretch>
      </xdr:blipFill>
      <xdr:spPr>
        <a:xfrm>
          <a:off x="5429250" y="18392775"/>
          <a:ext cx="152400" cy="200025"/>
        </a:xfrm>
        <a:prstGeom prst="rect">
          <a:avLst/>
        </a:prstGeom>
        <a:noFill/>
        <a:ln w="9525" cmpd="sng">
          <a:noFill/>
        </a:ln>
      </xdr:spPr>
    </xdr:pic>
    <xdr:clientData/>
  </xdr:twoCellAnchor>
  <xdr:twoCellAnchor editAs="oneCell">
    <xdr:from>
      <xdr:col>19</xdr:col>
      <xdr:colOff>38100</xdr:colOff>
      <xdr:row>69</xdr:row>
      <xdr:rowOff>38100</xdr:rowOff>
    </xdr:from>
    <xdr:to>
      <xdr:col>19</xdr:col>
      <xdr:colOff>190500</xdr:colOff>
      <xdr:row>69</xdr:row>
      <xdr:rowOff>238125</xdr:rowOff>
    </xdr:to>
    <xdr:pic>
      <xdr:nvPicPr>
        <xdr:cNvPr id="37" name="CheckBox37"/>
        <xdr:cNvPicPr preferRelativeResize="1">
          <a:picLocks noChangeAspect="1"/>
        </xdr:cNvPicPr>
      </xdr:nvPicPr>
      <xdr:blipFill>
        <a:blip r:embed="rId1"/>
        <a:stretch>
          <a:fillRect/>
        </a:stretch>
      </xdr:blipFill>
      <xdr:spPr>
        <a:xfrm>
          <a:off x="5429250" y="18659475"/>
          <a:ext cx="152400" cy="200025"/>
        </a:xfrm>
        <a:prstGeom prst="rect">
          <a:avLst/>
        </a:prstGeom>
        <a:noFill/>
        <a:ln w="9525" cmpd="sng">
          <a:noFill/>
        </a:ln>
      </xdr:spPr>
    </xdr:pic>
    <xdr:clientData/>
  </xdr:twoCellAnchor>
  <xdr:twoCellAnchor editAs="oneCell">
    <xdr:from>
      <xdr:col>19</xdr:col>
      <xdr:colOff>38100</xdr:colOff>
      <xdr:row>70</xdr:row>
      <xdr:rowOff>28575</xdr:rowOff>
    </xdr:from>
    <xdr:to>
      <xdr:col>19</xdr:col>
      <xdr:colOff>190500</xdr:colOff>
      <xdr:row>70</xdr:row>
      <xdr:rowOff>228600</xdr:rowOff>
    </xdr:to>
    <xdr:pic>
      <xdr:nvPicPr>
        <xdr:cNvPr id="38" name="CheckBox38"/>
        <xdr:cNvPicPr preferRelativeResize="1">
          <a:picLocks noChangeAspect="1"/>
        </xdr:cNvPicPr>
      </xdr:nvPicPr>
      <xdr:blipFill>
        <a:blip r:embed="rId2"/>
        <a:stretch>
          <a:fillRect/>
        </a:stretch>
      </xdr:blipFill>
      <xdr:spPr>
        <a:xfrm>
          <a:off x="5429250" y="18926175"/>
          <a:ext cx="152400" cy="200025"/>
        </a:xfrm>
        <a:prstGeom prst="rect">
          <a:avLst/>
        </a:prstGeom>
        <a:noFill/>
        <a:ln w="9525" cmpd="sng">
          <a:noFill/>
        </a:ln>
      </xdr:spPr>
    </xdr:pic>
    <xdr:clientData/>
  </xdr:twoCellAnchor>
  <xdr:twoCellAnchor editAs="oneCell">
    <xdr:from>
      <xdr:col>19</xdr:col>
      <xdr:colOff>38100</xdr:colOff>
      <xdr:row>71</xdr:row>
      <xdr:rowOff>38100</xdr:rowOff>
    </xdr:from>
    <xdr:to>
      <xdr:col>19</xdr:col>
      <xdr:colOff>190500</xdr:colOff>
      <xdr:row>71</xdr:row>
      <xdr:rowOff>238125</xdr:rowOff>
    </xdr:to>
    <xdr:pic>
      <xdr:nvPicPr>
        <xdr:cNvPr id="39" name="CheckBox39"/>
        <xdr:cNvPicPr preferRelativeResize="1">
          <a:picLocks noChangeAspect="1"/>
        </xdr:cNvPicPr>
      </xdr:nvPicPr>
      <xdr:blipFill>
        <a:blip r:embed="rId1"/>
        <a:stretch>
          <a:fillRect/>
        </a:stretch>
      </xdr:blipFill>
      <xdr:spPr>
        <a:xfrm>
          <a:off x="5429250" y="19211925"/>
          <a:ext cx="152400" cy="200025"/>
        </a:xfrm>
        <a:prstGeom prst="rect">
          <a:avLst/>
        </a:prstGeom>
        <a:noFill/>
        <a:ln w="9525" cmpd="sng">
          <a:noFill/>
        </a:ln>
      </xdr:spPr>
    </xdr:pic>
    <xdr:clientData/>
  </xdr:twoCellAnchor>
  <xdr:twoCellAnchor editAs="oneCell">
    <xdr:from>
      <xdr:col>19</xdr:col>
      <xdr:colOff>38100</xdr:colOff>
      <xdr:row>72</xdr:row>
      <xdr:rowOff>38100</xdr:rowOff>
    </xdr:from>
    <xdr:to>
      <xdr:col>19</xdr:col>
      <xdr:colOff>190500</xdr:colOff>
      <xdr:row>72</xdr:row>
      <xdr:rowOff>238125</xdr:rowOff>
    </xdr:to>
    <xdr:pic>
      <xdr:nvPicPr>
        <xdr:cNvPr id="40" name="CheckBox40"/>
        <xdr:cNvPicPr preferRelativeResize="1">
          <a:picLocks noChangeAspect="1"/>
        </xdr:cNvPicPr>
      </xdr:nvPicPr>
      <xdr:blipFill>
        <a:blip r:embed="rId2"/>
        <a:stretch>
          <a:fillRect/>
        </a:stretch>
      </xdr:blipFill>
      <xdr:spPr>
        <a:xfrm>
          <a:off x="5429250" y="19488150"/>
          <a:ext cx="152400" cy="200025"/>
        </a:xfrm>
        <a:prstGeom prst="rect">
          <a:avLst/>
        </a:prstGeom>
        <a:noFill/>
        <a:ln w="9525" cmpd="sng">
          <a:noFill/>
        </a:ln>
      </xdr:spPr>
    </xdr:pic>
    <xdr:clientData/>
  </xdr:twoCellAnchor>
  <xdr:twoCellAnchor editAs="oneCell">
    <xdr:from>
      <xdr:col>19</xdr:col>
      <xdr:colOff>38100</xdr:colOff>
      <xdr:row>73</xdr:row>
      <xdr:rowOff>47625</xdr:rowOff>
    </xdr:from>
    <xdr:to>
      <xdr:col>19</xdr:col>
      <xdr:colOff>190500</xdr:colOff>
      <xdr:row>73</xdr:row>
      <xdr:rowOff>247650</xdr:rowOff>
    </xdr:to>
    <xdr:pic>
      <xdr:nvPicPr>
        <xdr:cNvPr id="41" name="CheckBox41"/>
        <xdr:cNvPicPr preferRelativeResize="1">
          <a:picLocks noChangeAspect="1"/>
        </xdr:cNvPicPr>
      </xdr:nvPicPr>
      <xdr:blipFill>
        <a:blip r:embed="rId1"/>
        <a:stretch>
          <a:fillRect/>
        </a:stretch>
      </xdr:blipFill>
      <xdr:spPr>
        <a:xfrm>
          <a:off x="5429250" y="19773900"/>
          <a:ext cx="152400" cy="200025"/>
        </a:xfrm>
        <a:prstGeom prst="rect">
          <a:avLst/>
        </a:prstGeom>
        <a:noFill/>
        <a:ln w="9525" cmpd="sng">
          <a:noFill/>
        </a:ln>
      </xdr:spPr>
    </xdr:pic>
    <xdr:clientData/>
  </xdr:twoCellAnchor>
  <xdr:twoCellAnchor editAs="oneCell">
    <xdr:from>
      <xdr:col>19</xdr:col>
      <xdr:colOff>38100</xdr:colOff>
      <xdr:row>74</xdr:row>
      <xdr:rowOff>28575</xdr:rowOff>
    </xdr:from>
    <xdr:to>
      <xdr:col>19</xdr:col>
      <xdr:colOff>190500</xdr:colOff>
      <xdr:row>74</xdr:row>
      <xdr:rowOff>228600</xdr:rowOff>
    </xdr:to>
    <xdr:pic>
      <xdr:nvPicPr>
        <xdr:cNvPr id="42" name="CheckBox42"/>
        <xdr:cNvPicPr preferRelativeResize="1">
          <a:picLocks noChangeAspect="1"/>
        </xdr:cNvPicPr>
      </xdr:nvPicPr>
      <xdr:blipFill>
        <a:blip r:embed="rId2"/>
        <a:stretch>
          <a:fillRect/>
        </a:stretch>
      </xdr:blipFill>
      <xdr:spPr>
        <a:xfrm>
          <a:off x="5429250" y="20031075"/>
          <a:ext cx="152400" cy="200025"/>
        </a:xfrm>
        <a:prstGeom prst="rect">
          <a:avLst/>
        </a:prstGeom>
        <a:noFill/>
        <a:ln w="9525" cmpd="sng">
          <a:noFill/>
        </a:ln>
      </xdr:spPr>
    </xdr:pic>
    <xdr:clientData/>
  </xdr:twoCellAnchor>
  <xdr:twoCellAnchor editAs="oneCell">
    <xdr:from>
      <xdr:col>19</xdr:col>
      <xdr:colOff>38100</xdr:colOff>
      <xdr:row>75</xdr:row>
      <xdr:rowOff>38100</xdr:rowOff>
    </xdr:from>
    <xdr:to>
      <xdr:col>19</xdr:col>
      <xdr:colOff>190500</xdr:colOff>
      <xdr:row>75</xdr:row>
      <xdr:rowOff>238125</xdr:rowOff>
    </xdr:to>
    <xdr:pic>
      <xdr:nvPicPr>
        <xdr:cNvPr id="43" name="CheckBox43"/>
        <xdr:cNvPicPr preferRelativeResize="1">
          <a:picLocks noChangeAspect="1"/>
        </xdr:cNvPicPr>
      </xdr:nvPicPr>
      <xdr:blipFill>
        <a:blip r:embed="rId1"/>
        <a:stretch>
          <a:fillRect/>
        </a:stretch>
      </xdr:blipFill>
      <xdr:spPr>
        <a:xfrm>
          <a:off x="5429250" y="20316825"/>
          <a:ext cx="152400" cy="200025"/>
        </a:xfrm>
        <a:prstGeom prst="rect">
          <a:avLst/>
        </a:prstGeom>
        <a:noFill/>
        <a:ln w="9525" cmpd="sng">
          <a:noFill/>
        </a:ln>
      </xdr:spPr>
    </xdr:pic>
    <xdr:clientData/>
  </xdr:twoCellAnchor>
  <xdr:twoCellAnchor editAs="oneCell">
    <xdr:from>
      <xdr:col>19</xdr:col>
      <xdr:colOff>38100</xdr:colOff>
      <xdr:row>76</xdr:row>
      <xdr:rowOff>38100</xdr:rowOff>
    </xdr:from>
    <xdr:to>
      <xdr:col>19</xdr:col>
      <xdr:colOff>190500</xdr:colOff>
      <xdr:row>76</xdr:row>
      <xdr:rowOff>238125</xdr:rowOff>
    </xdr:to>
    <xdr:pic>
      <xdr:nvPicPr>
        <xdr:cNvPr id="44" name="CheckBox44"/>
        <xdr:cNvPicPr preferRelativeResize="1">
          <a:picLocks noChangeAspect="1"/>
        </xdr:cNvPicPr>
      </xdr:nvPicPr>
      <xdr:blipFill>
        <a:blip r:embed="rId2"/>
        <a:stretch>
          <a:fillRect/>
        </a:stretch>
      </xdr:blipFill>
      <xdr:spPr>
        <a:xfrm>
          <a:off x="5429250" y="20593050"/>
          <a:ext cx="152400" cy="200025"/>
        </a:xfrm>
        <a:prstGeom prst="rect">
          <a:avLst/>
        </a:prstGeom>
        <a:noFill/>
        <a:ln w="9525" cmpd="sng">
          <a:noFill/>
        </a:ln>
      </xdr:spPr>
    </xdr:pic>
    <xdr:clientData/>
  </xdr:twoCellAnchor>
  <xdr:twoCellAnchor editAs="oneCell">
    <xdr:from>
      <xdr:col>19</xdr:col>
      <xdr:colOff>38100</xdr:colOff>
      <xdr:row>82</xdr:row>
      <xdr:rowOff>47625</xdr:rowOff>
    </xdr:from>
    <xdr:to>
      <xdr:col>19</xdr:col>
      <xdr:colOff>190500</xdr:colOff>
      <xdr:row>82</xdr:row>
      <xdr:rowOff>247650</xdr:rowOff>
    </xdr:to>
    <xdr:pic>
      <xdr:nvPicPr>
        <xdr:cNvPr id="45" name="CheckBox45"/>
        <xdr:cNvPicPr preferRelativeResize="1">
          <a:picLocks noChangeAspect="1"/>
        </xdr:cNvPicPr>
      </xdr:nvPicPr>
      <xdr:blipFill>
        <a:blip r:embed="rId1"/>
        <a:stretch>
          <a:fillRect/>
        </a:stretch>
      </xdr:blipFill>
      <xdr:spPr>
        <a:xfrm>
          <a:off x="5429250" y="22259925"/>
          <a:ext cx="152400" cy="200025"/>
        </a:xfrm>
        <a:prstGeom prst="rect">
          <a:avLst/>
        </a:prstGeom>
        <a:noFill/>
        <a:ln w="9525" cmpd="sng">
          <a:noFill/>
        </a:ln>
      </xdr:spPr>
    </xdr:pic>
    <xdr:clientData/>
  </xdr:twoCellAnchor>
  <xdr:twoCellAnchor editAs="oneCell">
    <xdr:from>
      <xdr:col>19</xdr:col>
      <xdr:colOff>38100</xdr:colOff>
      <xdr:row>83</xdr:row>
      <xdr:rowOff>47625</xdr:rowOff>
    </xdr:from>
    <xdr:to>
      <xdr:col>19</xdr:col>
      <xdr:colOff>190500</xdr:colOff>
      <xdr:row>83</xdr:row>
      <xdr:rowOff>247650</xdr:rowOff>
    </xdr:to>
    <xdr:pic>
      <xdr:nvPicPr>
        <xdr:cNvPr id="46" name="CheckBox46"/>
        <xdr:cNvPicPr preferRelativeResize="1">
          <a:picLocks noChangeAspect="1"/>
        </xdr:cNvPicPr>
      </xdr:nvPicPr>
      <xdr:blipFill>
        <a:blip r:embed="rId2"/>
        <a:stretch>
          <a:fillRect/>
        </a:stretch>
      </xdr:blipFill>
      <xdr:spPr>
        <a:xfrm>
          <a:off x="5429250" y="22536150"/>
          <a:ext cx="152400" cy="200025"/>
        </a:xfrm>
        <a:prstGeom prst="rect">
          <a:avLst/>
        </a:prstGeom>
        <a:noFill/>
        <a:ln w="9525" cmpd="sng">
          <a:noFill/>
        </a:ln>
      </xdr:spPr>
    </xdr:pic>
    <xdr:clientData/>
  </xdr:twoCellAnchor>
  <xdr:twoCellAnchor editAs="oneCell">
    <xdr:from>
      <xdr:col>19</xdr:col>
      <xdr:colOff>38100</xdr:colOff>
      <xdr:row>84</xdr:row>
      <xdr:rowOff>47625</xdr:rowOff>
    </xdr:from>
    <xdr:to>
      <xdr:col>19</xdr:col>
      <xdr:colOff>190500</xdr:colOff>
      <xdr:row>84</xdr:row>
      <xdr:rowOff>247650</xdr:rowOff>
    </xdr:to>
    <xdr:pic>
      <xdr:nvPicPr>
        <xdr:cNvPr id="47" name="CheckBox47"/>
        <xdr:cNvPicPr preferRelativeResize="1">
          <a:picLocks noChangeAspect="1"/>
        </xdr:cNvPicPr>
      </xdr:nvPicPr>
      <xdr:blipFill>
        <a:blip r:embed="rId1"/>
        <a:stretch>
          <a:fillRect/>
        </a:stretch>
      </xdr:blipFill>
      <xdr:spPr>
        <a:xfrm>
          <a:off x="5429250" y="22812375"/>
          <a:ext cx="152400" cy="200025"/>
        </a:xfrm>
        <a:prstGeom prst="rect">
          <a:avLst/>
        </a:prstGeom>
        <a:noFill/>
        <a:ln w="9525" cmpd="sng">
          <a:noFill/>
        </a:ln>
      </xdr:spPr>
    </xdr:pic>
    <xdr:clientData/>
  </xdr:twoCellAnchor>
  <xdr:twoCellAnchor editAs="oneCell">
    <xdr:from>
      <xdr:col>19</xdr:col>
      <xdr:colOff>38100</xdr:colOff>
      <xdr:row>85</xdr:row>
      <xdr:rowOff>47625</xdr:rowOff>
    </xdr:from>
    <xdr:to>
      <xdr:col>19</xdr:col>
      <xdr:colOff>190500</xdr:colOff>
      <xdr:row>85</xdr:row>
      <xdr:rowOff>247650</xdr:rowOff>
    </xdr:to>
    <xdr:pic>
      <xdr:nvPicPr>
        <xdr:cNvPr id="48" name="CheckBox48"/>
        <xdr:cNvPicPr preferRelativeResize="1">
          <a:picLocks noChangeAspect="1"/>
        </xdr:cNvPicPr>
      </xdr:nvPicPr>
      <xdr:blipFill>
        <a:blip r:embed="rId2"/>
        <a:stretch>
          <a:fillRect/>
        </a:stretch>
      </xdr:blipFill>
      <xdr:spPr>
        <a:xfrm>
          <a:off x="5429250" y="23088600"/>
          <a:ext cx="152400" cy="200025"/>
        </a:xfrm>
        <a:prstGeom prst="rect">
          <a:avLst/>
        </a:prstGeom>
        <a:noFill/>
        <a:ln w="9525" cmpd="sng">
          <a:noFill/>
        </a:ln>
      </xdr:spPr>
    </xdr:pic>
    <xdr:clientData/>
  </xdr:twoCellAnchor>
  <xdr:twoCellAnchor editAs="oneCell">
    <xdr:from>
      <xdr:col>19</xdr:col>
      <xdr:colOff>38100</xdr:colOff>
      <xdr:row>87</xdr:row>
      <xdr:rowOff>38100</xdr:rowOff>
    </xdr:from>
    <xdr:to>
      <xdr:col>19</xdr:col>
      <xdr:colOff>190500</xdr:colOff>
      <xdr:row>87</xdr:row>
      <xdr:rowOff>238125</xdr:rowOff>
    </xdr:to>
    <xdr:pic>
      <xdr:nvPicPr>
        <xdr:cNvPr id="49" name="CheckBox49"/>
        <xdr:cNvPicPr preferRelativeResize="1">
          <a:picLocks noChangeAspect="1"/>
        </xdr:cNvPicPr>
      </xdr:nvPicPr>
      <xdr:blipFill>
        <a:blip r:embed="rId1"/>
        <a:stretch>
          <a:fillRect/>
        </a:stretch>
      </xdr:blipFill>
      <xdr:spPr>
        <a:xfrm>
          <a:off x="5429250" y="23631525"/>
          <a:ext cx="152400" cy="200025"/>
        </a:xfrm>
        <a:prstGeom prst="rect">
          <a:avLst/>
        </a:prstGeom>
        <a:noFill/>
        <a:ln w="9525" cmpd="sng">
          <a:noFill/>
        </a:ln>
      </xdr:spPr>
    </xdr:pic>
    <xdr:clientData/>
  </xdr:twoCellAnchor>
  <xdr:twoCellAnchor editAs="oneCell">
    <xdr:from>
      <xdr:col>19</xdr:col>
      <xdr:colOff>38100</xdr:colOff>
      <xdr:row>88</xdr:row>
      <xdr:rowOff>38100</xdr:rowOff>
    </xdr:from>
    <xdr:to>
      <xdr:col>19</xdr:col>
      <xdr:colOff>190500</xdr:colOff>
      <xdr:row>88</xdr:row>
      <xdr:rowOff>238125</xdr:rowOff>
    </xdr:to>
    <xdr:pic>
      <xdr:nvPicPr>
        <xdr:cNvPr id="50" name="CheckBox50"/>
        <xdr:cNvPicPr preferRelativeResize="1">
          <a:picLocks noChangeAspect="1"/>
        </xdr:cNvPicPr>
      </xdr:nvPicPr>
      <xdr:blipFill>
        <a:blip r:embed="rId2"/>
        <a:stretch>
          <a:fillRect/>
        </a:stretch>
      </xdr:blipFill>
      <xdr:spPr>
        <a:xfrm>
          <a:off x="5429250" y="23907750"/>
          <a:ext cx="152400" cy="200025"/>
        </a:xfrm>
        <a:prstGeom prst="rect">
          <a:avLst/>
        </a:prstGeom>
        <a:noFill/>
        <a:ln w="9525" cmpd="sng">
          <a:noFill/>
        </a:ln>
      </xdr:spPr>
    </xdr:pic>
    <xdr:clientData/>
  </xdr:twoCellAnchor>
  <xdr:twoCellAnchor editAs="oneCell">
    <xdr:from>
      <xdr:col>19</xdr:col>
      <xdr:colOff>38100</xdr:colOff>
      <xdr:row>89</xdr:row>
      <xdr:rowOff>38100</xdr:rowOff>
    </xdr:from>
    <xdr:to>
      <xdr:col>19</xdr:col>
      <xdr:colOff>190500</xdr:colOff>
      <xdr:row>89</xdr:row>
      <xdr:rowOff>238125</xdr:rowOff>
    </xdr:to>
    <xdr:pic>
      <xdr:nvPicPr>
        <xdr:cNvPr id="51" name="CheckBox51"/>
        <xdr:cNvPicPr preferRelativeResize="1">
          <a:picLocks noChangeAspect="1"/>
        </xdr:cNvPicPr>
      </xdr:nvPicPr>
      <xdr:blipFill>
        <a:blip r:embed="rId1"/>
        <a:stretch>
          <a:fillRect/>
        </a:stretch>
      </xdr:blipFill>
      <xdr:spPr>
        <a:xfrm>
          <a:off x="5429250" y="24183975"/>
          <a:ext cx="152400" cy="200025"/>
        </a:xfrm>
        <a:prstGeom prst="rect">
          <a:avLst/>
        </a:prstGeom>
        <a:noFill/>
        <a:ln w="9525" cmpd="sng">
          <a:noFill/>
        </a:ln>
      </xdr:spPr>
    </xdr:pic>
    <xdr:clientData/>
  </xdr:twoCellAnchor>
  <xdr:twoCellAnchor editAs="oneCell">
    <xdr:from>
      <xdr:col>19</xdr:col>
      <xdr:colOff>38100</xdr:colOff>
      <xdr:row>90</xdr:row>
      <xdr:rowOff>38100</xdr:rowOff>
    </xdr:from>
    <xdr:to>
      <xdr:col>19</xdr:col>
      <xdr:colOff>190500</xdr:colOff>
      <xdr:row>90</xdr:row>
      <xdr:rowOff>238125</xdr:rowOff>
    </xdr:to>
    <xdr:pic>
      <xdr:nvPicPr>
        <xdr:cNvPr id="52" name="CheckBox52"/>
        <xdr:cNvPicPr preferRelativeResize="1">
          <a:picLocks noChangeAspect="1"/>
        </xdr:cNvPicPr>
      </xdr:nvPicPr>
      <xdr:blipFill>
        <a:blip r:embed="rId2"/>
        <a:stretch>
          <a:fillRect/>
        </a:stretch>
      </xdr:blipFill>
      <xdr:spPr>
        <a:xfrm>
          <a:off x="5429250" y="24460200"/>
          <a:ext cx="152400" cy="200025"/>
        </a:xfrm>
        <a:prstGeom prst="rect">
          <a:avLst/>
        </a:prstGeom>
        <a:noFill/>
        <a:ln w="9525" cmpd="sng">
          <a:noFill/>
        </a:ln>
      </xdr:spPr>
    </xdr:pic>
    <xdr:clientData/>
  </xdr:twoCellAnchor>
  <xdr:twoCellAnchor editAs="oneCell">
    <xdr:from>
      <xdr:col>19</xdr:col>
      <xdr:colOff>38100</xdr:colOff>
      <xdr:row>77</xdr:row>
      <xdr:rowOff>38100</xdr:rowOff>
    </xdr:from>
    <xdr:to>
      <xdr:col>19</xdr:col>
      <xdr:colOff>190500</xdr:colOff>
      <xdr:row>77</xdr:row>
      <xdr:rowOff>238125</xdr:rowOff>
    </xdr:to>
    <xdr:pic>
      <xdr:nvPicPr>
        <xdr:cNvPr id="53" name="CheckBox53"/>
        <xdr:cNvPicPr preferRelativeResize="1">
          <a:picLocks noChangeAspect="1"/>
        </xdr:cNvPicPr>
      </xdr:nvPicPr>
      <xdr:blipFill>
        <a:blip r:embed="rId1"/>
        <a:stretch>
          <a:fillRect/>
        </a:stretch>
      </xdr:blipFill>
      <xdr:spPr>
        <a:xfrm>
          <a:off x="5429250" y="20869275"/>
          <a:ext cx="152400" cy="200025"/>
        </a:xfrm>
        <a:prstGeom prst="rect">
          <a:avLst/>
        </a:prstGeom>
        <a:noFill/>
        <a:ln w="9525" cmpd="sng">
          <a:noFill/>
        </a:ln>
      </xdr:spPr>
    </xdr:pic>
    <xdr:clientData/>
  </xdr:twoCellAnchor>
  <xdr:twoCellAnchor editAs="oneCell">
    <xdr:from>
      <xdr:col>19</xdr:col>
      <xdr:colOff>38100</xdr:colOff>
      <xdr:row>78</xdr:row>
      <xdr:rowOff>38100</xdr:rowOff>
    </xdr:from>
    <xdr:to>
      <xdr:col>19</xdr:col>
      <xdr:colOff>190500</xdr:colOff>
      <xdr:row>78</xdr:row>
      <xdr:rowOff>238125</xdr:rowOff>
    </xdr:to>
    <xdr:pic>
      <xdr:nvPicPr>
        <xdr:cNvPr id="54" name="CheckBox54"/>
        <xdr:cNvPicPr preferRelativeResize="1">
          <a:picLocks noChangeAspect="1"/>
        </xdr:cNvPicPr>
      </xdr:nvPicPr>
      <xdr:blipFill>
        <a:blip r:embed="rId2"/>
        <a:stretch>
          <a:fillRect/>
        </a:stretch>
      </xdr:blipFill>
      <xdr:spPr>
        <a:xfrm>
          <a:off x="5429250" y="21145500"/>
          <a:ext cx="152400" cy="200025"/>
        </a:xfrm>
        <a:prstGeom prst="rect">
          <a:avLst/>
        </a:prstGeom>
        <a:noFill/>
        <a:ln w="9525" cmpd="sng">
          <a:noFill/>
        </a:ln>
      </xdr:spPr>
    </xdr:pic>
    <xdr:clientData/>
  </xdr:twoCellAnchor>
  <xdr:twoCellAnchor editAs="oneCell">
    <xdr:from>
      <xdr:col>19</xdr:col>
      <xdr:colOff>38100</xdr:colOff>
      <xdr:row>79</xdr:row>
      <xdr:rowOff>38100</xdr:rowOff>
    </xdr:from>
    <xdr:to>
      <xdr:col>19</xdr:col>
      <xdr:colOff>190500</xdr:colOff>
      <xdr:row>79</xdr:row>
      <xdr:rowOff>238125</xdr:rowOff>
    </xdr:to>
    <xdr:pic>
      <xdr:nvPicPr>
        <xdr:cNvPr id="55" name="CheckBox55"/>
        <xdr:cNvPicPr preferRelativeResize="1">
          <a:picLocks noChangeAspect="1"/>
        </xdr:cNvPicPr>
      </xdr:nvPicPr>
      <xdr:blipFill>
        <a:blip r:embed="rId1"/>
        <a:stretch>
          <a:fillRect/>
        </a:stretch>
      </xdr:blipFill>
      <xdr:spPr>
        <a:xfrm>
          <a:off x="5429250" y="21421725"/>
          <a:ext cx="152400" cy="200025"/>
        </a:xfrm>
        <a:prstGeom prst="rect">
          <a:avLst/>
        </a:prstGeom>
        <a:noFill/>
        <a:ln w="9525" cmpd="sng">
          <a:noFill/>
        </a:ln>
      </xdr:spPr>
    </xdr:pic>
    <xdr:clientData/>
  </xdr:twoCellAnchor>
  <xdr:twoCellAnchor editAs="oneCell">
    <xdr:from>
      <xdr:col>19</xdr:col>
      <xdr:colOff>38100</xdr:colOff>
      <xdr:row>80</xdr:row>
      <xdr:rowOff>38100</xdr:rowOff>
    </xdr:from>
    <xdr:to>
      <xdr:col>19</xdr:col>
      <xdr:colOff>190500</xdr:colOff>
      <xdr:row>80</xdr:row>
      <xdr:rowOff>238125</xdr:rowOff>
    </xdr:to>
    <xdr:pic>
      <xdr:nvPicPr>
        <xdr:cNvPr id="56" name="CheckBox56"/>
        <xdr:cNvPicPr preferRelativeResize="1">
          <a:picLocks noChangeAspect="1"/>
        </xdr:cNvPicPr>
      </xdr:nvPicPr>
      <xdr:blipFill>
        <a:blip r:embed="rId2"/>
        <a:stretch>
          <a:fillRect/>
        </a:stretch>
      </xdr:blipFill>
      <xdr:spPr>
        <a:xfrm>
          <a:off x="5429250" y="21697950"/>
          <a:ext cx="152400" cy="200025"/>
        </a:xfrm>
        <a:prstGeom prst="rect">
          <a:avLst/>
        </a:prstGeom>
        <a:noFill/>
        <a:ln w="9525" cmpd="sng">
          <a:noFill/>
        </a:ln>
      </xdr:spPr>
    </xdr:pic>
    <xdr:clientData/>
  </xdr:twoCellAnchor>
  <xdr:twoCellAnchor editAs="oneCell">
    <xdr:from>
      <xdr:col>19</xdr:col>
      <xdr:colOff>38100</xdr:colOff>
      <xdr:row>94</xdr:row>
      <xdr:rowOff>47625</xdr:rowOff>
    </xdr:from>
    <xdr:to>
      <xdr:col>19</xdr:col>
      <xdr:colOff>190500</xdr:colOff>
      <xdr:row>94</xdr:row>
      <xdr:rowOff>247650</xdr:rowOff>
    </xdr:to>
    <xdr:pic>
      <xdr:nvPicPr>
        <xdr:cNvPr id="57" name="CheckBox61"/>
        <xdr:cNvPicPr preferRelativeResize="1">
          <a:picLocks noChangeAspect="1"/>
        </xdr:cNvPicPr>
      </xdr:nvPicPr>
      <xdr:blipFill>
        <a:blip r:embed="rId1"/>
        <a:stretch>
          <a:fillRect/>
        </a:stretch>
      </xdr:blipFill>
      <xdr:spPr>
        <a:xfrm>
          <a:off x="5429250" y="25374600"/>
          <a:ext cx="152400" cy="200025"/>
        </a:xfrm>
        <a:prstGeom prst="rect">
          <a:avLst/>
        </a:prstGeom>
        <a:noFill/>
        <a:ln w="9525" cmpd="sng">
          <a:noFill/>
        </a:ln>
      </xdr:spPr>
    </xdr:pic>
    <xdr:clientData/>
  </xdr:twoCellAnchor>
  <xdr:twoCellAnchor editAs="oneCell">
    <xdr:from>
      <xdr:col>19</xdr:col>
      <xdr:colOff>38100</xdr:colOff>
      <xdr:row>95</xdr:row>
      <xdr:rowOff>38100</xdr:rowOff>
    </xdr:from>
    <xdr:to>
      <xdr:col>19</xdr:col>
      <xdr:colOff>190500</xdr:colOff>
      <xdr:row>95</xdr:row>
      <xdr:rowOff>238125</xdr:rowOff>
    </xdr:to>
    <xdr:pic>
      <xdr:nvPicPr>
        <xdr:cNvPr id="58" name="CheckBox62"/>
        <xdr:cNvPicPr preferRelativeResize="1">
          <a:picLocks noChangeAspect="1"/>
        </xdr:cNvPicPr>
      </xdr:nvPicPr>
      <xdr:blipFill>
        <a:blip r:embed="rId2"/>
        <a:stretch>
          <a:fillRect/>
        </a:stretch>
      </xdr:blipFill>
      <xdr:spPr>
        <a:xfrm>
          <a:off x="5429250" y="25641300"/>
          <a:ext cx="152400" cy="200025"/>
        </a:xfrm>
        <a:prstGeom prst="rect">
          <a:avLst/>
        </a:prstGeom>
        <a:noFill/>
        <a:ln w="9525" cmpd="sng">
          <a:noFill/>
        </a:ln>
      </xdr:spPr>
    </xdr:pic>
    <xdr:clientData/>
  </xdr:twoCellAnchor>
  <xdr:twoCellAnchor editAs="oneCell">
    <xdr:from>
      <xdr:col>19</xdr:col>
      <xdr:colOff>38100</xdr:colOff>
      <xdr:row>96</xdr:row>
      <xdr:rowOff>47625</xdr:rowOff>
    </xdr:from>
    <xdr:to>
      <xdr:col>19</xdr:col>
      <xdr:colOff>190500</xdr:colOff>
      <xdr:row>96</xdr:row>
      <xdr:rowOff>247650</xdr:rowOff>
    </xdr:to>
    <xdr:pic>
      <xdr:nvPicPr>
        <xdr:cNvPr id="59" name="CheckBox63"/>
        <xdr:cNvPicPr preferRelativeResize="1">
          <a:picLocks noChangeAspect="1"/>
        </xdr:cNvPicPr>
      </xdr:nvPicPr>
      <xdr:blipFill>
        <a:blip r:embed="rId1"/>
        <a:stretch>
          <a:fillRect/>
        </a:stretch>
      </xdr:blipFill>
      <xdr:spPr>
        <a:xfrm>
          <a:off x="5429250" y="25927050"/>
          <a:ext cx="152400" cy="200025"/>
        </a:xfrm>
        <a:prstGeom prst="rect">
          <a:avLst/>
        </a:prstGeom>
        <a:noFill/>
        <a:ln w="9525" cmpd="sng">
          <a:noFill/>
        </a:ln>
      </xdr:spPr>
    </xdr:pic>
    <xdr:clientData/>
  </xdr:twoCellAnchor>
  <xdr:twoCellAnchor editAs="oneCell">
    <xdr:from>
      <xdr:col>19</xdr:col>
      <xdr:colOff>38100</xdr:colOff>
      <xdr:row>97</xdr:row>
      <xdr:rowOff>47625</xdr:rowOff>
    </xdr:from>
    <xdr:to>
      <xdr:col>19</xdr:col>
      <xdr:colOff>190500</xdr:colOff>
      <xdr:row>97</xdr:row>
      <xdr:rowOff>247650</xdr:rowOff>
    </xdr:to>
    <xdr:pic>
      <xdr:nvPicPr>
        <xdr:cNvPr id="60" name="CheckBox64"/>
        <xdr:cNvPicPr preferRelativeResize="1">
          <a:picLocks noChangeAspect="1"/>
        </xdr:cNvPicPr>
      </xdr:nvPicPr>
      <xdr:blipFill>
        <a:blip r:embed="rId2"/>
        <a:stretch>
          <a:fillRect/>
        </a:stretch>
      </xdr:blipFill>
      <xdr:spPr>
        <a:xfrm>
          <a:off x="5429250" y="26203275"/>
          <a:ext cx="152400" cy="200025"/>
        </a:xfrm>
        <a:prstGeom prst="rect">
          <a:avLst/>
        </a:prstGeom>
        <a:noFill/>
        <a:ln w="9525" cmpd="sng">
          <a:noFill/>
        </a:ln>
      </xdr:spPr>
    </xdr:pic>
    <xdr:clientData/>
  </xdr:twoCellAnchor>
  <xdr:twoCellAnchor editAs="oneCell">
    <xdr:from>
      <xdr:col>19</xdr:col>
      <xdr:colOff>38100</xdr:colOff>
      <xdr:row>103</xdr:row>
      <xdr:rowOff>57150</xdr:rowOff>
    </xdr:from>
    <xdr:to>
      <xdr:col>19</xdr:col>
      <xdr:colOff>190500</xdr:colOff>
      <xdr:row>103</xdr:row>
      <xdr:rowOff>257175</xdr:rowOff>
    </xdr:to>
    <xdr:pic>
      <xdr:nvPicPr>
        <xdr:cNvPr id="61" name="CheckBox65"/>
        <xdr:cNvPicPr preferRelativeResize="1">
          <a:picLocks noChangeAspect="1"/>
        </xdr:cNvPicPr>
      </xdr:nvPicPr>
      <xdr:blipFill>
        <a:blip r:embed="rId1"/>
        <a:stretch>
          <a:fillRect/>
        </a:stretch>
      </xdr:blipFill>
      <xdr:spPr>
        <a:xfrm>
          <a:off x="5429250" y="27870150"/>
          <a:ext cx="152400" cy="200025"/>
        </a:xfrm>
        <a:prstGeom prst="rect">
          <a:avLst/>
        </a:prstGeom>
        <a:noFill/>
        <a:ln w="9525" cmpd="sng">
          <a:noFill/>
        </a:ln>
      </xdr:spPr>
    </xdr:pic>
    <xdr:clientData/>
  </xdr:twoCellAnchor>
  <xdr:twoCellAnchor editAs="oneCell">
    <xdr:from>
      <xdr:col>19</xdr:col>
      <xdr:colOff>38100</xdr:colOff>
      <xdr:row>104</xdr:row>
      <xdr:rowOff>57150</xdr:rowOff>
    </xdr:from>
    <xdr:to>
      <xdr:col>19</xdr:col>
      <xdr:colOff>190500</xdr:colOff>
      <xdr:row>104</xdr:row>
      <xdr:rowOff>257175</xdr:rowOff>
    </xdr:to>
    <xdr:pic>
      <xdr:nvPicPr>
        <xdr:cNvPr id="62" name="CheckBox66"/>
        <xdr:cNvPicPr preferRelativeResize="1">
          <a:picLocks noChangeAspect="1"/>
        </xdr:cNvPicPr>
      </xdr:nvPicPr>
      <xdr:blipFill>
        <a:blip r:embed="rId2"/>
        <a:stretch>
          <a:fillRect/>
        </a:stretch>
      </xdr:blipFill>
      <xdr:spPr>
        <a:xfrm>
          <a:off x="5429250" y="28146375"/>
          <a:ext cx="152400" cy="200025"/>
        </a:xfrm>
        <a:prstGeom prst="rect">
          <a:avLst/>
        </a:prstGeom>
        <a:noFill/>
        <a:ln w="9525" cmpd="sng">
          <a:noFill/>
        </a:ln>
      </xdr:spPr>
    </xdr:pic>
    <xdr:clientData/>
  </xdr:twoCellAnchor>
  <xdr:twoCellAnchor editAs="oneCell">
    <xdr:from>
      <xdr:col>19</xdr:col>
      <xdr:colOff>38100</xdr:colOff>
      <xdr:row>105</xdr:row>
      <xdr:rowOff>57150</xdr:rowOff>
    </xdr:from>
    <xdr:to>
      <xdr:col>19</xdr:col>
      <xdr:colOff>190500</xdr:colOff>
      <xdr:row>105</xdr:row>
      <xdr:rowOff>257175</xdr:rowOff>
    </xdr:to>
    <xdr:pic>
      <xdr:nvPicPr>
        <xdr:cNvPr id="63" name="CheckBox67"/>
        <xdr:cNvPicPr preferRelativeResize="1">
          <a:picLocks noChangeAspect="1"/>
        </xdr:cNvPicPr>
      </xdr:nvPicPr>
      <xdr:blipFill>
        <a:blip r:embed="rId1"/>
        <a:stretch>
          <a:fillRect/>
        </a:stretch>
      </xdr:blipFill>
      <xdr:spPr>
        <a:xfrm>
          <a:off x="5429250" y="28422600"/>
          <a:ext cx="152400" cy="200025"/>
        </a:xfrm>
        <a:prstGeom prst="rect">
          <a:avLst/>
        </a:prstGeom>
        <a:noFill/>
        <a:ln w="9525" cmpd="sng">
          <a:noFill/>
        </a:ln>
      </xdr:spPr>
    </xdr:pic>
    <xdr:clientData/>
  </xdr:twoCellAnchor>
  <xdr:twoCellAnchor editAs="oneCell">
    <xdr:from>
      <xdr:col>19</xdr:col>
      <xdr:colOff>38100</xdr:colOff>
      <xdr:row>106</xdr:row>
      <xdr:rowOff>57150</xdr:rowOff>
    </xdr:from>
    <xdr:to>
      <xdr:col>19</xdr:col>
      <xdr:colOff>190500</xdr:colOff>
      <xdr:row>106</xdr:row>
      <xdr:rowOff>257175</xdr:rowOff>
    </xdr:to>
    <xdr:pic>
      <xdr:nvPicPr>
        <xdr:cNvPr id="64" name="CheckBox68"/>
        <xdr:cNvPicPr preferRelativeResize="1">
          <a:picLocks noChangeAspect="1"/>
        </xdr:cNvPicPr>
      </xdr:nvPicPr>
      <xdr:blipFill>
        <a:blip r:embed="rId2"/>
        <a:stretch>
          <a:fillRect/>
        </a:stretch>
      </xdr:blipFill>
      <xdr:spPr>
        <a:xfrm>
          <a:off x="5429250" y="28698825"/>
          <a:ext cx="152400" cy="200025"/>
        </a:xfrm>
        <a:prstGeom prst="rect">
          <a:avLst/>
        </a:prstGeom>
        <a:noFill/>
        <a:ln w="9525" cmpd="sng">
          <a:noFill/>
        </a:ln>
      </xdr:spPr>
    </xdr:pic>
    <xdr:clientData/>
  </xdr:twoCellAnchor>
  <xdr:twoCellAnchor editAs="oneCell">
    <xdr:from>
      <xdr:col>19</xdr:col>
      <xdr:colOff>38100</xdr:colOff>
      <xdr:row>107</xdr:row>
      <xdr:rowOff>38100</xdr:rowOff>
    </xdr:from>
    <xdr:to>
      <xdr:col>19</xdr:col>
      <xdr:colOff>190500</xdr:colOff>
      <xdr:row>107</xdr:row>
      <xdr:rowOff>238125</xdr:rowOff>
    </xdr:to>
    <xdr:pic>
      <xdr:nvPicPr>
        <xdr:cNvPr id="65" name="CheckBox69"/>
        <xdr:cNvPicPr preferRelativeResize="1">
          <a:picLocks noChangeAspect="1"/>
        </xdr:cNvPicPr>
      </xdr:nvPicPr>
      <xdr:blipFill>
        <a:blip r:embed="rId1"/>
        <a:stretch>
          <a:fillRect/>
        </a:stretch>
      </xdr:blipFill>
      <xdr:spPr>
        <a:xfrm>
          <a:off x="5429250" y="28956000"/>
          <a:ext cx="152400" cy="200025"/>
        </a:xfrm>
        <a:prstGeom prst="rect">
          <a:avLst/>
        </a:prstGeom>
        <a:noFill/>
        <a:ln w="9525" cmpd="sng">
          <a:noFill/>
        </a:ln>
      </xdr:spPr>
    </xdr:pic>
    <xdr:clientData/>
  </xdr:twoCellAnchor>
  <xdr:twoCellAnchor editAs="oneCell">
    <xdr:from>
      <xdr:col>19</xdr:col>
      <xdr:colOff>38100</xdr:colOff>
      <xdr:row>108</xdr:row>
      <xdr:rowOff>38100</xdr:rowOff>
    </xdr:from>
    <xdr:to>
      <xdr:col>19</xdr:col>
      <xdr:colOff>190500</xdr:colOff>
      <xdr:row>108</xdr:row>
      <xdr:rowOff>238125</xdr:rowOff>
    </xdr:to>
    <xdr:pic>
      <xdr:nvPicPr>
        <xdr:cNvPr id="66" name="CheckBox70"/>
        <xdr:cNvPicPr preferRelativeResize="1">
          <a:picLocks noChangeAspect="1"/>
        </xdr:cNvPicPr>
      </xdr:nvPicPr>
      <xdr:blipFill>
        <a:blip r:embed="rId2"/>
        <a:stretch>
          <a:fillRect/>
        </a:stretch>
      </xdr:blipFill>
      <xdr:spPr>
        <a:xfrm>
          <a:off x="5429250" y="29232225"/>
          <a:ext cx="152400" cy="200025"/>
        </a:xfrm>
        <a:prstGeom prst="rect">
          <a:avLst/>
        </a:prstGeom>
        <a:noFill/>
        <a:ln w="9525" cmpd="sng">
          <a:noFill/>
        </a:ln>
      </xdr:spPr>
    </xdr:pic>
    <xdr:clientData/>
  </xdr:twoCellAnchor>
  <xdr:twoCellAnchor editAs="oneCell">
    <xdr:from>
      <xdr:col>19</xdr:col>
      <xdr:colOff>38100</xdr:colOff>
      <xdr:row>109</xdr:row>
      <xdr:rowOff>38100</xdr:rowOff>
    </xdr:from>
    <xdr:to>
      <xdr:col>19</xdr:col>
      <xdr:colOff>190500</xdr:colOff>
      <xdr:row>109</xdr:row>
      <xdr:rowOff>238125</xdr:rowOff>
    </xdr:to>
    <xdr:pic>
      <xdr:nvPicPr>
        <xdr:cNvPr id="67" name="CheckBox71"/>
        <xdr:cNvPicPr preferRelativeResize="1">
          <a:picLocks noChangeAspect="1"/>
        </xdr:cNvPicPr>
      </xdr:nvPicPr>
      <xdr:blipFill>
        <a:blip r:embed="rId1"/>
        <a:stretch>
          <a:fillRect/>
        </a:stretch>
      </xdr:blipFill>
      <xdr:spPr>
        <a:xfrm>
          <a:off x="5429250" y="29508450"/>
          <a:ext cx="152400" cy="200025"/>
        </a:xfrm>
        <a:prstGeom prst="rect">
          <a:avLst/>
        </a:prstGeom>
        <a:noFill/>
        <a:ln w="9525" cmpd="sng">
          <a:noFill/>
        </a:ln>
      </xdr:spPr>
    </xdr:pic>
    <xdr:clientData/>
  </xdr:twoCellAnchor>
  <xdr:twoCellAnchor editAs="oneCell">
    <xdr:from>
      <xdr:col>19</xdr:col>
      <xdr:colOff>38100</xdr:colOff>
      <xdr:row>110</xdr:row>
      <xdr:rowOff>38100</xdr:rowOff>
    </xdr:from>
    <xdr:to>
      <xdr:col>19</xdr:col>
      <xdr:colOff>190500</xdr:colOff>
      <xdr:row>110</xdr:row>
      <xdr:rowOff>238125</xdr:rowOff>
    </xdr:to>
    <xdr:pic>
      <xdr:nvPicPr>
        <xdr:cNvPr id="68" name="CheckBox72"/>
        <xdr:cNvPicPr preferRelativeResize="1">
          <a:picLocks noChangeAspect="1"/>
        </xdr:cNvPicPr>
      </xdr:nvPicPr>
      <xdr:blipFill>
        <a:blip r:embed="rId2"/>
        <a:stretch>
          <a:fillRect/>
        </a:stretch>
      </xdr:blipFill>
      <xdr:spPr>
        <a:xfrm>
          <a:off x="5429250" y="29784675"/>
          <a:ext cx="152400" cy="200025"/>
        </a:xfrm>
        <a:prstGeom prst="rect">
          <a:avLst/>
        </a:prstGeom>
        <a:noFill/>
        <a:ln w="9525" cmpd="sng">
          <a:noFill/>
        </a:ln>
      </xdr:spPr>
    </xdr:pic>
    <xdr:clientData/>
  </xdr:twoCellAnchor>
  <xdr:twoCellAnchor editAs="oneCell">
    <xdr:from>
      <xdr:col>19</xdr:col>
      <xdr:colOff>38100</xdr:colOff>
      <xdr:row>98</xdr:row>
      <xdr:rowOff>38100</xdr:rowOff>
    </xdr:from>
    <xdr:to>
      <xdr:col>19</xdr:col>
      <xdr:colOff>190500</xdr:colOff>
      <xdr:row>98</xdr:row>
      <xdr:rowOff>238125</xdr:rowOff>
    </xdr:to>
    <xdr:pic>
      <xdr:nvPicPr>
        <xdr:cNvPr id="69" name="CheckBox57"/>
        <xdr:cNvPicPr preferRelativeResize="1">
          <a:picLocks noChangeAspect="1"/>
        </xdr:cNvPicPr>
      </xdr:nvPicPr>
      <xdr:blipFill>
        <a:blip r:embed="rId1"/>
        <a:stretch>
          <a:fillRect/>
        </a:stretch>
      </xdr:blipFill>
      <xdr:spPr>
        <a:xfrm>
          <a:off x="5429250" y="26469975"/>
          <a:ext cx="152400" cy="200025"/>
        </a:xfrm>
        <a:prstGeom prst="rect">
          <a:avLst/>
        </a:prstGeom>
        <a:noFill/>
        <a:ln w="9525" cmpd="sng">
          <a:noFill/>
        </a:ln>
      </xdr:spPr>
    </xdr:pic>
    <xdr:clientData/>
  </xdr:twoCellAnchor>
  <xdr:twoCellAnchor editAs="oneCell">
    <xdr:from>
      <xdr:col>19</xdr:col>
      <xdr:colOff>38100</xdr:colOff>
      <xdr:row>99</xdr:row>
      <xdr:rowOff>38100</xdr:rowOff>
    </xdr:from>
    <xdr:to>
      <xdr:col>19</xdr:col>
      <xdr:colOff>190500</xdr:colOff>
      <xdr:row>99</xdr:row>
      <xdr:rowOff>238125</xdr:rowOff>
    </xdr:to>
    <xdr:pic>
      <xdr:nvPicPr>
        <xdr:cNvPr id="70" name="CheckBox58"/>
        <xdr:cNvPicPr preferRelativeResize="1">
          <a:picLocks noChangeAspect="1"/>
        </xdr:cNvPicPr>
      </xdr:nvPicPr>
      <xdr:blipFill>
        <a:blip r:embed="rId2"/>
        <a:stretch>
          <a:fillRect/>
        </a:stretch>
      </xdr:blipFill>
      <xdr:spPr>
        <a:xfrm>
          <a:off x="5429250" y="26746200"/>
          <a:ext cx="152400" cy="200025"/>
        </a:xfrm>
        <a:prstGeom prst="rect">
          <a:avLst/>
        </a:prstGeom>
        <a:noFill/>
        <a:ln w="9525" cmpd="sng">
          <a:noFill/>
        </a:ln>
      </xdr:spPr>
    </xdr:pic>
    <xdr:clientData/>
  </xdr:twoCellAnchor>
  <xdr:twoCellAnchor editAs="oneCell">
    <xdr:from>
      <xdr:col>19</xdr:col>
      <xdr:colOff>38100</xdr:colOff>
      <xdr:row>100</xdr:row>
      <xdr:rowOff>47625</xdr:rowOff>
    </xdr:from>
    <xdr:to>
      <xdr:col>19</xdr:col>
      <xdr:colOff>190500</xdr:colOff>
      <xdr:row>100</xdr:row>
      <xdr:rowOff>247650</xdr:rowOff>
    </xdr:to>
    <xdr:pic>
      <xdr:nvPicPr>
        <xdr:cNvPr id="71" name="CheckBox59"/>
        <xdr:cNvPicPr preferRelativeResize="1">
          <a:picLocks noChangeAspect="1"/>
        </xdr:cNvPicPr>
      </xdr:nvPicPr>
      <xdr:blipFill>
        <a:blip r:embed="rId1"/>
        <a:stretch>
          <a:fillRect/>
        </a:stretch>
      </xdr:blipFill>
      <xdr:spPr>
        <a:xfrm>
          <a:off x="5429250" y="27031950"/>
          <a:ext cx="152400" cy="200025"/>
        </a:xfrm>
        <a:prstGeom prst="rect">
          <a:avLst/>
        </a:prstGeom>
        <a:noFill/>
        <a:ln w="9525" cmpd="sng">
          <a:noFill/>
        </a:ln>
      </xdr:spPr>
    </xdr:pic>
    <xdr:clientData/>
  </xdr:twoCellAnchor>
  <xdr:twoCellAnchor editAs="oneCell">
    <xdr:from>
      <xdr:col>19</xdr:col>
      <xdr:colOff>38100</xdr:colOff>
      <xdr:row>101</xdr:row>
      <xdr:rowOff>38100</xdr:rowOff>
    </xdr:from>
    <xdr:to>
      <xdr:col>19</xdr:col>
      <xdr:colOff>190500</xdr:colOff>
      <xdr:row>101</xdr:row>
      <xdr:rowOff>238125</xdr:rowOff>
    </xdr:to>
    <xdr:pic>
      <xdr:nvPicPr>
        <xdr:cNvPr id="72" name="CheckBox60"/>
        <xdr:cNvPicPr preferRelativeResize="1">
          <a:picLocks noChangeAspect="1"/>
        </xdr:cNvPicPr>
      </xdr:nvPicPr>
      <xdr:blipFill>
        <a:blip r:embed="rId2"/>
        <a:stretch>
          <a:fillRect/>
        </a:stretch>
      </xdr:blipFill>
      <xdr:spPr>
        <a:xfrm>
          <a:off x="5429250" y="27298650"/>
          <a:ext cx="152400" cy="200025"/>
        </a:xfrm>
        <a:prstGeom prst="rect">
          <a:avLst/>
        </a:prstGeom>
        <a:noFill/>
        <a:ln w="9525" cmpd="sng">
          <a:noFill/>
        </a:ln>
      </xdr:spPr>
    </xdr:pic>
    <xdr:clientData/>
  </xdr:twoCellAnchor>
  <xdr:twoCellAnchor editAs="oneCell">
    <xdr:from>
      <xdr:col>19</xdr:col>
      <xdr:colOff>38100</xdr:colOff>
      <xdr:row>7</xdr:row>
      <xdr:rowOff>28575</xdr:rowOff>
    </xdr:from>
    <xdr:to>
      <xdr:col>19</xdr:col>
      <xdr:colOff>190500</xdr:colOff>
      <xdr:row>7</xdr:row>
      <xdr:rowOff>228600</xdr:rowOff>
    </xdr:to>
    <xdr:pic>
      <xdr:nvPicPr>
        <xdr:cNvPr id="73" name="CheckBox73"/>
        <xdr:cNvPicPr preferRelativeResize="1">
          <a:picLocks noChangeAspect="1"/>
        </xdr:cNvPicPr>
      </xdr:nvPicPr>
      <xdr:blipFill>
        <a:blip r:embed="rId1"/>
        <a:stretch>
          <a:fillRect/>
        </a:stretch>
      </xdr:blipFill>
      <xdr:spPr>
        <a:xfrm>
          <a:off x="5429250" y="1704975"/>
          <a:ext cx="152400" cy="200025"/>
        </a:xfrm>
        <a:prstGeom prst="rect">
          <a:avLst/>
        </a:prstGeom>
        <a:noFill/>
        <a:ln w="9525" cmpd="sng">
          <a:noFill/>
        </a:ln>
      </xdr:spPr>
    </xdr:pic>
    <xdr:clientData/>
  </xdr:twoCellAnchor>
  <xdr:twoCellAnchor editAs="oneCell">
    <xdr:from>
      <xdr:col>19</xdr:col>
      <xdr:colOff>38100</xdr:colOff>
      <xdr:row>8</xdr:row>
      <xdr:rowOff>28575</xdr:rowOff>
    </xdr:from>
    <xdr:to>
      <xdr:col>19</xdr:col>
      <xdr:colOff>190500</xdr:colOff>
      <xdr:row>8</xdr:row>
      <xdr:rowOff>228600</xdr:rowOff>
    </xdr:to>
    <xdr:pic>
      <xdr:nvPicPr>
        <xdr:cNvPr id="74" name="CheckBox74"/>
        <xdr:cNvPicPr preferRelativeResize="1">
          <a:picLocks noChangeAspect="1"/>
        </xdr:cNvPicPr>
      </xdr:nvPicPr>
      <xdr:blipFill>
        <a:blip r:embed="rId2"/>
        <a:stretch>
          <a:fillRect/>
        </a:stretch>
      </xdr:blipFill>
      <xdr:spPr>
        <a:xfrm>
          <a:off x="5429250" y="1981200"/>
          <a:ext cx="152400" cy="200025"/>
        </a:xfrm>
        <a:prstGeom prst="rect">
          <a:avLst/>
        </a:prstGeom>
        <a:noFill/>
        <a:ln w="9525" cmpd="sng">
          <a:noFill/>
        </a:ln>
      </xdr:spPr>
    </xdr:pic>
    <xdr:clientData/>
  </xdr:twoCellAnchor>
  <xdr:twoCellAnchor editAs="oneCell">
    <xdr:from>
      <xdr:col>19</xdr:col>
      <xdr:colOff>38100</xdr:colOff>
      <xdr:row>9</xdr:row>
      <xdr:rowOff>28575</xdr:rowOff>
    </xdr:from>
    <xdr:to>
      <xdr:col>19</xdr:col>
      <xdr:colOff>190500</xdr:colOff>
      <xdr:row>9</xdr:row>
      <xdr:rowOff>228600</xdr:rowOff>
    </xdr:to>
    <xdr:pic>
      <xdr:nvPicPr>
        <xdr:cNvPr id="75" name="CheckBox75"/>
        <xdr:cNvPicPr preferRelativeResize="1">
          <a:picLocks noChangeAspect="1"/>
        </xdr:cNvPicPr>
      </xdr:nvPicPr>
      <xdr:blipFill>
        <a:blip r:embed="rId1"/>
        <a:stretch>
          <a:fillRect/>
        </a:stretch>
      </xdr:blipFill>
      <xdr:spPr>
        <a:xfrm>
          <a:off x="5429250" y="2257425"/>
          <a:ext cx="152400" cy="200025"/>
        </a:xfrm>
        <a:prstGeom prst="rect">
          <a:avLst/>
        </a:prstGeom>
        <a:noFill/>
        <a:ln w="9525" cmpd="sng">
          <a:noFill/>
        </a:ln>
      </xdr:spPr>
    </xdr:pic>
    <xdr:clientData/>
  </xdr:twoCellAnchor>
  <xdr:twoCellAnchor editAs="oneCell">
    <xdr:from>
      <xdr:col>19</xdr:col>
      <xdr:colOff>38100</xdr:colOff>
      <xdr:row>10</xdr:row>
      <xdr:rowOff>38100</xdr:rowOff>
    </xdr:from>
    <xdr:to>
      <xdr:col>19</xdr:col>
      <xdr:colOff>190500</xdr:colOff>
      <xdr:row>10</xdr:row>
      <xdr:rowOff>238125</xdr:rowOff>
    </xdr:to>
    <xdr:pic>
      <xdr:nvPicPr>
        <xdr:cNvPr id="76" name="CheckBox76"/>
        <xdr:cNvPicPr preferRelativeResize="1">
          <a:picLocks noChangeAspect="1"/>
        </xdr:cNvPicPr>
      </xdr:nvPicPr>
      <xdr:blipFill>
        <a:blip r:embed="rId2"/>
        <a:stretch>
          <a:fillRect/>
        </a:stretch>
      </xdr:blipFill>
      <xdr:spPr>
        <a:xfrm>
          <a:off x="5429250" y="2543175"/>
          <a:ext cx="152400" cy="200025"/>
        </a:xfrm>
        <a:prstGeom prst="rect">
          <a:avLst/>
        </a:prstGeom>
        <a:noFill/>
        <a:ln w="9525" cmpd="sng">
          <a:noFill/>
        </a:ln>
      </xdr:spPr>
    </xdr:pic>
    <xdr:clientData/>
  </xdr:twoCellAnchor>
  <xdr:twoCellAnchor editAs="oneCell">
    <xdr:from>
      <xdr:col>19</xdr:col>
      <xdr:colOff>38100</xdr:colOff>
      <xdr:row>11</xdr:row>
      <xdr:rowOff>38100</xdr:rowOff>
    </xdr:from>
    <xdr:to>
      <xdr:col>19</xdr:col>
      <xdr:colOff>190500</xdr:colOff>
      <xdr:row>11</xdr:row>
      <xdr:rowOff>238125</xdr:rowOff>
    </xdr:to>
    <xdr:pic>
      <xdr:nvPicPr>
        <xdr:cNvPr id="77" name="CheckBox77"/>
        <xdr:cNvPicPr preferRelativeResize="1">
          <a:picLocks noChangeAspect="1"/>
        </xdr:cNvPicPr>
      </xdr:nvPicPr>
      <xdr:blipFill>
        <a:blip r:embed="rId1"/>
        <a:stretch>
          <a:fillRect/>
        </a:stretch>
      </xdr:blipFill>
      <xdr:spPr>
        <a:xfrm>
          <a:off x="5429250" y="2819400"/>
          <a:ext cx="152400" cy="200025"/>
        </a:xfrm>
        <a:prstGeom prst="rect">
          <a:avLst/>
        </a:prstGeom>
        <a:noFill/>
        <a:ln w="9525" cmpd="sng">
          <a:noFill/>
        </a:ln>
      </xdr:spPr>
    </xdr:pic>
    <xdr:clientData/>
  </xdr:twoCellAnchor>
  <xdr:twoCellAnchor editAs="oneCell">
    <xdr:from>
      <xdr:col>19</xdr:col>
      <xdr:colOff>38100</xdr:colOff>
      <xdr:row>12</xdr:row>
      <xdr:rowOff>9525</xdr:rowOff>
    </xdr:from>
    <xdr:to>
      <xdr:col>19</xdr:col>
      <xdr:colOff>190500</xdr:colOff>
      <xdr:row>12</xdr:row>
      <xdr:rowOff>209550</xdr:rowOff>
    </xdr:to>
    <xdr:pic>
      <xdr:nvPicPr>
        <xdr:cNvPr id="78" name="CheckBox78"/>
        <xdr:cNvPicPr preferRelativeResize="1">
          <a:picLocks noChangeAspect="1"/>
        </xdr:cNvPicPr>
      </xdr:nvPicPr>
      <xdr:blipFill>
        <a:blip r:embed="rId2"/>
        <a:stretch>
          <a:fillRect/>
        </a:stretch>
      </xdr:blipFill>
      <xdr:spPr>
        <a:xfrm>
          <a:off x="5429250" y="3067050"/>
          <a:ext cx="152400" cy="200025"/>
        </a:xfrm>
        <a:prstGeom prst="rect">
          <a:avLst/>
        </a:prstGeom>
        <a:noFill/>
        <a:ln w="9525" cmpd="sng">
          <a:noFill/>
        </a:ln>
      </xdr:spPr>
    </xdr:pic>
    <xdr:clientData/>
  </xdr:twoCellAnchor>
  <xdr:twoCellAnchor editAs="oneCell">
    <xdr:from>
      <xdr:col>19</xdr:col>
      <xdr:colOff>38100</xdr:colOff>
      <xdr:row>13</xdr:row>
      <xdr:rowOff>47625</xdr:rowOff>
    </xdr:from>
    <xdr:to>
      <xdr:col>19</xdr:col>
      <xdr:colOff>190500</xdr:colOff>
      <xdr:row>13</xdr:row>
      <xdr:rowOff>247650</xdr:rowOff>
    </xdr:to>
    <xdr:pic>
      <xdr:nvPicPr>
        <xdr:cNvPr id="79" name="CheckBox79"/>
        <xdr:cNvPicPr preferRelativeResize="1">
          <a:picLocks noChangeAspect="1"/>
        </xdr:cNvPicPr>
      </xdr:nvPicPr>
      <xdr:blipFill>
        <a:blip r:embed="rId1"/>
        <a:stretch>
          <a:fillRect/>
        </a:stretch>
      </xdr:blipFill>
      <xdr:spPr>
        <a:xfrm>
          <a:off x="5429250" y="3381375"/>
          <a:ext cx="152400" cy="200025"/>
        </a:xfrm>
        <a:prstGeom prst="rect">
          <a:avLst/>
        </a:prstGeom>
        <a:noFill/>
        <a:ln w="9525" cmpd="sng">
          <a:noFill/>
        </a:ln>
      </xdr:spPr>
    </xdr:pic>
    <xdr:clientData/>
  </xdr:twoCellAnchor>
  <xdr:twoCellAnchor editAs="oneCell">
    <xdr:from>
      <xdr:col>19</xdr:col>
      <xdr:colOff>38100</xdr:colOff>
      <xdr:row>14</xdr:row>
      <xdr:rowOff>38100</xdr:rowOff>
    </xdr:from>
    <xdr:to>
      <xdr:col>19</xdr:col>
      <xdr:colOff>190500</xdr:colOff>
      <xdr:row>14</xdr:row>
      <xdr:rowOff>238125</xdr:rowOff>
    </xdr:to>
    <xdr:pic>
      <xdr:nvPicPr>
        <xdr:cNvPr id="80" name="CheckBox80"/>
        <xdr:cNvPicPr preferRelativeResize="1">
          <a:picLocks noChangeAspect="1"/>
        </xdr:cNvPicPr>
      </xdr:nvPicPr>
      <xdr:blipFill>
        <a:blip r:embed="rId2"/>
        <a:stretch>
          <a:fillRect/>
        </a:stretch>
      </xdr:blipFill>
      <xdr:spPr>
        <a:xfrm>
          <a:off x="5429250" y="3648075"/>
          <a:ext cx="152400" cy="200025"/>
        </a:xfrm>
        <a:prstGeom prst="rect">
          <a:avLst/>
        </a:prstGeom>
        <a:noFill/>
        <a:ln w="9525" cmpd="sng">
          <a:noFill/>
        </a:ln>
      </xdr:spPr>
    </xdr:pic>
    <xdr:clientData/>
  </xdr:twoCellAnchor>
  <xdr:twoCellAnchor editAs="oneCell">
    <xdr:from>
      <xdr:col>19</xdr:col>
      <xdr:colOff>38100</xdr:colOff>
      <xdr:row>15</xdr:row>
      <xdr:rowOff>38100</xdr:rowOff>
    </xdr:from>
    <xdr:to>
      <xdr:col>19</xdr:col>
      <xdr:colOff>190500</xdr:colOff>
      <xdr:row>15</xdr:row>
      <xdr:rowOff>238125</xdr:rowOff>
    </xdr:to>
    <xdr:pic>
      <xdr:nvPicPr>
        <xdr:cNvPr id="81" name="CheckBox81"/>
        <xdr:cNvPicPr preferRelativeResize="1">
          <a:picLocks noChangeAspect="1"/>
        </xdr:cNvPicPr>
      </xdr:nvPicPr>
      <xdr:blipFill>
        <a:blip r:embed="rId1"/>
        <a:stretch>
          <a:fillRect/>
        </a:stretch>
      </xdr:blipFill>
      <xdr:spPr>
        <a:xfrm>
          <a:off x="5429250" y="3924300"/>
          <a:ext cx="152400" cy="200025"/>
        </a:xfrm>
        <a:prstGeom prst="rect">
          <a:avLst/>
        </a:prstGeom>
        <a:noFill/>
        <a:ln w="9525" cmpd="sng">
          <a:noFill/>
        </a:ln>
      </xdr:spPr>
    </xdr:pic>
    <xdr:clientData/>
  </xdr:twoCellAnchor>
  <xdr:twoCellAnchor editAs="oneCell">
    <xdr:from>
      <xdr:col>19</xdr:col>
      <xdr:colOff>38100</xdr:colOff>
      <xdr:row>16</xdr:row>
      <xdr:rowOff>28575</xdr:rowOff>
    </xdr:from>
    <xdr:to>
      <xdr:col>19</xdr:col>
      <xdr:colOff>190500</xdr:colOff>
      <xdr:row>16</xdr:row>
      <xdr:rowOff>228600</xdr:rowOff>
    </xdr:to>
    <xdr:pic>
      <xdr:nvPicPr>
        <xdr:cNvPr id="82" name="CheckBox82"/>
        <xdr:cNvPicPr preferRelativeResize="1">
          <a:picLocks noChangeAspect="1"/>
        </xdr:cNvPicPr>
      </xdr:nvPicPr>
      <xdr:blipFill>
        <a:blip r:embed="rId2"/>
        <a:stretch>
          <a:fillRect/>
        </a:stretch>
      </xdr:blipFill>
      <xdr:spPr>
        <a:xfrm>
          <a:off x="5429250" y="4191000"/>
          <a:ext cx="152400" cy="200025"/>
        </a:xfrm>
        <a:prstGeom prst="rect">
          <a:avLst/>
        </a:prstGeom>
        <a:noFill/>
        <a:ln w="9525" cmpd="sng">
          <a:noFill/>
        </a:ln>
      </xdr:spPr>
    </xdr:pic>
    <xdr:clientData/>
  </xdr:twoCellAnchor>
  <xdr:twoCellAnchor editAs="oneCell">
    <xdr:from>
      <xdr:col>19</xdr:col>
      <xdr:colOff>38100</xdr:colOff>
      <xdr:row>17</xdr:row>
      <xdr:rowOff>38100</xdr:rowOff>
    </xdr:from>
    <xdr:to>
      <xdr:col>19</xdr:col>
      <xdr:colOff>190500</xdr:colOff>
      <xdr:row>17</xdr:row>
      <xdr:rowOff>238125</xdr:rowOff>
    </xdr:to>
    <xdr:pic>
      <xdr:nvPicPr>
        <xdr:cNvPr id="83" name="CheckBox83"/>
        <xdr:cNvPicPr preferRelativeResize="1">
          <a:picLocks noChangeAspect="1"/>
        </xdr:cNvPicPr>
      </xdr:nvPicPr>
      <xdr:blipFill>
        <a:blip r:embed="rId1"/>
        <a:stretch>
          <a:fillRect/>
        </a:stretch>
      </xdr:blipFill>
      <xdr:spPr>
        <a:xfrm>
          <a:off x="5429250" y="4476750"/>
          <a:ext cx="152400" cy="200025"/>
        </a:xfrm>
        <a:prstGeom prst="rect">
          <a:avLst/>
        </a:prstGeom>
        <a:noFill/>
        <a:ln w="9525" cmpd="sng">
          <a:noFill/>
        </a:ln>
      </xdr:spPr>
    </xdr:pic>
    <xdr:clientData/>
  </xdr:twoCellAnchor>
  <xdr:twoCellAnchor editAs="oneCell">
    <xdr:from>
      <xdr:col>19</xdr:col>
      <xdr:colOff>38100</xdr:colOff>
      <xdr:row>18</xdr:row>
      <xdr:rowOff>38100</xdr:rowOff>
    </xdr:from>
    <xdr:to>
      <xdr:col>19</xdr:col>
      <xdr:colOff>190500</xdr:colOff>
      <xdr:row>18</xdr:row>
      <xdr:rowOff>238125</xdr:rowOff>
    </xdr:to>
    <xdr:pic>
      <xdr:nvPicPr>
        <xdr:cNvPr id="84" name="CheckBox84"/>
        <xdr:cNvPicPr preferRelativeResize="1">
          <a:picLocks noChangeAspect="1"/>
        </xdr:cNvPicPr>
      </xdr:nvPicPr>
      <xdr:blipFill>
        <a:blip r:embed="rId2"/>
        <a:stretch>
          <a:fillRect/>
        </a:stretch>
      </xdr:blipFill>
      <xdr:spPr>
        <a:xfrm>
          <a:off x="5429250" y="4752975"/>
          <a:ext cx="152400" cy="200025"/>
        </a:xfrm>
        <a:prstGeom prst="rect">
          <a:avLst/>
        </a:prstGeom>
        <a:noFill/>
        <a:ln w="9525" cmpd="sng">
          <a:noFill/>
        </a:ln>
      </xdr:spPr>
    </xdr:pic>
    <xdr:clientData/>
  </xdr:twoCellAnchor>
  <xdr:twoCellAnchor editAs="oneCell">
    <xdr:from>
      <xdr:col>19</xdr:col>
      <xdr:colOff>38100</xdr:colOff>
      <xdr:row>19</xdr:row>
      <xdr:rowOff>19050</xdr:rowOff>
    </xdr:from>
    <xdr:to>
      <xdr:col>19</xdr:col>
      <xdr:colOff>190500</xdr:colOff>
      <xdr:row>19</xdr:row>
      <xdr:rowOff>219075</xdr:rowOff>
    </xdr:to>
    <xdr:pic>
      <xdr:nvPicPr>
        <xdr:cNvPr id="85" name="CheckBox85"/>
        <xdr:cNvPicPr preferRelativeResize="1">
          <a:picLocks noChangeAspect="1"/>
        </xdr:cNvPicPr>
      </xdr:nvPicPr>
      <xdr:blipFill>
        <a:blip r:embed="rId1"/>
        <a:stretch>
          <a:fillRect/>
        </a:stretch>
      </xdr:blipFill>
      <xdr:spPr>
        <a:xfrm>
          <a:off x="5429250" y="5010150"/>
          <a:ext cx="152400" cy="200025"/>
        </a:xfrm>
        <a:prstGeom prst="rect">
          <a:avLst/>
        </a:prstGeom>
        <a:noFill/>
        <a:ln w="9525" cmpd="sng">
          <a:noFill/>
        </a:ln>
      </xdr:spPr>
    </xdr:pic>
    <xdr:clientData/>
  </xdr:twoCellAnchor>
  <xdr:twoCellAnchor editAs="oneCell">
    <xdr:from>
      <xdr:col>19</xdr:col>
      <xdr:colOff>38100</xdr:colOff>
      <xdr:row>20</xdr:row>
      <xdr:rowOff>28575</xdr:rowOff>
    </xdr:from>
    <xdr:to>
      <xdr:col>19</xdr:col>
      <xdr:colOff>190500</xdr:colOff>
      <xdr:row>20</xdr:row>
      <xdr:rowOff>228600</xdr:rowOff>
    </xdr:to>
    <xdr:pic>
      <xdr:nvPicPr>
        <xdr:cNvPr id="86" name="CheckBox86"/>
        <xdr:cNvPicPr preferRelativeResize="1">
          <a:picLocks noChangeAspect="1"/>
        </xdr:cNvPicPr>
      </xdr:nvPicPr>
      <xdr:blipFill>
        <a:blip r:embed="rId2"/>
        <a:stretch>
          <a:fillRect/>
        </a:stretch>
      </xdr:blipFill>
      <xdr:spPr>
        <a:xfrm>
          <a:off x="5429250" y="5295900"/>
          <a:ext cx="152400" cy="200025"/>
        </a:xfrm>
        <a:prstGeom prst="rect">
          <a:avLst/>
        </a:prstGeom>
        <a:noFill/>
        <a:ln w="9525" cmpd="sng">
          <a:noFill/>
        </a:ln>
      </xdr:spPr>
    </xdr:pic>
    <xdr:clientData/>
  </xdr:twoCellAnchor>
  <xdr:twoCellAnchor editAs="oneCell">
    <xdr:from>
      <xdr:col>19</xdr:col>
      <xdr:colOff>38100</xdr:colOff>
      <xdr:row>21</xdr:row>
      <xdr:rowOff>38100</xdr:rowOff>
    </xdr:from>
    <xdr:to>
      <xdr:col>19</xdr:col>
      <xdr:colOff>190500</xdr:colOff>
      <xdr:row>21</xdr:row>
      <xdr:rowOff>238125</xdr:rowOff>
    </xdr:to>
    <xdr:pic>
      <xdr:nvPicPr>
        <xdr:cNvPr id="87" name="CheckBox87"/>
        <xdr:cNvPicPr preferRelativeResize="1">
          <a:picLocks noChangeAspect="1"/>
        </xdr:cNvPicPr>
      </xdr:nvPicPr>
      <xdr:blipFill>
        <a:blip r:embed="rId1"/>
        <a:stretch>
          <a:fillRect/>
        </a:stretch>
      </xdr:blipFill>
      <xdr:spPr>
        <a:xfrm>
          <a:off x="5429250" y="5581650"/>
          <a:ext cx="152400" cy="200025"/>
        </a:xfrm>
        <a:prstGeom prst="rect">
          <a:avLst/>
        </a:prstGeom>
        <a:noFill/>
        <a:ln w="9525" cmpd="sng">
          <a:noFill/>
        </a:ln>
      </xdr:spPr>
    </xdr:pic>
    <xdr:clientData/>
  </xdr:twoCellAnchor>
  <xdr:twoCellAnchor editAs="oneCell">
    <xdr:from>
      <xdr:col>19</xdr:col>
      <xdr:colOff>38100</xdr:colOff>
      <xdr:row>22</xdr:row>
      <xdr:rowOff>38100</xdr:rowOff>
    </xdr:from>
    <xdr:to>
      <xdr:col>19</xdr:col>
      <xdr:colOff>190500</xdr:colOff>
      <xdr:row>22</xdr:row>
      <xdr:rowOff>238125</xdr:rowOff>
    </xdr:to>
    <xdr:pic>
      <xdr:nvPicPr>
        <xdr:cNvPr id="88" name="CheckBox88"/>
        <xdr:cNvPicPr preferRelativeResize="1">
          <a:picLocks noChangeAspect="1"/>
        </xdr:cNvPicPr>
      </xdr:nvPicPr>
      <xdr:blipFill>
        <a:blip r:embed="rId2"/>
        <a:stretch>
          <a:fillRect/>
        </a:stretch>
      </xdr:blipFill>
      <xdr:spPr>
        <a:xfrm>
          <a:off x="5429250" y="5857875"/>
          <a:ext cx="152400" cy="200025"/>
        </a:xfrm>
        <a:prstGeom prst="rect">
          <a:avLst/>
        </a:prstGeom>
        <a:noFill/>
        <a:ln w="9525" cmpd="sng">
          <a:noFill/>
        </a:ln>
      </xdr:spPr>
    </xdr:pic>
    <xdr:clientData/>
  </xdr:twoCellAnchor>
  <xdr:twoCellAnchor editAs="oneCell">
    <xdr:from>
      <xdr:col>19</xdr:col>
      <xdr:colOff>38100</xdr:colOff>
      <xdr:row>23</xdr:row>
      <xdr:rowOff>47625</xdr:rowOff>
    </xdr:from>
    <xdr:to>
      <xdr:col>19</xdr:col>
      <xdr:colOff>190500</xdr:colOff>
      <xdr:row>23</xdr:row>
      <xdr:rowOff>247650</xdr:rowOff>
    </xdr:to>
    <xdr:pic>
      <xdr:nvPicPr>
        <xdr:cNvPr id="89" name="CheckBox89"/>
        <xdr:cNvPicPr preferRelativeResize="1">
          <a:picLocks noChangeAspect="1"/>
        </xdr:cNvPicPr>
      </xdr:nvPicPr>
      <xdr:blipFill>
        <a:blip r:embed="rId1"/>
        <a:stretch>
          <a:fillRect/>
        </a:stretch>
      </xdr:blipFill>
      <xdr:spPr>
        <a:xfrm>
          <a:off x="5429250" y="6143625"/>
          <a:ext cx="152400" cy="200025"/>
        </a:xfrm>
        <a:prstGeom prst="rect">
          <a:avLst/>
        </a:prstGeom>
        <a:noFill/>
        <a:ln w="9525" cmpd="sng">
          <a:noFill/>
        </a:ln>
      </xdr:spPr>
    </xdr:pic>
    <xdr:clientData/>
  </xdr:twoCellAnchor>
  <xdr:twoCellAnchor editAs="oneCell">
    <xdr:from>
      <xdr:col>19</xdr:col>
      <xdr:colOff>38100</xdr:colOff>
      <xdr:row>24</xdr:row>
      <xdr:rowOff>38100</xdr:rowOff>
    </xdr:from>
    <xdr:to>
      <xdr:col>19</xdr:col>
      <xdr:colOff>190500</xdr:colOff>
      <xdr:row>24</xdr:row>
      <xdr:rowOff>238125</xdr:rowOff>
    </xdr:to>
    <xdr:pic>
      <xdr:nvPicPr>
        <xdr:cNvPr id="90" name="CheckBox90"/>
        <xdr:cNvPicPr preferRelativeResize="1">
          <a:picLocks noChangeAspect="1"/>
        </xdr:cNvPicPr>
      </xdr:nvPicPr>
      <xdr:blipFill>
        <a:blip r:embed="rId2"/>
        <a:stretch>
          <a:fillRect/>
        </a:stretch>
      </xdr:blipFill>
      <xdr:spPr>
        <a:xfrm>
          <a:off x="5429250" y="6410325"/>
          <a:ext cx="152400" cy="200025"/>
        </a:xfrm>
        <a:prstGeom prst="rect">
          <a:avLst/>
        </a:prstGeom>
        <a:noFill/>
        <a:ln w="9525" cmpd="sng">
          <a:noFill/>
        </a:ln>
      </xdr:spPr>
    </xdr:pic>
    <xdr:clientData/>
  </xdr:twoCellAnchor>
  <xdr:twoCellAnchor editAs="oneCell">
    <xdr:from>
      <xdr:col>19</xdr:col>
      <xdr:colOff>38100</xdr:colOff>
      <xdr:row>25</xdr:row>
      <xdr:rowOff>47625</xdr:rowOff>
    </xdr:from>
    <xdr:to>
      <xdr:col>19</xdr:col>
      <xdr:colOff>190500</xdr:colOff>
      <xdr:row>25</xdr:row>
      <xdr:rowOff>247650</xdr:rowOff>
    </xdr:to>
    <xdr:pic>
      <xdr:nvPicPr>
        <xdr:cNvPr id="91" name="CheckBox91"/>
        <xdr:cNvPicPr preferRelativeResize="1">
          <a:picLocks noChangeAspect="1"/>
        </xdr:cNvPicPr>
      </xdr:nvPicPr>
      <xdr:blipFill>
        <a:blip r:embed="rId1"/>
        <a:stretch>
          <a:fillRect/>
        </a:stretch>
      </xdr:blipFill>
      <xdr:spPr>
        <a:xfrm>
          <a:off x="5429250" y="6696075"/>
          <a:ext cx="152400" cy="200025"/>
        </a:xfrm>
        <a:prstGeom prst="rect">
          <a:avLst/>
        </a:prstGeom>
        <a:noFill/>
        <a:ln w="9525" cmpd="sng">
          <a:noFill/>
        </a:ln>
      </xdr:spPr>
    </xdr:pic>
    <xdr:clientData/>
  </xdr:twoCellAnchor>
  <xdr:twoCellAnchor editAs="oneCell">
    <xdr:from>
      <xdr:col>19</xdr:col>
      <xdr:colOff>38100</xdr:colOff>
      <xdr:row>26</xdr:row>
      <xdr:rowOff>57150</xdr:rowOff>
    </xdr:from>
    <xdr:to>
      <xdr:col>19</xdr:col>
      <xdr:colOff>190500</xdr:colOff>
      <xdr:row>26</xdr:row>
      <xdr:rowOff>257175</xdr:rowOff>
    </xdr:to>
    <xdr:pic>
      <xdr:nvPicPr>
        <xdr:cNvPr id="92" name="CheckBox92"/>
        <xdr:cNvPicPr preferRelativeResize="1">
          <a:picLocks noChangeAspect="1"/>
        </xdr:cNvPicPr>
      </xdr:nvPicPr>
      <xdr:blipFill>
        <a:blip r:embed="rId2"/>
        <a:stretch>
          <a:fillRect/>
        </a:stretch>
      </xdr:blipFill>
      <xdr:spPr>
        <a:xfrm>
          <a:off x="5429250" y="6981825"/>
          <a:ext cx="152400" cy="200025"/>
        </a:xfrm>
        <a:prstGeom prst="rect">
          <a:avLst/>
        </a:prstGeom>
        <a:noFill/>
        <a:ln w="9525" cmpd="sng">
          <a:noFill/>
        </a:ln>
      </xdr:spPr>
    </xdr:pic>
    <xdr:clientData/>
  </xdr:twoCellAnchor>
  <xdr:twoCellAnchor editAs="oneCell">
    <xdr:from>
      <xdr:col>20</xdr:col>
      <xdr:colOff>47625</xdr:colOff>
      <xdr:row>27</xdr:row>
      <xdr:rowOff>38100</xdr:rowOff>
    </xdr:from>
    <xdr:to>
      <xdr:col>20</xdr:col>
      <xdr:colOff>200025</xdr:colOff>
      <xdr:row>27</xdr:row>
      <xdr:rowOff>238125</xdr:rowOff>
    </xdr:to>
    <xdr:pic>
      <xdr:nvPicPr>
        <xdr:cNvPr id="93" name="CheckBox93"/>
        <xdr:cNvPicPr preferRelativeResize="1">
          <a:picLocks noChangeAspect="1"/>
        </xdr:cNvPicPr>
      </xdr:nvPicPr>
      <xdr:blipFill>
        <a:blip r:embed="rId1"/>
        <a:stretch>
          <a:fillRect/>
        </a:stretch>
      </xdr:blipFill>
      <xdr:spPr>
        <a:xfrm>
          <a:off x="5638800" y="7239000"/>
          <a:ext cx="152400" cy="200025"/>
        </a:xfrm>
        <a:prstGeom prst="rect">
          <a:avLst/>
        </a:prstGeom>
        <a:noFill/>
        <a:ln w="9525" cmpd="sng">
          <a:noFill/>
        </a:ln>
      </xdr:spPr>
    </xdr:pic>
    <xdr:clientData/>
  </xdr:twoCellAnchor>
  <xdr:twoCellAnchor editAs="oneCell">
    <xdr:from>
      <xdr:col>20</xdr:col>
      <xdr:colOff>47625</xdr:colOff>
      <xdr:row>28</xdr:row>
      <xdr:rowOff>38100</xdr:rowOff>
    </xdr:from>
    <xdr:to>
      <xdr:col>20</xdr:col>
      <xdr:colOff>200025</xdr:colOff>
      <xdr:row>28</xdr:row>
      <xdr:rowOff>238125</xdr:rowOff>
    </xdr:to>
    <xdr:pic>
      <xdr:nvPicPr>
        <xdr:cNvPr id="94" name="CheckBox94"/>
        <xdr:cNvPicPr preferRelativeResize="1">
          <a:picLocks noChangeAspect="1"/>
        </xdr:cNvPicPr>
      </xdr:nvPicPr>
      <xdr:blipFill>
        <a:blip r:embed="rId2"/>
        <a:stretch>
          <a:fillRect/>
        </a:stretch>
      </xdr:blipFill>
      <xdr:spPr>
        <a:xfrm>
          <a:off x="5638800" y="7515225"/>
          <a:ext cx="152400" cy="200025"/>
        </a:xfrm>
        <a:prstGeom prst="rect">
          <a:avLst/>
        </a:prstGeom>
        <a:noFill/>
        <a:ln w="9525" cmpd="sng">
          <a:noFill/>
        </a:ln>
      </xdr:spPr>
    </xdr:pic>
    <xdr:clientData/>
  </xdr:twoCellAnchor>
  <xdr:twoCellAnchor editAs="oneCell">
    <xdr:from>
      <xdr:col>20</xdr:col>
      <xdr:colOff>47625</xdr:colOff>
      <xdr:row>29</xdr:row>
      <xdr:rowOff>47625</xdr:rowOff>
    </xdr:from>
    <xdr:to>
      <xdr:col>20</xdr:col>
      <xdr:colOff>200025</xdr:colOff>
      <xdr:row>29</xdr:row>
      <xdr:rowOff>247650</xdr:rowOff>
    </xdr:to>
    <xdr:pic>
      <xdr:nvPicPr>
        <xdr:cNvPr id="95" name="CheckBox95"/>
        <xdr:cNvPicPr preferRelativeResize="1">
          <a:picLocks noChangeAspect="1"/>
        </xdr:cNvPicPr>
      </xdr:nvPicPr>
      <xdr:blipFill>
        <a:blip r:embed="rId1"/>
        <a:stretch>
          <a:fillRect/>
        </a:stretch>
      </xdr:blipFill>
      <xdr:spPr>
        <a:xfrm>
          <a:off x="5638800" y="7800975"/>
          <a:ext cx="152400" cy="200025"/>
        </a:xfrm>
        <a:prstGeom prst="rect">
          <a:avLst/>
        </a:prstGeom>
        <a:noFill/>
        <a:ln w="9525" cmpd="sng">
          <a:noFill/>
        </a:ln>
      </xdr:spPr>
    </xdr:pic>
    <xdr:clientData/>
  </xdr:twoCellAnchor>
  <xdr:twoCellAnchor editAs="oneCell">
    <xdr:from>
      <xdr:col>20</xdr:col>
      <xdr:colOff>47625</xdr:colOff>
      <xdr:row>30</xdr:row>
      <xdr:rowOff>57150</xdr:rowOff>
    </xdr:from>
    <xdr:to>
      <xdr:col>20</xdr:col>
      <xdr:colOff>200025</xdr:colOff>
      <xdr:row>30</xdr:row>
      <xdr:rowOff>257175</xdr:rowOff>
    </xdr:to>
    <xdr:pic>
      <xdr:nvPicPr>
        <xdr:cNvPr id="96" name="CheckBox96"/>
        <xdr:cNvPicPr preferRelativeResize="1">
          <a:picLocks noChangeAspect="1"/>
        </xdr:cNvPicPr>
      </xdr:nvPicPr>
      <xdr:blipFill>
        <a:blip r:embed="rId2"/>
        <a:stretch>
          <a:fillRect/>
        </a:stretch>
      </xdr:blipFill>
      <xdr:spPr>
        <a:xfrm>
          <a:off x="5638800" y="8086725"/>
          <a:ext cx="152400" cy="200025"/>
        </a:xfrm>
        <a:prstGeom prst="rect">
          <a:avLst/>
        </a:prstGeom>
        <a:noFill/>
        <a:ln w="9525" cmpd="sng">
          <a:noFill/>
        </a:ln>
      </xdr:spPr>
    </xdr:pic>
    <xdr:clientData/>
  </xdr:twoCellAnchor>
  <xdr:twoCellAnchor editAs="oneCell">
    <xdr:from>
      <xdr:col>20</xdr:col>
      <xdr:colOff>47625</xdr:colOff>
      <xdr:row>31</xdr:row>
      <xdr:rowOff>47625</xdr:rowOff>
    </xdr:from>
    <xdr:to>
      <xdr:col>20</xdr:col>
      <xdr:colOff>200025</xdr:colOff>
      <xdr:row>31</xdr:row>
      <xdr:rowOff>247650</xdr:rowOff>
    </xdr:to>
    <xdr:pic>
      <xdr:nvPicPr>
        <xdr:cNvPr id="97" name="CheckBox97"/>
        <xdr:cNvPicPr preferRelativeResize="1">
          <a:picLocks noChangeAspect="1"/>
        </xdr:cNvPicPr>
      </xdr:nvPicPr>
      <xdr:blipFill>
        <a:blip r:embed="rId1"/>
        <a:stretch>
          <a:fillRect/>
        </a:stretch>
      </xdr:blipFill>
      <xdr:spPr>
        <a:xfrm>
          <a:off x="5638800" y="8353425"/>
          <a:ext cx="152400" cy="200025"/>
        </a:xfrm>
        <a:prstGeom prst="rect">
          <a:avLst/>
        </a:prstGeom>
        <a:noFill/>
        <a:ln w="9525" cmpd="sng">
          <a:noFill/>
        </a:ln>
      </xdr:spPr>
    </xdr:pic>
    <xdr:clientData/>
  </xdr:twoCellAnchor>
  <xdr:twoCellAnchor editAs="oneCell">
    <xdr:from>
      <xdr:col>20</xdr:col>
      <xdr:colOff>47625</xdr:colOff>
      <xdr:row>32</xdr:row>
      <xdr:rowOff>38100</xdr:rowOff>
    </xdr:from>
    <xdr:to>
      <xdr:col>20</xdr:col>
      <xdr:colOff>200025</xdr:colOff>
      <xdr:row>32</xdr:row>
      <xdr:rowOff>238125</xdr:rowOff>
    </xdr:to>
    <xdr:pic>
      <xdr:nvPicPr>
        <xdr:cNvPr id="98" name="CheckBox98"/>
        <xdr:cNvPicPr preferRelativeResize="1">
          <a:picLocks noChangeAspect="1"/>
        </xdr:cNvPicPr>
      </xdr:nvPicPr>
      <xdr:blipFill>
        <a:blip r:embed="rId2"/>
        <a:stretch>
          <a:fillRect/>
        </a:stretch>
      </xdr:blipFill>
      <xdr:spPr>
        <a:xfrm>
          <a:off x="5638800" y="8620125"/>
          <a:ext cx="152400" cy="200025"/>
        </a:xfrm>
        <a:prstGeom prst="rect">
          <a:avLst/>
        </a:prstGeom>
        <a:noFill/>
        <a:ln w="9525" cmpd="sng">
          <a:noFill/>
        </a:ln>
      </xdr:spPr>
    </xdr:pic>
    <xdr:clientData/>
  </xdr:twoCellAnchor>
  <xdr:twoCellAnchor editAs="oneCell">
    <xdr:from>
      <xdr:col>20</xdr:col>
      <xdr:colOff>47625</xdr:colOff>
      <xdr:row>33</xdr:row>
      <xdr:rowOff>38100</xdr:rowOff>
    </xdr:from>
    <xdr:to>
      <xdr:col>20</xdr:col>
      <xdr:colOff>200025</xdr:colOff>
      <xdr:row>33</xdr:row>
      <xdr:rowOff>238125</xdr:rowOff>
    </xdr:to>
    <xdr:pic>
      <xdr:nvPicPr>
        <xdr:cNvPr id="99" name="CheckBox99"/>
        <xdr:cNvPicPr preferRelativeResize="1">
          <a:picLocks noChangeAspect="1"/>
        </xdr:cNvPicPr>
      </xdr:nvPicPr>
      <xdr:blipFill>
        <a:blip r:embed="rId1"/>
        <a:stretch>
          <a:fillRect/>
        </a:stretch>
      </xdr:blipFill>
      <xdr:spPr>
        <a:xfrm>
          <a:off x="5638800" y="8896350"/>
          <a:ext cx="152400" cy="200025"/>
        </a:xfrm>
        <a:prstGeom prst="rect">
          <a:avLst/>
        </a:prstGeom>
        <a:noFill/>
        <a:ln w="9525" cmpd="sng">
          <a:noFill/>
        </a:ln>
      </xdr:spPr>
    </xdr:pic>
    <xdr:clientData/>
  </xdr:twoCellAnchor>
  <xdr:twoCellAnchor editAs="oneCell">
    <xdr:from>
      <xdr:col>20</xdr:col>
      <xdr:colOff>47625</xdr:colOff>
      <xdr:row>34</xdr:row>
      <xdr:rowOff>47625</xdr:rowOff>
    </xdr:from>
    <xdr:to>
      <xdr:col>20</xdr:col>
      <xdr:colOff>200025</xdr:colOff>
      <xdr:row>34</xdr:row>
      <xdr:rowOff>247650</xdr:rowOff>
    </xdr:to>
    <xdr:pic>
      <xdr:nvPicPr>
        <xdr:cNvPr id="100" name="CheckBox100"/>
        <xdr:cNvPicPr preferRelativeResize="1">
          <a:picLocks noChangeAspect="1"/>
        </xdr:cNvPicPr>
      </xdr:nvPicPr>
      <xdr:blipFill>
        <a:blip r:embed="rId2"/>
        <a:stretch>
          <a:fillRect/>
        </a:stretch>
      </xdr:blipFill>
      <xdr:spPr>
        <a:xfrm>
          <a:off x="5638800" y="9182100"/>
          <a:ext cx="152400" cy="200025"/>
        </a:xfrm>
        <a:prstGeom prst="rect">
          <a:avLst/>
        </a:prstGeom>
        <a:noFill/>
        <a:ln w="9525" cmpd="sng">
          <a:noFill/>
        </a:ln>
      </xdr:spPr>
    </xdr:pic>
    <xdr:clientData/>
  </xdr:twoCellAnchor>
  <xdr:twoCellAnchor editAs="oneCell">
    <xdr:from>
      <xdr:col>20</xdr:col>
      <xdr:colOff>47625</xdr:colOff>
      <xdr:row>35</xdr:row>
      <xdr:rowOff>47625</xdr:rowOff>
    </xdr:from>
    <xdr:to>
      <xdr:col>20</xdr:col>
      <xdr:colOff>200025</xdr:colOff>
      <xdr:row>35</xdr:row>
      <xdr:rowOff>247650</xdr:rowOff>
    </xdr:to>
    <xdr:pic>
      <xdr:nvPicPr>
        <xdr:cNvPr id="101" name="CheckBox101"/>
        <xdr:cNvPicPr preferRelativeResize="1">
          <a:picLocks noChangeAspect="1"/>
        </xdr:cNvPicPr>
      </xdr:nvPicPr>
      <xdr:blipFill>
        <a:blip r:embed="rId1"/>
        <a:stretch>
          <a:fillRect/>
        </a:stretch>
      </xdr:blipFill>
      <xdr:spPr>
        <a:xfrm>
          <a:off x="5638800" y="9458325"/>
          <a:ext cx="152400" cy="200025"/>
        </a:xfrm>
        <a:prstGeom prst="rect">
          <a:avLst/>
        </a:prstGeom>
        <a:noFill/>
        <a:ln w="9525" cmpd="sng">
          <a:noFill/>
        </a:ln>
      </xdr:spPr>
    </xdr:pic>
    <xdr:clientData/>
  </xdr:twoCellAnchor>
  <xdr:twoCellAnchor editAs="oneCell">
    <xdr:from>
      <xdr:col>20</xdr:col>
      <xdr:colOff>47625</xdr:colOff>
      <xdr:row>36</xdr:row>
      <xdr:rowOff>38100</xdr:rowOff>
    </xdr:from>
    <xdr:to>
      <xdr:col>20</xdr:col>
      <xdr:colOff>200025</xdr:colOff>
      <xdr:row>36</xdr:row>
      <xdr:rowOff>238125</xdr:rowOff>
    </xdr:to>
    <xdr:pic>
      <xdr:nvPicPr>
        <xdr:cNvPr id="102" name="CheckBox102"/>
        <xdr:cNvPicPr preferRelativeResize="1">
          <a:picLocks noChangeAspect="1"/>
        </xdr:cNvPicPr>
      </xdr:nvPicPr>
      <xdr:blipFill>
        <a:blip r:embed="rId2"/>
        <a:stretch>
          <a:fillRect/>
        </a:stretch>
      </xdr:blipFill>
      <xdr:spPr>
        <a:xfrm>
          <a:off x="5638800" y="9725025"/>
          <a:ext cx="152400" cy="200025"/>
        </a:xfrm>
        <a:prstGeom prst="rect">
          <a:avLst/>
        </a:prstGeom>
        <a:noFill/>
        <a:ln w="9525" cmpd="sng">
          <a:noFill/>
        </a:ln>
      </xdr:spPr>
    </xdr:pic>
    <xdr:clientData/>
  </xdr:twoCellAnchor>
  <xdr:twoCellAnchor editAs="oneCell">
    <xdr:from>
      <xdr:col>20</xdr:col>
      <xdr:colOff>47625</xdr:colOff>
      <xdr:row>37</xdr:row>
      <xdr:rowOff>38100</xdr:rowOff>
    </xdr:from>
    <xdr:to>
      <xdr:col>20</xdr:col>
      <xdr:colOff>200025</xdr:colOff>
      <xdr:row>37</xdr:row>
      <xdr:rowOff>238125</xdr:rowOff>
    </xdr:to>
    <xdr:pic>
      <xdr:nvPicPr>
        <xdr:cNvPr id="103" name="CheckBox103"/>
        <xdr:cNvPicPr preferRelativeResize="1">
          <a:picLocks noChangeAspect="1"/>
        </xdr:cNvPicPr>
      </xdr:nvPicPr>
      <xdr:blipFill>
        <a:blip r:embed="rId1"/>
        <a:stretch>
          <a:fillRect/>
        </a:stretch>
      </xdr:blipFill>
      <xdr:spPr>
        <a:xfrm>
          <a:off x="5638800" y="10001250"/>
          <a:ext cx="152400" cy="200025"/>
        </a:xfrm>
        <a:prstGeom prst="rect">
          <a:avLst/>
        </a:prstGeom>
        <a:noFill/>
        <a:ln w="9525" cmpd="sng">
          <a:noFill/>
        </a:ln>
      </xdr:spPr>
    </xdr:pic>
    <xdr:clientData/>
  </xdr:twoCellAnchor>
  <xdr:twoCellAnchor editAs="oneCell">
    <xdr:from>
      <xdr:col>20</xdr:col>
      <xdr:colOff>47625</xdr:colOff>
      <xdr:row>38</xdr:row>
      <xdr:rowOff>38100</xdr:rowOff>
    </xdr:from>
    <xdr:to>
      <xdr:col>20</xdr:col>
      <xdr:colOff>200025</xdr:colOff>
      <xdr:row>38</xdr:row>
      <xdr:rowOff>238125</xdr:rowOff>
    </xdr:to>
    <xdr:pic>
      <xdr:nvPicPr>
        <xdr:cNvPr id="104" name="CheckBox104"/>
        <xdr:cNvPicPr preferRelativeResize="1">
          <a:picLocks noChangeAspect="1"/>
        </xdr:cNvPicPr>
      </xdr:nvPicPr>
      <xdr:blipFill>
        <a:blip r:embed="rId2"/>
        <a:stretch>
          <a:fillRect/>
        </a:stretch>
      </xdr:blipFill>
      <xdr:spPr>
        <a:xfrm>
          <a:off x="5638800" y="10277475"/>
          <a:ext cx="152400" cy="200025"/>
        </a:xfrm>
        <a:prstGeom prst="rect">
          <a:avLst/>
        </a:prstGeom>
        <a:noFill/>
        <a:ln w="9525" cmpd="sng">
          <a:noFill/>
        </a:ln>
      </xdr:spPr>
    </xdr:pic>
    <xdr:clientData/>
  </xdr:twoCellAnchor>
  <xdr:twoCellAnchor editAs="oneCell">
    <xdr:from>
      <xdr:col>20</xdr:col>
      <xdr:colOff>47625</xdr:colOff>
      <xdr:row>39</xdr:row>
      <xdr:rowOff>47625</xdr:rowOff>
    </xdr:from>
    <xdr:to>
      <xdr:col>20</xdr:col>
      <xdr:colOff>200025</xdr:colOff>
      <xdr:row>39</xdr:row>
      <xdr:rowOff>247650</xdr:rowOff>
    </xdr:to>
    <xdr:pic>
      <xdr:nvPicPr>
        <xdr:cNvPr id="105" name="CheckBox105"/>
        <xdr:cNvPicPr preferRelativeResize="1">
          <a:picLocks noChangeAspect="1"/>
        </xdr:cNvPicPr>
      </xdr:nvPicPr>
      <xdr:blipFill>
        <a:blip r:embed="rId1"/>
        <a:stretch>
          <a:fillRect/>
        </a:stretch>
      </xdr:blipFill>
      <xdr:spPr>
        <a:xfrm>
          <a:off x="5638800" y="10563225"/>
          <a:ext cx="152400" cy="200025"/>
        </a:xfrm>
        <a:prstGeom prst="rect">
          <a:avLst/>
        </a:prstGeom>
        <a:noFill/>
        <a:ln w="9525" cmpd="sng">
          <a:noFill/>
        </a:ln>
      </xdr:spPr>
    </xdr:pic>
    <xdr:clientData/>
  </xdr:twoCellAnchor>
  <xdr:twoCellAnchor editAs="oneCell">
    <xdr:from>
      <xdr:col>20</xdr:col>
      <xdr:colOff>47625</xdr:colOff>
      <xdr:row>40</xdr:row>
      <xdr:rowOff>38100</xdr:rowOff>
    </xdr:from>
    <xdr:to>
      <xdr:col>20</xdr:col>
      <xdr:colOff>200025</xdr:colOff>
      <xdr:row>40</xdr:row>
      <xdr:rowOff>238125</xdr:rowOff>
    </xdr:to>
    <xdr:pic>
      <xdr:nvPicPr>
        <xdr:cNvPr id="106" name="CheckBox106"/>
        <xdr:cNvPicPr preferRelativeResize="1">
          <a:picLocks noChangeAspect="1"/>
        </xdr:cNvPicPr>
      </xdr:nvPicPr>
      <xdr:blipFill>
        <a:blip r:embed="rId2"/>
        <a:stretch>
          <a:fillRect/>
        </a:stretch>
      </xdr:blipFill>
      <xdr:spPr>
        <a:xfrm>
          <a:off x="5638800" y="10829925"/>
          <a:ext cx="152400" cy="200025"/>
        </a:xfrm>
        <a:prstGeom prst="rect">
          <a:avLst/>
        </a:prstGeom>
        <a:noFill/>
        <a:ln w="9525" cmpd="sng">
          <a:noFill/>
        </a:ln>
      </xdr:spPr>
    </xdr:pic>
    <xdr:clientData/>
  </xdr:twoCellAnchor>
  <xdr:twoCellAnchor editAs="oneCell">
    <xdr:from>
      <xdr:col>20</xdr:col>
      <xdr:colOff>47625</xdr:colOff>
      <xdr:row>41</xdr:row>
      <xdr:rowOff>47625</xdr:rowOff>
    </xdr:from>
    <xdr:to>
      <xdr:col>20</xdr:col>
      <xdr:colOff>200025</xdr:colOff>
      <xdr:row>41</xdr:row>
      <xdr:rowOff>247650</xdr:rowOff>
    </xdr:to>
    <xdr:pic>
      <xdr:nvPicPr>
        <xdr:cNvPr id="107" name="CheckBox107"/>
        <xdr:cNvPicPr preferRelativeResize="1">
          <a:picLocks noChangeAspect="1"/>
        </xdr:cNvPicPr>
      </xdr:nvPicPr>
      <xdr:blipFill>
        <a:blip r:embed="rId1"/>
        <a:stretch>
          <a:fillRect/>
        </a:stretch>
      </xdr:blipFill>
      <xdr:spPr>
        <a:xfrm>
          <a:off x="5638800" y="11115675"/>
          <a:ext cx="152400" cy="200025"/>
        </a:xfrm>
        <a:prstGeom prst="rect">
          <a:avLst/>
        </a:prstGeom>
        <a:noFill/>
        <a:ln w="9525" cmpd="sng">
          <a:noFill/>
        </a:ln>
      </xdr:spPr>
    </xdr:pic>
    <xdr:clientData/>
  </xdr:twoCellAnchor>
  <xdr:twoCellAnchor editAs="oneCell">
    <xdr:from>
      <xdr:col>20</xdr:col>
      <xdr:colOff>47625</xdr:colOff>
      <xdr:row>42</xdr:row>
      <xdr:rowOff>38100</xdr:rowOff>
    </xdr:from>
    <xdr:to>
      <xdr:col>20</xdr:col>
      <xdr:colOff>200025</xdr:colOff>
      <xdr:row>42</xdr:row>
      <xdr:rowOff>238125</xdr:rowOff>
    </xdr:to>
    <xdr:pic>
      <xdr:nvPicPr>
        <xdr:cNvPr id="108" name="CheckBox108"/>
        <xdr:cNvPicPr preferRelativeResize="1">
          <a:picLocks noChangeAspect="1"/>
        </xdr:cNvPicPr>
      </xdr:nvPicPr>
      <xdr:blipFill>
        <a:blip r:embed="rId2"/>
        <a:stretch>
          <a:fillRect/>
        </a:stretch>
      </xdr:blipFill>
      <xdr:spPr>
        <a:xfrm>
          <a:off x="5638800" y="11382375"/>
          <a:ext cx="152400" cy="200025"/>
        </a:xfrm>
        <a:prstGeom prst="rect">
          <a:avLst/>
        </a:prstGeom>
        <a:noFill/>
        <a:ln w="9525" cmpd="sng">
          <a:noFill/>
        </a:ln>
      </xdr:spPr>
    </xdr:pic>
    <xdr:clientData/>
  </xdr:twoCellAnchor>
  <xdr:twoCellAnchor editAs="oneCell">
    <xdr:from>
      <xdr:col>20</xdr:col>
      <xdr:colOff>47625</xdr:colOff>
      <xdr:row>46</xdr:row>
      <xdr:rowOff>47625</xdr:rowOff>
    </xdr:from>
    <xdr:to>
      <xdr:col>20</xdr:col>
      <xdr:colOff>200025</xdr:colOff>
      <xdr:row>46</xdr:row>
      <xdr:rowOff>247650</xdr:rowOff>
    </xdr:to>
    <xdr:pic>
      <xdr:nvPicPr>
        <xdr:cNvPr id="109" name="CheckBox109"/>
        <xdr:cNvPicPr preferRelativeResize="1">
          <a:picLocks noChangeAspect="1"/>
        </xdr:cNvPicPr>
      </xdr:nvPicPr>
      <xdr:blipFill>
        <a:blip r:embed="rId1"/>
        <a:stretch>
          <a:fillRect/>
        </a:stretch>
      </xdr:blipFill>
      <xdr:spPr>
        <a:xfrm>
          <a:off x="5638800" y="12296775"/>
          <a:ext cx="152400" cy="200025"/>
        </a:xfrm>
        <a:prstGeom prst="rect">
          <a:avLst/>
        </a:prstGeom>
        <a:noFill/>
        <a:ln w="9525" cmpd="sng">
          <a:noFill/>
        </a:ln>
      </xdr:spPr>
    </xdr:pic>
    <xdr:clientData/>
  </xdr:twoCellAnchor>
  <xdr:twoCellAnchor editAs="oneCell">
    <xdr:from>
      <xdr:col>20</xdr:col>
      <xdr:colOff>47625</xdr:colOff>
      <xdr:row>47</xdr:row>
      <xdr:rowOff>38100</xdr:rowOff>
    </xdr:from>
    <xdr:to>
      <xdr:col>20</xdr:col>
      <xdr:colOff>200025</xdr:colOff>
      <xdr:row>47</xdr:row>
      <xdr:rowOff>238125</xdr:rowOff>
    </xdr:to>
    <xdr:pic>
      <xdr:nvPicPr>
        <xdr:cNvPr id="110" name="CheckBox110"/>
        <xdr:cNvPicPr preferRelativeResize="1">
          <a:picLocks noChangeAspect="1"/>
        </xdr:cNvPicPr>
      </xdr:nvPicPr>
      <xdr:blipFill>
        <a:blip r:embed="rId2"/>
        <a:stretch>
          <a:fillRect/>
        </a:stretch>
      </xdr:blipFill>
      <xdr:spPr>
        <a:xfrm>
          <a:off x="5638800" y="12563475"/>
          <a:ext cx="152400" cy="200025"/>
        </a:xfrm>
        <a:prstGeom prst="rect">
          <a:avLst/>
        </a:prstGeom>
        <a:noFill/>
        <a:ln w="9525" cmpd="sng">
          <a:noFill/>
        </a:ln>
      </xdr:spPr>
    </xdr:pic>
    <xdr:clientData/>
  </xdr:twoCellAnchor>
  <xdr:twoCellAnchor editAs="oneCell">
    <xdr:from>
      <xdr:col>20</xdr:col>
      <xdr:colOff>47625</xdr:colOff>
      <xdr:row>48</xdr:row>
      <xdr:rowOff>38100</xdr:rowOff>
    </xdr:from>
    <xdr:to>
      <xdr:col>20</xdr:col>
      <xdr:colOff>200025</xdr:colOff>
      <xdr:row>48</xdr:row>
      <xdr:rowOff>238125</xdr:rowOff>
    </xdr:to>
    <xdr:pic>
      <xdr:nvPicPr>
        <xdr:cNvPr id="111" name="CheckBox111"/>
        <xdr:cNvPicPr preferRelativeResize="1">
          <a:picLocks noChangeAspect="1"/>
        </xdr:cNvPicPr>
      </xdr:nvPicPr>
      <xdr:blipFill>
        <a:blip r:embed="rId1"/>
        <a:stretch>
          <a:fillRect/>
        </a:stretch>
      </xdr:blipFill>
      <xdr:spPr>
        <a:xfrm>
          <a:off x="5638800" y="12839700"/>
          <a:ext cx="152400" cy="200025"/>
        </a:xfrm>
        <a:prstGeom prst="rect">
          <a:avLst/>
        </a:prstGeom>
        <a:noFill/>
        <a:ln w="9525" cmpd="sng">
          <a:noFill/>
        </a:ln>
      </xdr:spPr>
    </xdr:pic>
    <xdr:clientData/>
  </xdr:twoCellAnchor>
  <xdr:twoCellAnchor editAs="oneCell">
    <xdr:from>
      <xdr:col>20</xdr:col>
      <xdr:colOff>47625</xdr:colOff>
      <xdr:row>49</xdr:row>
      <xdr:rowOff>38100</xdr:rowOff>
    </xdr:from>
    <xdr:to>
      <xdr:col>20</xdr:col>
      <xdr:colOff>200025</xdr:colOff>
      <xdr:row>49</xdr:row>
      <xdr:rowOff>238125</xdr:rowOff>
    </xdr:to>
    <xdr:pic>
      <xdr:nvPicPr>
        <xdr:cNvPr id="112" name="CheckBox112"/>
        <xdr:cNvPicPr preferRelativeResize="1">
          <a:picLocks noChangeAspect="1"/>
        </xdr:cNvPicPr>
      </xdr:nvPicPr>
      <xdr:blipFill>
        <a:blip r:embed="rId2"/>
        <a:stretch>
          <a:fillRect/>
        </a:stretch>
      </xdr:blipFill>
      <xdr:spPr>
        <a:xfrm>
          <a:off x="5638800" y="13115925"/>
          <a:ext cx="152400" cy="200025"/>
        </a:xfrm>
        <a:prstGeom prst="rect">
          <a:avLst/>
        </a:prstGeom>
        <a:noFill/>
        <a:ln w="9525" cmpd="sng">
          <a:noFill/>
        </a:ln>
      </xdr:spPr>
    </xdr:pic>
    <xdr:clientData/>
  </xdr:twoCellAnchor>
  <xdr:twoCellAnchor editAs="oneCell">
    <xdr:from>
      <xdr:col>20</xdr:col>
      <xdr:colOff>47625</xdr:colOff>
      <xdr:row>50</xdr:row>
      <xdr:rowOff>19050</xdr:rowOff>
    </xdr:from>
    <xdr:to>
      <xdr:col>20</xdr:col>
      <xdr:colOff>200025</xdr:colOff>
      <xdr:row>50</xdr:row>
      <xdr:rowOff>219075</xdr:rowOff>
    </xdr:to>
    <xdr:pic>
      <xdr:nvPicPr>
        <xdr:cNvPr id="113" name="CheckBox113"/>
        <xdr:cNvPicPr preferRelativeResize="1">
          <a:picLocks noChangeAspect="1"/>
        </xdr:cNvPicPr>
      </xdr:nvPicPr>
      <xdr:blipFill>
        <a:blip r:embed="rId1"/>
        <a:stretch>
          <a:fillRect/>
        </a:stretch>
      </xdr:blipFill>
      <xdr:spPr>
        <a:xfrm>
          <a:off x="5638800" y="13373100"/>
          <a:ext cx="152400" cy="200025"/>
        </a:xfrm>
        <a:prstGeom prst="rect">
          <a:avLst/>
        </a:prstGeom>
        <a:noFill/>
        <a:ln w="9525" cmpd="sng">
          <a:noFill/>
        </a:ln>
      </xdr:spPr>
    </xdr:pic>
    <xdr:clientData/>
  </xdr:twoCellAnchor>
  <xdr:twoCellAnchor editAs="oneCell">
    <xdr:from>
      <xdr:col>20</xdr:col>
      <xdr:colOff>47625</xdr:colOff>
      <xdr:row>51</xdr:row>
      <xdr:rowOff>28575</xdr:rowOff>
    </xdr:from>
    <xdr:to>
      <xdr:col>20</xdr:col>
      <xdr:colOff>200025</xdr:colOff>
      <xdr:row>51</xdr:row>
      <xdr:rowOff>228600</xdr:rowOff>
    </xdr:to>
    <xdr:pic>
      <xdr:nvPicPr>
        <xdr:cNvPr id="114" name="CheckBox114"/>
        <xdr:cNvPicPr preferRelativeResize="1">
          <a:picLocks noChangeAspect="1"/>
        </xdr:cNvPicPr>
      </xdr:nvPicPr>
      <xdr:blipFill>
        <a:blip r:embed="rId2"/>
        <a:stretch>
          <a:fillRect/>
        </a:stretch>
      </xdr:blipFill>
      <xdr:spPr>
        <a:xfrm>
          <a:off x="5638800" y="13658850"/>
          <a:ext cx="152400" cy="200025"/>
        </a:xfrm>
        <a:prstGeom prst="rect">
          <a:avLst/>
        </a:prstGeom>
        <a:noFill/>
        <a:ln w="9525" cmpd="sng">
          <a:noFill/>
        </a:ln>
      </xdr:spPr>
    </xdr:pic>
    <xdr:clientData/>
  </xdr:twoCellAnchor>
  <xdr:twoCellAnchor editAs="oneCell">
    <xdr:from>
      <xdr:col>20</xdr:col>
      <xdr:colOff>47625</xdr:colOff>
      <xdr:row>52</xdr:row>
      <xdr:rowOff>47625</xdr:rowOff>
    </xdr:from>
    <xdr:to>
      <xdr:col>20</xdr:col>
      <xdr:colOff>200025</xdr:colOff>
      <xdr:row>52</xdr:row>
      <xdr:rowOff>247650</xdr:rowOff>
    </xdr:to>
    <xdr:pic>
      <xdr:nvPicPr>
        <xdr:cNvPr id="115" name="CheckBox115"/>
        <xdr:cNvPicPr preferRelativeResize="1">
          <a:picLocks noChangeAspect="1"/>
        </xdr:cNvPicPr>
      </xdr:nvPicPr>
      <xdr:blipFill>
        <a:blip r:embed="rId1"/>
        <a:stretch>
          <a:fillRect/>
        </a:stretch>
      </xdr:blipFill>
      <xdr:spPr>
        <a:xfrm>
          <a:off x="5638800" y="13954125"/>
          <a:ext cx="152400" cy="200025"/>
        </a:xfrm>
        <a:prstGeom prst="rect">
          <a:avLst/>
        </a:prstGeom>
        <a:noFill/>
        <a:ln w="9525" cmpd="sng">
          <a:noFill/>
        </a:ln>
      </xdr:spPr>
    </xdr:pic>
    <xdr:clientData/>
  </xdr:twoCellAnchor>
  <xdr:twoCellAnchor editAs="oneCell">
    <xdr:from>
      <xdr:col>20</xdr:col>
      <xdr:colOff>47625</xdr:colOff>
      <xdr:row>53</xdr:row>
      <xdr:rowOff>47625</xdr:rowOff>
    </xdr:from>
    <xdr:to>
      <xdr:col>20</xdr:col>
      <xdr:colOff>200025</xdr:colOff>
      <xdr:row>53</xdr:row>
      <xdr:rowOff>247650</xdr:rowOff>
    </xdr:to>
    <xdr:pic>
      <xdr:nvPicPr>
        <xdr:cNvPr id="116" name="CheckBox116"/>
        <xdr:cNvPicPr preferRelativeResize="1">
          <a:picLocks noChangeAspect="1"/>
        </xdr:cNvPicPr>
      </xdr:nvPicPr>
      <xdr:blipFill>
        <a:blip r:embed="rId2"/>
        <a:stretch>
          <a:fillRect/>
        </a:stretch>
      </xdr:blipFill>
      <xdr:spPr>
        <a:xfrm>
          <a:off x="5638800" y="14230350"/>
          <a:ext cx="152400" cy="200025"/>
        </a:xfrm>
        <a:prstGeom prst="rect">
          <a:avLst/>
        </a:prstGeom>
        <a:noFill/>
        <a:ln w="9525" cmpd="sng">
          <a:noFill/>
        </a:ln>
      </xdr:spPr>
    </xdr:pic>
    <xdr:clientData/>
  </xdr:twoCellAnchor>
  <xdr:twoCellAnchor editAs="oneCell">
    <xdr:from>
      <xdr:col>20</xdr:col>
      <xdr:colOff>47625</xdr:colOff>
      <xdr:row>54</xdr:row>
      <xdr:rowOff>47625</xdr:rowOff>
    </xdr:from>
    <xdr:to>
      <xdr:col>20</xdr:col>
      <xdr:colOff>200025</xdr:colOff>
      <xdr:row>54</xdr:row>
      <xdr:rowOff>247650</xdr:rowOff>
    </xdr:to>
    <xdr:pic>
      <xdr:nvPicPr>
        <xdr:cNvPr id="117" name="CheckBox117"/>
        <xdr:cNvPicPr preferRelativeResize="1">
          <a:picLocks noChangeAspect="1"/>
        </xdr:cNvPicPr>
      </xdr:nvPicPr>
      <xdr:blipFill>
        <a:blip r:embed="rId1"/>
        <a:stretch>
          <a:fillRect/>
        </a:stretch>
      </xdr:blipFill>
      <xdr:spPr>
        <a:xfrm>
          <a:off x="5638800" y="14506575"/>
          <a:ext cx="152400" cy="200025"/>
        </a:xfrm>
        <a:prstGeom prst="rect">
          <a:avLst/>
        </a:prstGeom>
        <a:noFill/>
        <a:ln w="9525" cmpd="sng">
          <a:noFill/>
        </a:ln>
      </xdr:spPr>
    </xdr:pic>
    <xdr:clientData/>
  </xdr:twoCellAnchor>
  <xdr:twoCellAnchor editAs="oneCell">
    <xdr:from>
      <xdr:col>20</xdr:col>
      <xdr:colOff>47625</xdr:colOff>
      <xdr:row>55</xdr:row>
      <xdr:rowOff>47625</xdr:rowOff>
    </xdr:from>
    <xdr:to>
      <xdr:col>20</xdr:col>
      <xdr:colOff>200025</xdr:colOff>
      <xdr:row>55</xdr:row>
      <xdr:rowOff>247650</xdr:rowOff>
    </xdr:to>
    <xdr:pic>
      <xdr:nvPicPr>
        <xdr:cNvPr id="118" name="CheckBox118"/>
        <xdr:cNvPicPr preferRelativeResize="1">
          <a:picLocks noChangeAspect="1"/>
        </xdr:cNvPicPr>
      </xdr:nvPicPr>
      <xdr:blipFill>
        <a:blip r:embed="rId2"/>
        <a:stretch>
          <a:fillRect/>
        </a:stretch>
      </xdr:blipFill>
      <xdr:spPr>
        <a:xfrm>
          <a:off x="5638800" y="14782800"/>
          <a:ext cx="152400" cy="200025"/>
        </a:xfrm>
        <a:prstGeom prst="rect">
          <a:avLst/>
        </a:prstGeom>
        <a:noFill/>
        <a:ln w="9525" cmpd="sng">
          <a:noFill/>
        </a:ln>
      </xdr:spPr>
    </xdr:pic>
    <xdr:clientData/>
  </xdr:twoCellAnchor>
  <xdr:twoCellAnchor editAs="oneCell">
    <xdr:from>
      <xdr:col>20</xdr:col>
      <xdr:colOff>47625</xdr:colOff>
      <xdr:row>56</xdr:row>
      <xdr:rowOff>47625</xdr:rowOff>
    </xdr:from>
    <xdr:to>
      <xdr:col>20</xdr:col>
      <xdr:colOff>200025</xdr:colOff>
      <xdr:row>56</xdr:row>
      <xdr:rowOff>247650</xdr:rowOff>
    </xdr:to>
    <xdr:pic>
      <xdr:nvPicPr>
        <xdr:cNvPr id="119" name="CheckBox119"/>
        <xdr:cNvPicPr preferRelativeResize="1">
          <a:picLocks noChangeAspect="1"/>
        </xdr:cNvPicPr>
      </xdr:nvPicPr>
      <xdr:blipFill>
        <a:blip r:embed="rId1"/>
        <a:stretch>
          <a:fillRect/>
        </a:stretch>
      </xdr:blipFill>
      <xdr:spPr>
        <a:xfrm>
          <a:off x="5638800" y="15059025"/>
          <a:ext cx="152400" cy="200025"/>
        </a:xfrm>
        <a:prstGeom prst="rect">
          <a:avLst/>
        </a:prstGeom>
        <a:noFill/>
        <a:ln w="9525" cmpd="sng">
          <a:noFill/>
        </a:ln>
      </xdr:spPr>
    </xdr:pic>
    <xdr:clientData/>
  </xdr:twoCellAnchor>
  <xdr:twoCellAnchor editAs="oneCell">
    <xdr:from>
      <xdr:col>20</xdr:col>
      <xdr:colOff>47625</xdr:colOff>
      <xdr:row>57</xdr:row>
      <xdr:rowOff>38100</xdr:rowOff>
    </xdr:from>
    <xdr:to>
      <xdr:col>20</xdr:col>
      <xdr:colOff>200025</xdr:colOff>
      <xdr:row>57</xdr:row>
      <xdr:rowOff>238125</xdr:rowOff>
    </xdr:to>
    <xdr:pic>
      <xdr:nvPicPr>
        <xdr:cNvPr id="120" name="CheckBox120"/>
        <xdr:cNvPicPr preferRelativeResize="1">
          <a:picLocks noChangeAspect="1"/>
        </xdr:cNvPicPr>
      </xdr:nvPicPr>
      <xdr:blipFill>
        <a:blip r:embed="rId2"/>
        <a:stretch>
          <a:fillRect/>
        </a:stretch>
      </xdr:blipFill>
      <xdr:spPr>
        <a:xfrm>
          <a:off x="5638800" y="15325725"/>
          <a:ext cx="152400" cy="200025"/>
        </a:xfrm>
        <a:prstGeom prst="rect">
          <a:avLst/>
        </a:prstGeom>
        <a:noFill/>
        <a:ln w="9525" cmpd="sng">
          <a:noFill/>
        </a:ln>
      </xdr:spPr>
    </xdr:pic>
    <xdr:clientData/>
  </xdr:twoCellAnchor>
  <xdr:twoCellAnchor editAs="oneCell">
    <xdr:from>
      <xdr:col>20</xdr:col>
      <xdr:colOff>47625</xdr:colOff>
      <xdr:row>58</xdr:row>
      <xdr:rowOff>47625</xdr:rowOff>
    </xdr:from>
    <xdr:to>
      <xdr:col>20</xdr:col>
      <xdr:colOff>200025</xdr:colOff>
      <xdr:row>58</xdr:row>
      <xdr:rowOff>247650</xdr:rowOff>
    </xdr:to>
    <xdr:pic>
      <xdr:nvPicPr>
        <xdr:cNvPr id="121" name="CheckBox121"/>
        <xdr:cNvPicPr preferRelativeResize="1">
          <a:picLocks noChangeAspect="1"/>
        </xdr:cNvPicPr>
      </xdr:nvPicPr>
      <xdr:blipFill>
        <a:blip r:embed="rId1"/>
        <a:stretch>
          <a:fillRect/>
        </a:stretch>
      </xdr:blipFill>
      <xdr:spPr>
        <a:xfrm>
          <a:off x="5638800" y="15611475"/>
          <a:ext cx="152400" cy="200025"/>
        </a:xfrm>
        <a:prstGeom prst="rect">
          <a:avLst/>
        </a:prstGeom>
        <a:noFill/>
        <a:ln w="9525" cmpd="sng">
          <a:noFill/>
        </a:ln>
      </xdr:spPr>
    </xdr:pic>
    <xdr:clientData/>
  </xdr:twoCellAnchor>
  <xdr:twoCellAnchor editAs="oneCell">
    <xdr:from>
      <xdr:col>20</xdr:col>
      <xdr:colOff>47625</xdr:colOff>
      <xdr:row>59</xdr:row>
      <xdr:rowOff>47625</xdr:rowOff>
    </xdr:from>
    <xdr:to>
      <xdr:col>20</xdr:col>
      <xdr:colOff>200025</xdr:colOff>
      <xdr:row>59</xdr:row>
      <xdr:rowOff>247650</xdr:rowOff>
    </xdr:to>
    <xdr:pic>
      <xdr:nvPicPr>
        <xdr:cNvPr id="122" name="CheckBox122"/>
        <xdr:cNvPicPr preferRelativeResize="1">
          <a:picLocks noChangeAspect="1"/>
        </xdr:cNvPicPr>
      </xdr:nvPicPr>
      <xdr:blipFill>
        <a:blip r:embed="rId2"/>
        <a:stretch>
          <a:fillRect/>
        </a:stretch>
      </xdr:blipFill>
      <xdr:spPr>
        <a:xfrm>
          <a:off x="5638800" y="15887700"/>
          <a:ext cx="152400" cy="200025"/>
        </a:xfrm>
        <a:prstGeom prst="rect">
          <a:avLst/>
        </a:prstGeom>
        <a:noFill/>
        <a:ln w="9525" cmpd="sng">
          <a:noFill/>
        </a:ln>
      </xdr:spPr>
    </xdr:pic>
    <xdr:clientData/>
  </xdr:twoCellAnchor>
  <xdr:twoCellAnchor editAs="oneCell">
    <xdr:from>
      <xdr:col>20</xdr:col>
      <xdr:colOff>47625</xdr:colOff>
      <xdr:row>60</xdr:row>
      <xdr:rowOff>47625</xdr:rowOff>
    </xdr:from>
    <xdr:to>
      <xdr:col>20</xdr:col>
      <xdr:colOff>200025</xdr:colOff>
      <xdr:row>60</xdr:row>
      <xdr:rowOff>247650</xdr:rowOff>
    </xdr:to>
    <xdr:pic>
      <xdr:nvPicPr>
        <xdr:cNvPr id="123" name="CheckBox123"/>
        <xdr:cNvPicPr preferRelativeResize="1">
          <a:picLocks noChangeAspect="1"/>
        </xdr:cNvPicPr>
      </xdr:nvPicPr>
      <xdr:blipFill>
        <a:blip r:embed="rId1"/>
        <a:stretch>
          <a:fillRect/>
        </a:stretch>
      </xdr:blipFill>
      <xdr:spPr>
        <a:xfrm>
          <a:off x="5638800" y="16163925"/>
          <a:ext cx="152400" cy="200025"/>
        </a:xfrm>
        <a:prstGeom prst="rect">
          <a:avLst/>
        </a:prstGeom>
        <a:noFill/>
        <a:ln w="9525" cmpd="sng">
          <a:noFill/>
        </a:ln>
      </xdr:spPr>
    </xdr:pic>
    <xdr:clientData/>
  </xdr:twoCellAnchor>
  <xdr:twoCellAnchor editAs="oneCell">
    <xdr:from>
      <xdr:col>20</xdr:col>
      <xdr:colOff>47625</xdr:colOff>
      <xdr:row>61</xdr:row>
      <xdr:rowOff>47625</xdr:rowOff>
    </xdr:from>
    <xdr:to>
      <xdr:col>20</xdr:col>
      <xdr:colOff>200025</xdr:colOff>
      <xdr:row>61</xdr:row>
      <xdr:rowOff>247650</xdr:rowOff>
    </xdr:to>
    <xdr:pic>
      <xdr:nvPicPr>
        <xdr:cNvPr id="124" name="CheckBox124"/>
        <xdr:cNvPicPr preferRelativeResize="1">
          <a:picLocks noChangeAspect="1"/>
        </xdr:cNvPicPr>
      </xdr:nvPicPr>
      <xdr:blipFill>
        <a:blip r:embed="rId2"/>
        <a:stretch>
          <a:fillRect/>
        </a:stretch>
      </xdr:blipFill>
      <xdr:spPr>
        <a:xfrm>
          <a:off x="5638800" y="16440150"/>
          <a:ext cx="152400" cy="200025"/>
        </a:xfrm>
        <a:prstGeom prst="rect">
          <a:avLst/>
        </a:prstGeom>
        <a:noFill/>
        <a:ln w="9525" cmpd="sng">
          <a:noFill/>
        </a:ln>
      </xdr:spPr>
    </xdr:pic>
    <xdr:clientData/>
  </xdr:twoCellAnchor>
  <xdr:twoCellAnchor editAs="oneCell">
    <xdr:from>
      <xdr:col>20</xdr:col>
      <xdr:colOff>47625</xdr:colOff>
      <xdr:row>65</xdr:row>
      <xdr:rowOff>47625</xdr:rowOff>
    </xdr:from>
    <xdr:to>
      <xdr:col>20</xdr:col>
      <xdr:colOff>200025</xdr:colOff>
      <xdr:row>65</xdr:row>
      <xdr:rowOff>247650</xdr:rowOff>
    </xdr:to>
    <xdr:pic>
      <xdr:nvPicPr>
        <xdr:cNvPr id="125" name="CheckBox125"/>
        <xdr:cNvPicPr preferRelativeResize="1">
          <a:picLocks noChangeAspect="1"/>
        </xdr:cNvPicPr>
      </xdr:nvPicPr>
      <xdr:blipFill>
        <a:blip r:embed="rId1"/>
        <a:stretch>
          <a:fillRect/>
        </a:stretch>
      </xdr:blipFill>
      <xdr:spPr>
        <a:xfrm>
          <a:off x="5638800" y="17564100"/>
          <a:ext cx="152400" cy="200025"/>
        </a:xfrm>
        <a:prstGeom prst="rect">
          <a:avLst/>
        </a:prstGeom>
        <a:noFill/>
        <a:ln w="9525" cmpd="sng">
          <a:noFill/>
        </a:ln>
      </xdr:spPr>
    </xdr:pic>
    <xdr:clientData/>
  </xdr:twoCellAnchor>
  <xdr:twoCellAnchor editAs="oneCell">
    <xdr:from>
      <xdr:col>20</xdr:col>
      <xdr:colOff>47625</xdr:colOff>
      <xdr:row>66</xdr:row>
      <xdr:rowOff>57150</xdr:rowOff>
    </xdr:from>
    <xdr:to>
      <xdr:col>20</xdr:col>
      <xdr:colOff>200025</xdr:colOff>
      <xdr:row>66</xdr:row>
      <xdr:rowOff>257175</xdr:rowOff>
    </xdr:to>
    <xdr:pic>
      <xdr:nvPicPr>
        <xdr:cNvPr id="126" name="CheckBox126"/>
        <xdr:cNvPicPr preferRelativeResize="1">
          <a:picLocks noChangeAspect="1"/>
        </xdr:cNvPicPr>
      </xdr:nvPicPr>
      <xdr:blipFill>
        <a:blip r:embed="rId2"/>
        <a:stretch>
          <a:fillRect/>
        </a:stretch>
      </xdr:blipFill>
      <xdr:spPr>
        <a:xfrm>
          <a:off x="5638800" y="17849850"/>
          <a:ext cx="152400" cy="200025"/>
        </a:xfrm>
        <a:prstGeom prst="rect">
          <a:avLst/>
        </a:prstGeom>
        <a:noFill/>
        <a:ln w="9525" cmpd="sng">
          <a:noFill/>
        </a:ln>
      </xdr:spPr>
    </xdr:pic>
    <xdr:clientData/>
  </xdr:twoCellAnchor>
  <xdr:twoCellAnchor editAs="oneCell">
    <xdr:from>
      <xdr:col>20</xdr:col>
      <xdr:colOff>47625</xdr:colOff>
      <xdr:row>67</xdr:row>
      <xdr:rowOff>38100</xdr:rowOff>
    </xdr:from>
    <xdr:to>
      <xdr:col>20</xdr:col>
      <xdr:colOff>200025</xdr:colOff>
      <xdr:row>67</xdr:row>
      <xdr:rowOff>238125</xdr:rowOff>
    </xdr:to>
    <xdr:pic>
      <xdr:nvPicPr>
        <xdr:cNvPr id="127" name="CheckBox127"/>
        <xdr:cNvPicPr preferRelativeResize="1">
          <a:picLocks noChangeAspect="1"/>
        </xdr:cNvPicPr>
      </xdr:nvPicPr>
      <xdr:blipFill>
        <a:blip r:embed="rId1"/>
        <a:stretch>
          <a:fillRect/>
        </a:stretch>
      </xdr:blipFill>
      <xdr:spPr>
        <a:xfrm>
          <a:off x="5638800" y="18107025"/>
          <a:ext cx="152400" cy="200025"/>
        </a:xfrm>
        <a:prstGeom prst="rect">
          <a:avLst/>
        </a:prstGeom>
        <a:noFill/>
        <a:ln w="9525" cmpd="sng">
          <a:noFill/>
        </a:ln>
      </xdr:spPr>
    </xdr:pic>
    <xdr:clientData/>
  </xdr:twoCellAnchor>
  <xdr:twoCellAnchor editAs="oneCell">
    <xdr:from>
      <xdr:col>20</xdr:col>
      <xdr:colOff>47625</xdr:colOff>
      <xdr:row>68</xdr:row>
      <xdr:rowOff>47625</xdr:rowOff>
    </xdr:from>
    <xdr:to>
      <xdr:col>20</xdr:col>
      <xdr:colOff>200025</xdr:colOff>
      <xdr:row>68</xdr:row>
      <xdr:rowOff>247650</xdr:rowOff>
    </xdr:to>
    <xdr:pic>
      <xdr:nvPicPr>
        <xdr:cNvPr id="128" name="CheckBox128"/>
        <xdr:cNvPicPr preferRelativeResize="1">
          <a:picLocks noChangeAspect="1"/>
        </xdr:cNvPicPr>
      </xdr:nvPicPr>
      <xdr:blipFill>
        <a:blip r:embed="rId2"/>
        <a:stretch>
          <a:fillRect/>
        </a:stretch>
      </xdr:blipFill>
      <xdr:spPr>
        <a:xfrm>
          <a:off x="5638800" y="18392775"/>
          <a:ext cx="152400" cy="200025"/>
        </a:xfrm>
        <a:prstGeom prst="rect">
          <a:avLst/>
        </a:prstGeom>
        <a:noFill/>
        <a:ln w="9525" cmpd="sng">
          <a:noFill/>
        </a:ln>
      </xdr:spPr>
    </xdr:pic>
    <xdr:clientData/>
  </xdr:twoCellAnchor>
  <xdr:twoCellAnchor editAs="oneCell">
    <xdr:from>
      <xdr:col>20</xdr:col>
      <xdr:colOff>47625</xdr:colOff>
      <xdr:row>69</xdr:row>
      <xdr:rowOff>38100</xdr:rowOff>
    </xdr:from>
    <xdr:to>
      <xdr:col>20</xdr:col>
      <xdr:colOff>200025</xdr:colOff>
      <xdr:row>69</xdr:row>
      <xdr:rowOff>238125</xdr:rowOff>
    </xdr:to>
    <xdr:pic>
      <xdr:nvPicPr>
        <xdr:cNvPr id="129" name="CheckBox129"/>
        <xdr:cNvPicPr preferRelativeResize="1">
          <a:picLocks noChangeAspect="1"/>
        </xdr:cNvPicPr>
      </xdr:nvPicPr>
      <xdr:blipFill>
        <a:blip r:embed="rId1"/>
        <a:stretch>
          <a:fillRect/>
        </a:stretch>
      </xdr:blipFill>
      <xdr:spPr>
        <a:xfrm>
          <a:off x="5638800" y="18659475"/>
          <a:ext cx="152400" cy="200025"/>
        </a:xfrm>
        <a:prstGeom prst="rect">
          <a:avLst/>
        </a:prstGeom>
        <a:noFill/>
        <a:ln w="9525" cmpd="sng">
          <a:noFill/>
        </a:ln>
      </xdr:spPr>
    </xdr:pic>
    <xdr:clientData/>
  </xdr:twoCellAnchor>
  <xdr:twoCellAnchor editAs="oneCell">
    <xdr:from>
      <xdr:col>20</xdr:col>
      <xdr:colOff>47625</xdr:colOff>
      <xdr:row>70</xdr:row>
      <xdr:rowOff>28575</xdr:rowOff>
    </xdr:from>
    <xdr:to>
      <xdr:col>20</xdr:col>
      <xdr:colOff>200025</xdr:colOff>
      <xdr:row>70</xdr:row>
      <xdr:rowOff>228600</xdr:rowOff>
    </xdr:to>
    <xdr:pic>
      <xdr:nvPicPr>
        <xdr:cNvPr id="130" name="CheckBox130"/>
        <xdr:cNvPicPr preferRelativeResize="1">
          <a:picLocks noChangeAspect="1"/>
        </xdr:cNvPicPr>
      </xdr:nvPicPr>
      <xdr:blipFill>
        <a:blip r:embed="rId2"/>
        <a:stretch>
          <a:fillRect/>
        </a:stretch>
      </xdr:blipFill>
      <xdr:spPr>
        <a:xfrm>
          <a:off x="5638800" y="18926175"/>
          <a:ext cx="152400" cy="200025"/>
        </a:xfrm>
        <a:prstGeom prst="rect">
          <a:avLst/>
        </a:prstGeom>
        <a:noFill/>
        <a:ln w="9525" cmpd="sng">
          <a:noFill/>
        </a:ln>
      </xdr:spPr>
    </xdr:pic>
    <xdr:clientData/>
  </xdr:twoCellAnchor>
  <xdr:twoCellAnchor editAs="oneCell">
    <xdr:from>
      <xdr:col>20</xdr:col>
      <xdr:colOff>47625</xdr:colOff>
      <xdr:row>71</xdr:row>
      <xdr:rowOff>38100</xdr:rowOff>
    </xdr:from>
    <xdr:to>
      <xdr:col>20</xdr:col>
      <xdr:colOff>200025</xdr:colOff>
      <xdr:row>71</xdr:row>
      <xdr:rowOff>238125</xdr:rowOff>
    </xdr:to>
    <xdr:pic>
      <xdr:nvPicPr>
        <xdr:cNvPr id="131" name="CheckBox131"/>
        <xdr:cNvPicPr preferRelativeResize="1">
          <a:picLocks noChangeAspect="1"/>
        </xdr:cNvPicPr>
      </xdr:nvPicPr>
      <xdr:blipFill>
        <a:blip r:embed="rId1"/>
        <a:stretch>
          <a:fillRect/>
        </a:stretch>
      </xdr:blipFill>
      <xdr:spPr>
        <a:xfrm>
          <a:off x="5638800" y="19211925"/>
          <a:ext cx="152400" cy="200025"/>
        </a:xfrm>
        <a:prstGeom prst="rect">
          <a:avLst/>
        </a:prstGeom>
        <a:noFill/>
        <a:ln w="9525" cmpd="sng">
          <a:noFill/>
        </a:ln>
      </xdr:spPr>
    </xdr:pic>
    <xdr:clientData/>
  </xdr:twoCellAnchor>
  <xdr:twoCellAnchor editAs="oneCell">
    <xdr:from>
      <xdr:col>20</xdr:col>
      <xdr:colOff>47625</xdr:colOff>
      <xdr:row>72</xdr:row>
      <xdr:rowOff>38100</xdr:rowOff>
    </xdr:from>
    <xdr:to>
      <xdr:col>20</xdr:col>
      <xdr:colOff>200025</xdr:colOff>
      <xdr:row>72</xdr:row>
      <xdr:rowOff>238125</xdr:rowOff>
    </xdr:to>
    <xdr:pic>
      <xdr:nvPicPr>
        <xdr:cNvPr id="132" name="CheckBox132"/>
        <xdr:cNvPicPr preferRelativeResize="1">
          <a:picLocks noChangeAspect="1"/>
        </xdr:cNvPicPr>
      </xdr:nvPicPr>
      <xdr:blipFill>
        <a:blip r:embed="rId2"/>
        <a:stretch>
          <a:fillRect/>
        </a:stretch>
      </xdr:blipFill>
      <xdr:spPr>
        <a:xfrm>
          <a:off x="5638800" y="19488150"/>
          <a:ext cx="152400" cy="200025"/>
        </a:xfrm>
        <a:prstGeom prst="rect">
          <a:avLst/>
        </a:prstGeom>
        <a:noFill/>
        <a:ln w="9525" cmpd="sng">
          <a:noFill/>
        </a:ln>
      </xdr:spPr>
    </xdr:pic>
    <xdr:clientData/>
  </xdr:twoCellAnchor>
  <xdr:twoCellAnchor editAs="oneCell">
    <xdr:from>
      <xdr:col>20</xdr:col>
      <xdr:colOff>47625</xdr:colOff>
      <xdr:row>73</xdr:row>
      <xdr:rowOff>47625</xdr:rowOff>
    </xdr:from>
    <xdr:to>
      <xdr:col>20</xdr:col>
      <xdr:colOff>200025</xdr:colOff>
      <xdr:row>73</xdr:row>
      <xdr:rowOff>247650</xdr:rowOff>
    </xdr:to>
    <xdr:pic>
      <xdr:nvPicPr>
        <xdr:cNvPr id="133" name="CheckBox133"/>
        <xdr:cNvPicPr preferRelativeResize="1">
          <a:picLocks noChangeAspect="1"/>
        </xdr:cNvPicPr>
      </xdr:nvPicPr>
      <xdr:blipFill>
        <a:blip r:embed="rId1"/>
        <a:stretch>
          <a:fillRect/>
        </a:stretch>
      </xdr:blipFill>
      <xdr:spPr>
        <a:xfrm>
          <a:off x="5638800" y="19773900"/>
          <a:ext cx="152400" cy="200025"/>
        </a:xfrm>
        <a:prstGeom prst="rect">
          <a:avLst/>
        </a:prstGeom>
        <a:noFill/>
        <a:ln w="9525" cmpd="sng">
          <a:noFill/>
        </a:ln>
      </xdr:spPr>
    </xdr:pic>
    <xdr:clientData/>
  </xdr:twoCellAnchor>
  <xdr:twoCellAnchor editAs="oneCell">
    <xdr:from>
      <xdr:col>20</xdr:col>
      <xdr:colOff>47625</xdr:colOff>
      <xdr:row>74</xdr:row>
      <xdr:rowOff>28575</xdr:rowOff>
    </xdr:from>
    <xdr:to>
      <xdr:col>20</xdr:col>
      <xdr:colOff>200025</xdr:colOff>
      <xdr:row>74</xdr:row>
      <xdr:rowOff>228600</xdr:rowOff>
    </xdr:to>
    <xdr:pic>
      <xdr:nvPicPr>
        <xdr:cNvPr id="134" name="CheckBox134"/>
        <xdr:cNvPicPr preferRelativeResize="1">
          <a:picLocks noChangeAspect="1"/>
        </xdr:cNvPicPr>
      </xdr:nvPicPr>
      <xdr:blipFill>
        <a:blip r:embed="rId2"/>
        <a:stretch>
          <a:fillRect/>
        </a:stretch>
      </xdr:blipFill>
      <xdr:spPr>
        <a:xfrm>
          <a:off x="5638800" y="20031075"/>
          <a:ext cx="152400" cy="200025"/>
        </a:xfrm>
        <a:prstGeom prst="rect">
          <a:avLst/>
        </a:prstGeom>
        <a:noFill/>
        <a:ln w="9525" cmpd="sng">
          <a:noFill/>
        </a:ln>
      </xdr:spPr>
    </xdr:pic>
    <xdr:clientData/>
  </xdr:twoCellAnchor>
  <xdr:twoCellAnchor editAs="oneCell">
    <xdr:from>
      <xdr:col>20</xdr:col>
      <xdr:colOff>47625</xdr:colOff>
      <xdr:row>75</xdr:row>
      <xdr:rowOff>38100</xdr:rowOff>
    </xdr:from>
    <xdr:to>
      <xdr:col>20</xdr:col>
      <xdr:colOff>200025</xdr:colOff>
      <xdr:row>75</xdr:row>
      <xdr:rowOff>238125</xdr:rowOff>
    </xdr:to>
    <xdr:pic>
      <xdr:nvPicPr>
        <xdr:cNvPr id="135" name="CheckBox135"/>
        <xdr:cNvPicPr preferRelativeResize="1">
          <a:picLocks noChangeAspect="1"/>
        </xdr:cNvPicPr>
      </xdr:nvPicPr>
      <xdr:blipFill>
        <a:blip r:embed="rId1"/>
        <a:stretch>
          <a:fillRect/>
        </a:stretch>
      </xdr:blipFill>
      <xdr:spPr>
        <a:xfrm>
          <a:off x="5638800" y="20316825"/>
          <a:ext cx="152400" cy="200025"/>
        </a:xfrm>
        <a:prstGeom prst="rect">
          <a:avLst/>
        </a:prstGeom>
        <a:noFill/>
        <a:ln w="9525" cmpd="sng">
          <a:noFill/>
        </a:ln>
      </xdr:spPr>
    </xdr:pic>
    <xdr:clientData/>
  </xdr:twoCellAnchor>
  <xdr:twoCellAnchor editAs="oneCell">
    <xdr:from>
      <xdr:col>20</xdr:col>
      <xdr:colOff>47625</xdr:colOff>
      <xdr:row>76</xdr:row>
      <xdr:rowOff>38100</xdr:rowOff>
    </xdr:from>
    <xdr:to>
      <xdr:col>20</xdr:col>
      <xdr:colOff>200025</xdr:colOff>
      <xdr:row>76</xdr:row>
      <xdr:rowOff>238125</xdr:rowOff>
    </xdr:to>
    <xdr:pic>
      <xdr:nvPicPr>
        <xdr:cNvPr id="136" name="CheckBox136"/>
        <xdr:cNvPicPr preferRelativeResize="1">
          <a:picLocks noChangeAspect="1"/>
        </xdr:cNvPicPr>
      </xdr:nvPicPr>
      <xdr:blipFill>
        <a:blip r:embed="rId2"/>
        <a:stretch>
          <a:fillRect/>
        </a:stretch>
      </xdr:blipFill>
      <xdr:spPr>
        <a:xfrm>
          <a:off x="5638800" y="20593050"/>
          <a:ext cx="152400" cy="200025"/>
        </a:xfrm>
        <a:prstGeom prst="rect">
          <a:avLst/>
        </a:prstGeom>
        <a:noFill/>
        <a:ln w="9525" cmpd="sng">
          <a:noFill/>
        </a:ln>
      </xdr:spPr>
    </xdr:pic>
    <xdr:clientData/>
  </xdr:twoCellAnchor>
  <xdr:twoCellAnchor editAs="oneCell">
    <xdr:from>
      <xdr:col>20</xdr:col>
      <xdr:colOff>47625</xdr:colOff>
      <xdr:row>82</xdr:row>
      <xdr:rowOff>47625</xdr:rowOff>
    </xdr:from>
    <xdr:to>
      <xdr:col>20</xdr:col>
      <xdr:colOff>200025</xdr:colOff>
      <xdr:row>82</xdr:row>
      <xdr:rowOff>247650</xdr:rowOff>
    </xdr:to>
    <xdr:pic>
      <xdr:nvPicPr>
        <xdr:cNvPr id="137" name="CheckBox137"/>
        <xdr:cNvPicPr preferRelativeResize="1">
          <a:picLocks noChangeAspect="1"/>
        </xdr:cNvPicPr>
      </xdr:nvPicPr>
      <xdr:blipFill>
        <a:blip r:embed="rId1"/>
        <a:stretch>
          <a:fillRect/>
        </a:stretch>
      </xdr:blipFill>
      <xdr:spPr>
        <a:xfrm>
          <a:off x="5638800" y="22259925"/>
          <a:ext cx="152400" cy="200025"/>
        </a:xfrm>
        <a:prstGeom prst="rect">
          <a:avLst/>
        </a:prstGeom>
        <a:noFill/>
        <a:ln w="9525" cmpd="sng">
          <a:noFill/>
        </a:ln>
      </xdr:spPr>
    </xdr:pic>
    <xdr:clientData/>
  </xdr:twoCellAnchor>
  <xdr:twoCellAnchor editAs="oneCell">
    <xdr:from>
      <xdr:col>20</xdr:col>
      <xdr:colOff>47625</xdr:colOff>
      <xdr:row>83</xdr:row>
      <xdr:rowOff>47625</xdr:rowOff>
    </xdr:from>
    <xdr:to>
      <xdr:col>20</xdr:col>
      <xdr:colOff>200025</xdr:colOff>
      <xdr:row>83</xdr:row>
      <xdr:rowOff>247650</xdr:rowOff>
    </xdr:to>
    <xdr:pic>
      <xdr:nvPicPr>
        <xdr:cNvPr id="138" name="CheckBox138"/>
        <xdr:cNvPicPr preferRelativeResize="1">
          <a:picLocks noChangeAspect="1"/>
        </xdr:cNvPicPr>
      </xdr:nvPicPr>
      <xdr:blipFill>
        <a:blip r:embed="rId2"/>
        <a:stretch>
          <a:fillRect/>
        </a:stretch>
      </xdr:blipFill>
      <xdr:spPr>
        <a:xfrm>
          <a:off x="5638800" y="22536150"/>
          <a:ext cx="152400" cy="200025"/>
        </a:xfrm>
        <a:prstGeom prst="rect">
          <a:avLst/>
        </a:prstGeom>
        <a:noFill/>
        <a:ln w="9525" cmpd="sng">
          <a:noFill/>
        </a:ln>
      </xdr:spPr>
    </xdr:pic>
    <xdr:clientData/>
  </xdr:twoCellAnchor>
  <xdr:twoCellAnchor editAs="oneCell">
    <xdr:from>
      <xdr:col>20</xdr:col>
      <xdr:colOff>47625</xdr:colOff>
      <xdr:row>84</xdr:row>
      <xdr:rowOff>47625</xdr:rowOff>
    </xdr:from>
    <xdr:to>
      <xdr:col>20</xdr:col>
      <xdr:colOff>200025</xdr:colOff>
      <xdr:row>84</xdr:row>
      <xdr:rowOff>247650</xdr:rowOff>
    </xdr:to>
    <xdr:pic>
      <xdr:nvPicPr>
        <xdr:cNvPr id="139" name="CheckBox139"/>
        <xdr:cNvPicPr preferRelativeResize="1">
          <a:picLocks noChangeAspect="1"/>
        </xdr:cNvPicPr>
      </xdr:nvPicPr>
      <xdr:blipFill>
        <a:blip r:embed="rId1"/>
        <a:stretch>
          <a:fillRect/>
        </a:stretch>
      </xdr:blipFill>
      <xdr:spPr>
        <a:xfrm>
          <a:off x="5638800" y="22812375"/>
          <a:ext cx="152400" cy="200025"/>
        </a:xfrm>
        <a:prstGeom prst="rect">
          <a:avLst/>
        </a:prstGeom>
        <a:noFill/>
        <a:ln w="9525" cmpd="sng">
          <a:noFill/>
        </a:ln>
      </xdr:spPr>
    </xdr:pic>
    <xdr:clientData/>
  </xdr:twoCellAnchor>
  <xdr:twoCellAnchor editAs="oneCell">
    <xdr:from>
      <xdr:col>20</xdr:col>
      <xdr:colOff>47625</xdr:colOff>
      <xdr:row>85</xdr:row>
      <xdr:rowOff>47625</xdr:rowOff>
    </xdr:from>
    <xdr:to>
      <xdr:col>20</xdr:col>
      <xdr:colOff>200025</xdr:colOff>
      <xdr:row>85</xdr:row>
      <xdr:rowOff>247650</xdr:rowOff>
    </xdr:to>
    <xdr:pic>
      <xdr:nvPicPr>
        <xdr:cNvPr id="140" name="CheckBox140"/>
        <xdr:cNvPicPr preferRelativeResize="1">
          <a:picLocks noChangeAspect="1"/>
        </xdr:cNvPicPr>
      </xdr:nvPicPr>
      <xdr:blipFill>
        <a:blip r:embed="rId2"/>
        <a:stretch>
          <a:fillRect/>
        </a:stretch>
      </xdr:blipFill>
      <xdr:spPr>
        <a:xfrm>
          <a:off x="5638800" y="23088600"/>
          <a:ext cx="152400" cy="200025"/>
        </a:xfrm>
        <a:prstGeom prst="rect">
          <a:avLst/>
        </a:prstGeom>
        <a:noFill/>
        <a:ln w="9525" cmpd="sng">
          <a:noFill/>
        </a:ln>
      </xdr:spPr>
    </xdr:pic>
    <xdr:clientData/>
  </xdr:twoCellAnchor>
  <xdr:twoCellAnchor editAs="oneCell">
    <xdr:from>
      <xdr:col>20</xdr:col>
      <xdr:colOff>47625</xdr:colOff>
      <xdr:row>87</xdr:row>
      <xdr:rowOff>38100</xdr:rowOff>
    </xdr:from>
    <xdr:to>
      <xdr:col>20</xdr:col>
      <xdr:colOff>200025</xdr:colOff>
      <xdr:row>87</xdr:row>
      <xdr:rowOff>238125</xdr:rowOff>
    </xdr:to>
    <xdr:pic>
      <xdr:nvPicPr>
        <xdr:cNvPr id="141" name="CheckBox141"/>
        <xdr:cNvPicPr preferRelativeResize="1">
          <a:picLocks noChangeAspect="1"/>
        </xdr:cNvPicPr>
      </xdr:nvPicPr>
      <xdr:blipFill>
        <a:blip r:embed="rId1"/>
        <a:stretch>
          <a:fillRect/>
        </a:stretch>
      </xdr:blipFill>
      <xdr:spPr>
        <a:xfrm>
          <a:off x="5638800" y="23631525"/>
          <a:ext cx="152400" cy="200025"/>
        </a:xfrm>
        <a:prstGeom prst="rect">
          <a:avLst/>
        </a:prstGeom>
        <a:noFill/>
        <a:ln w="9525" cmpd="sng">
          <a:noFill/>
        </a:ln>
      </xdr:spPr>
    </xdr:pic>
    <xdr:clientData/>
  </xdr:twoCellAnchor>
  <xdr:twoCellAnchor editAs="oneCell">
    <xdr:from>
      <xdr:col>20</xdr:col>
      <xdr:colOff>47625</xdr:colOff>
      <xdr:row>88</xdr:row>
      <xdr:rowOff>38100</xdr:rowOff>
    </xdr:from>
    <xdr:to>
      <xdr:col>20</xdr:col>
      <xdr:colOff>200025</xdr:colOff>
      <xdr:row>88</xdr:row>
      <xdr:rowOff>238125</xdr:rowOff>
    </xdr:to>
    <xdr:pic>
      <xdr:nvPicPr>
        <xdr:cNvPr id="142" name="CheckBox142"/>
        <xdr:cNvPicPr preferRelativeResize="1">
          <a:picLocks noChangeAspect="1"/>
        </xdr:cNvPicPr>
      </xdr:nvPicPr>
      <xdr:blipFill>
        <a:blip r:embed="rId2"/>
        <a:stretch>
          <a:fillRect/>
        </a:stretch>
      </xdr:blipFill>
      <xdr:spPr>
        <a:xfrm>
          <a:off x="5638800" y="23907750"/>
          <a:ext cx="152400" cy="200025"/>
        </a:xfrm>
        <a:prstGeom prst="rect">
          <a:avLst/>
        </a:prstGeom>
        <a:noFill/>
        <a:ln w="9525" cmpd="sng">
          <a:noFill/>
        </a:ln>
      </xdr:spPr>
    </xdr:pic>
    <xdr:clientData/>
  </xdr:twoCellAnchor>
  <xdr:twoCellAnchor editAs="oneCell">
    <xdr:from>
      <xdr:col>20</xdr:col>
      <xdr:colOff>47625</xdr:colOff>
      <xdr:row>89</xdr:row>
      <xdr:rowOff>38100</xdr:rowOff>
    </xdr:from>
    <xdr:to>
      <xdr:col>20</xdr:col>
      <xdr:colOff>200025</xdr:colOff>
      <xdr:row>89</xdr:row>
      <xdr:rowOff>238125</xdr:rowOff>
    </xdr:to>
    <xdr:pic>
      <xdr:nvPicPr>
        <xdr:cNvPr id="143" name="CheckBox143"/>
        <xdr:cNvPicPr preferRelativeResize="1">
          <a:picLocks noChangeAspect="1"/>
        </xdr:cNvPicPr>
      </xdr:nvPicPr>
      <xdr:blipFill>
        <a:blip r:embed="rId1"/>
        <a:stretch>
          <a:fillRect/>
        </a:stretch>
      </xdr:blipFill>
      <xdr:spPr>
        <a:xfrm>
          <a:off x="5638800" y="24183975"/>
          <a:ext cx="152400" cy="200025"/>
        </a:xfrm>
        <a:prstGeom prst="rect">
          <a:avLst/>
        </a:prstGeom>
        <a:noFill/>
        <a:ln w="9525" cmpd="sng">
          <a:noFill/>
        </a:ln>
      </xdr:spPr>
    </xdr:pic>
    <xdr:clientData/>
  </xdr:twoCellAnchor>
  <xdr:twoCellAnchor editAs="oneCell">
    <xdr:from>
      <xdr:col>20</xdr:col>
      <xdr:colOff>47625</xdr:colOff>
      <xdr:row>90</xdr:row>
      <xdr:rowOff>38100</xdr:rowOff>
    </xdr:from>
    <xdr:to>
      <xdr:col>20</xdr:col>
      <xdr:colOff>200025</xdr:colOff>
      <xdr:row>90</xdr:row>
      <xdr:rowOff>238125</xdr:rowOff>
    </xdr:to>
    <xdr:pic>
      <xdr:nvPicPr>
        <xdr:cNvPr id="144" name="CheckBox144"/>
        <xdr:cNvPicPr preferRelativeResize="1">
          <a:picLocks noChangeAspect="1"/>
        </xdr:cNvPicPr>
      </xdr:nvPicPr>
      <xdr:blipFill>
        <a:blip r:embed="rId2"/>
        <a:stretch>
          <a:fillRect/>
        </a:stretch>
      </xdr:blipFill>
      <xdr:spPr>
        <a:xfrm>
          <a:off x="5638800" y="24460200"/>
          <a:ext cx="152400" cy="200025"/>
        </a:xfrm>
        <a:prstGeom prst="rect">
          <a:avLst/>
        </a:prstGeom>
        <a:noFill/>
        <a:ln w="9525" cmpd="sng">
          <a:noFill/>
        </a:ln>
      </xdr:spPr>
    </xdr:pic>
    <xdr:clientData/>
  </xdr:twoCellAnchor>
  <xdr:twoCellAnchor editAs="oneCell">
    <xdr:from>
      <xdr:col>20</xdr:col>
      <xdr:colOff>47625</xdr:colOff>
      <xdr:row>77</xdr:row>
      <xdr:rowOff>38100</xdr:rowOff>
    </xdr:from>
    <xdr:to>
      <xdr:col>20</xdr:col>
      <xdr:colOff>200025</xdr:colOff>
      <xdr:row>77</xdr:row>
      <xdr:rowOff>238125</xdr:rowOff>
    </xdr:to>
    <xdr:pic>
      <xdr:nvPicPr>
        <xdr:cNvPr id="145" name="CheckBox145"/>
        <xdr:cNvPicPr preferRelativeResize="1">
          <a:picLocks noChangeAspect="1"/>
        </xdr:cNvPicPr>
      </xdr:nvPicPr>
      <xdr:blipFill>
        <a:blip r:embed="rId1"/>
        <a:stretch>
          <a:fillRect/>
        </a:stretch>
      </xdr:blipFill>
      <xdr:spPr>
        <a:xfrm>
          <a:off x="5638800" y="20869275"/>
          <a:ext cx="152400" cy="200025"/>
        </a:xfrm>
        <a:prstGeom prst="rect">
          <a:avLst/>
        </a:prstGeom>
        <a:noFill/>
        <a:ln w="9525" cmpd="sng">
          <a:noFill/>
        </a:ln>
      </xdr:spPr>
    </xdr:pic>
    <xdr:clientData/>
  </xdr:twoCellAnchor>
  <xdr:twoCellAnchor editAs="oneCell">
    <xdr:from>
      <xdr:col>20</xdr:col>
      <xdr:colOff>47625</xdr:colOff>
      <xdr:row>78</xdr:row>
      <xdr:rowOff>38100</xdr:rowOff>
    </xdr:from>
    <xdr:to>
      <xdr:col>20</xdr:col>
      <xdr:colOff>200025</xdr:colOff>
      <xdr:row>78</xdr:row>
      <xdr:rowOff>247650</xdr:rowOff>
    </xdr:to>
    <xdr:pic>
      <xdr:nvPicPr>
        <xdr:cNvPr id="146" name="CheckBox146"/>
        <xdr:cNvPicPr preferRelativeResize="1">
          <a:picLocks noChangeAspect="1"/>
        </xdr:cNvPicPr>
      </xdr:nvPicPr>
      <xdr:blipFill>
        <a:blip r:embed="rId3"/>
        <a:stretch>
          <a:fillRect/>
        </a:stretch>
      </xdr:blipFill>
      <xdr:spPr>
        <a:xfrm>
          <a:off x="5638800" y="21145500"/>
          <a:ext cx="152400" cy="209550"/>
        </a:xfrm>
        <a:prstGeom prst="rect">
          <a:avLst/>
        </a:prstGeom>
        <a:noFill/>
        <a:ln w="9525" cmpd="sng">
          <a:noFill/>
        </a:ln>
      </xdr:spPr>
    </xdr:pic>
    <xdr:clientData/>
  </xdr:twoCellAnchor>
  <xdr:twoCellAnchor editAs="oneCell">
    <xdr:from>
      <xdr:col>20</xdr:col>
      <xdr:colOff>47625</xdr:colOff>
      <xdr:row>79</xdr:row>
      <xdr:rowOff>38100</xdr:rowOff>
    </xdr:from>
    <xdr:to>
      <xdr:col>20</xdr:col>
      <xdr:colOff>200025</xdr:colOff>
      <xdr:row>79</xdr:row>
      <xdr:rowOff>238125</xdr:rowOff>
    </xdr:to>
    <xdr:pic>
      <xdr:nvPicPr>
        <xdr:cNvPr id="147" name="CheckBox147"/>
        <xdr:cNvPicPr preferRelativeResize="1">
          <a:picLocks noChangeAspect="1"/>
        </xdr:cNvPicPr>
      </xdr:nvPicPr>
      <xdr:blipFill>
        <a:blip r:embed="rId1"/>
        <a:stretch>
          <a:fillRect/>
        </a:stretch>
      </xdr:blipFill>
      <xdr:spPr>
        <a:xfrm>
          <a:off x="5638800" y="21421725"/>
          <a:ext cx="152400" cy="200025"/>
        </a:xfrm>
        <a:prstGeom prst="rect">
          <a:avLst/>
        </a:prstGeom>
        <a:noFill/>
        <a:ln w="9525" cmpd="sng">
          <a:noFill/>
        </a:ln>
      </xdr:spPr>
    </xdr:pic>
    <xdr:clientData/>
  </xdr:twoCellAnchor>
  <xdr:twoCellAnchor editAs="oneCell">
    <xdr:from>
      <xdr:col>20</xdr:col>
      <xdr:colOff>47625</xdr:colOff>
      <xdr:row>80</xdr:row>
      <xdr:rowOff>38100</xdr:rowOff>
    </xdr:from>
    <xdr:to>
      <xdr:col>20</xdr:col>
      <xdr:colOff>200025</xdr:colOff>
      <xdr:row>80</xdr:row>
      <xdr:rowOff>238125</xdr:rowOff>
    </xdr:to>
    <xdr:pic>
      <xdr:nvPicPr>
        <xdr:cNvPr id="148" name="CheckBox148"/>
        <xdr:cNvPicPr preferRelativeResize="1">
          <a:picLocks noChangeAspect="1"/>
        </xdr:cNvPicPr>
      </xdr:nvPicPr>
      <xdr:blipFill>
        <a:blip r:embed="rId2"/>
        <a:stretch>
          <a:fillRect/>
        </a:stretch>
      </xdr:blipFill>
      <xdr:spPr>
        <a:xfrm>
          <a:off x="5638800" y="21697950"/>
          <a:ext cx="152400" cy="200025"/>
        </a:xfrm>
        <a:prstGeom prst="rect">
          <a:avLst/>
        </a:prstGeom>
        <a:noFill/>
        <a:ln w="9525" cmpd="sng">
          <a:noFill/>
        </a:ln>
      </xdr:spPr>
    </xdr:pic>
    <xdr:clientData/>
  </xdr:twoCellAnchor>
  <xdr:twoCellAnchor editAs="oneCell">
    <xdr:from>
      <xdr:col>20</xdr:col>
      <xdr:colOff>47625</xdr:colOff>
      <xdr:row>94</xdr:row>
      <xdr:rowOff>47625</xdr:rowOff>
    </xdr:from>
    <xdr:to>
      <xdr:col>20</xdr:col>
      <xdr:colOff>200025</xdr:colOff>
      <xdr:row>94</xdr:row>
      <xdr:rowOff>247650</xdr:rowOff>
    </xdr:to>
    <xdr:pic>
      <xdr:nvPicPr>
        <xdr:cNvPr id="149" name="CheckBox149"/>
        <xdr:cNvPicPr preferRelativeResize="1">
          <a:picLocks noChangeAspect="1"/>
        </xdr:cNvPicPr>
      </xdr:nvPicPr>
      <xdr:blipFill>
        <a:blip r:embed="rId1"/>
        <a:stretch>
          <a:fillRect/>
        </a:stretch>
      </xdr:blipFill>
      <xdr:spPr>
        <a:xfrm>
          <a:off x="5638800" y="25374600"/>
          <a:ext cx="152400" cy="200025"/>
        </a:xfrm>
        <a:prstGeom prst="rect">
          <a:avLst/>
        </a:prstGeom>
        <a:noFill/>
        <a:ln w="9525" cmpd="sng">
          <a:noFill/>
        </a:ln>
      </xdr:spPr>
    </xdr:pic>
    <xdr:clientData/>
  </xdr:twoCellAnchor>
  <xdr:twoCellAnchor editAs="oneCell">
    <xdr:from>
      <xdr:col>20</xdr:col>
      <xdr:colOff>47625</xdr:colOff>
      <xdr:row>95</xdr:row>
      <xdr:rowOff>38100</xdr:rowOff>
    </xdr:from>
    <xdr:to>
      <xdr:col>20</xdr:col>
      <xdr:colOff>200025</xdr:colOff>
      <xdr:row>95</xdr:row>
      <xdr:rowOff>238125</xdr:rowOff>
    </xdr:to>
    <xdr:pic>
      <xdr:nvPicPr>
        <xdr:cNvPr id="150" name="CheckBox150"/>
        <xdr:cNvPicPr preferRelativeResize="1">
          <a:picLocks noChangeAspect="1"/>
        </xdr:cNvPicPr>
      </xdr:nvPicPr>
      <xdr:blipFill>
        <a:blip r:embed="rId2"/>
        <a:stretch>
          <a:fillRect/>
        </a:stretch>
      </xdr:blipFill>
      <xdr:spPr>
        <a:xfrm>
          <a:off x="5638800" y="25641300"/>
          <a:ext cx="152400" cy="200025"/>
        </a:xfrm>
        <a:prstGeom prst="rect">
          <a:avLst/>
        </a:prstGeom>
        <a:noFill/>
        <a:ln w="9525" cmpd="sng">
          <a:noFill/>
        </a:ln>
      </xdr:spPr>
    </xdr:pic>
    <xdr:clientData/>
  </xdr:twoCellAnchor>
  <xdr:twoCellAnchor editAs="oneCell">
    <xdr:from>
      <xdr:col>20</xdr:col>
      <xdr:colOff>47625</xdr:colOff>
      <xdr:row>96</xdr:row>
      <xdr:rowOff>47625</xdr:rowOff>
    </xdr:from>
    <xdr:to>
      <xdr:col>20</xdr:col>
      <xdr:colOff>200025</xdr:colOff>
      <xdr:row>96</xdr:row>
      <xdr:rowOff>247650</xdr:rowOff>
    </xdr:to>
    <xdr:pic>
      <xdr:nvPicPr>
        <xdr:cNvPr id="151" name="CheckBox151"/>
        <xdr:cNvPicPr preferRelativeResize="1">
          <a:picLocks noChangeAspect="1"/>
        </xdr:cNvPicPr>
      </xdr:nvPicPr>
      <xdr:blipFill>
        <a:blip r:embed="rId1"/>
        <a:stretch>
          <a:fillRect/>
        </a:stretch>
      </xdr:blipFill>
      <xdr:spPr>
        <a:xfrm>
          <a:off x="5638800" y="25927050"/>
          <a:ext cx="152400" cy="200025"/>
        </a:xfrm>
        <a:prstGeom prst="rect">
          <a:avLst/>
        </a:prstGeom>
        <a:noFill/>
        <a:ln w="9525" cmpd="sng">
          <a:noFill/>
        </a:ln>
      </xdr:spPr>
    </xdr:pic>
    <xdr:clientData/>
  </xdr:twoCellAnchor>
  <xdr:twoCellAnchor editAs="oneCell">
    <xdr:from>
      <xdr:col>20</xdr:col>
      <xdr:colOff>47625</xdr:colOff>
      <xdr:row>97</xdr:row>
      <xdr:rowOff>47625</xdr:rowOff>
    </xdr:from>
    <xdr:to>
      <xdr:col>20</xdr:col>
      <xdr:colOff>200025</xdr:colOff>
      <xdr:row>97</xdr:row>
      <xdr:rowOff>247650</xdr:rowOff>
    </xdr:to>
    <xdr:pic>
      <xdr:nvPicPr>
        <xdr:cNvPr id="152" name="CheckBox152"/>
        <xdr:cNvPicPr preferRelativeResize="1">
          <a:picLocks noChangeAspect="1"/>
        </xdr:cNvPicPr>
      </xdr:nvPicPr>
      <xdr:blipFill>
        <a:blip r:embed="rId2"/>
        <a:stretch>
          <a:fillRect/>
        </a:stretch>
      </xdr:blipFill>
      <xdr:spPr>
        <a:xfrm>
          <a:off x="5638800" y="26203275"/>
          <a:ext cx="152400" cy="200025"/>
        </a:xfrm>
        <a:prstGeom prst="rect">
          <a:avLst/>
        </a:prstGeom>
        <a:noFill/>
        <a:ln w="9525" cmpd="sng">
          <a:noFill/>
        </a:ln>
      </xdr:spPr>
    </xdr:pic>
    <xdr:clientData/>
  </xdr:twoCellAnchor>
  <xdr:twoCellAnchor editAs="oneCell">
    <xdr:from>
      <xdr:col>20</xdr:col>
      <xdr:colOff>47625</xdr:colOff>
      <xdr:row>103</xdr:row>
      <xdr:rowOff>57150</xdr:rowOff>
    </xdr:from>
    <xdr:to>
      <xdr:col>20</xdr:col>
      <xdr:colOff>200025</xdr:colOff>
      <xdr:row>103</xdr:row>
      <xdr:rowOff>257175</xdr:rowOff>
    </xdr:to>
    <xdr:pic>
      <xdr:nvPicPr>
        <xdr:cNvPr id="153" name="CheckBox153"/>
        <xdr:cNvPicPr preferRelativeResize="1">
          <a:picLocks noChangeAspect="1"/>
        </xdr:cNvPicPr>
      </xdr:nvPicPr>
      <xdr:blipFill>
        <a:blip r:embed="rId1"/>
        <a:stretch>
          <a:fillRect/>
        </a:stretch>
      </xdr:blipFill>
      <xdr:spPr>
        <a:xfrm>
          <a:off x="5638800" y="27870150"/>
          <a:ext cx="152400" cy="200025"/>
        </a:xfrm>
        <a:prstGeom prst="rect">
          <a:avLst/>
        </a:prstGeom>
        <a:noFill/>
        <a:ln w="9525" cmpd="sng">
          <a:noFill/>
        </a:ln>
      </xdr:spPr>
    </xdr:pic>
    <xdr:clientData/>
  </xdr:twoCellAnchor>
  <xdr:twoCellAnchor editAs="oneCell">
    <xdr:from>
      <xdr:col>20</xdr:col>
      <xdr:colOff>47625</xdr:colOff>
      <xdr:row>104</xdr:row>
      <xdr:rowOff>57150</xdr:rowOff>
    </xdr:from>
    <xdr:to>
      <xdr:col>20</xdr:col>
      <xdr:colOff>200025</xdr:colOff>
      <xdr:row>104</xdr:row>
      <xdr:rowOff>257175</xdr:rowOff>
    </xdr:to>
    <xdr:pic>
      <xdr:nvPicPr>
        <xdr:cNvPr id="154" name="CheckBox154"/>
        <xdr:cNvPicPr preferRelativeResize="1">
          <a:picLocks noChangeAspect="1"/>
        </xdr:cNvPicPr>
      </xdr:nvPicPr>
      <xdr:blipFill>
        <a:blip r:embed="rId2"/>
        <a:stretch>
          <a:fillRect/>
        </a:stretch>
      </xdr:blipFill>
      <xdr:spPr>
        <a:xfrm>
          <a:off x="5638800" y="28146375"/>
          <a:ext cx="152400" cy="200025"/>
        </a:xfrm>
        <a:prstGeom prst="rect">
          <a:avLst/>
        </a:prstGeom>
        <a:noFill/>
        <a:ln w="9525" cmpd="sng">
          <a:noFill/>
        </a:ln>
      </xdr:spPr>
    </xdr:pic>
    <xdr:clientData/>
  </xdr:twoCellAnchor>
  <xdr:twoCellAnchor editAs="oneCell">
    <xdr:from>
      <xdr:col>20</xdr:col>
      <xdr:colOff>47625</xdr:colOff>
      <xdr:row>105</xdr:row>
      <xdr:rowOff>57150</xdr:rowOff>
    </xdr:from>
    <xdr:to>
      <xdr:col>20</xdr:col>
      <xdr:colOff>200025</xdr:colOff>
      <xdr:row>105</xdr:row>
      <xdr:rowOff>257175</xdr:rowOff>
    </xdr:to>
    <xdr:pic>
      <xdr:nvPicPr>
        <xdr:cNvPr id="155" name="CheckBox155"/>
        <xdr:cNvPicPr preferRelativeResize="1">
          <a:picLocks noChangeAspect="1"/>
        </xdr:cNvPicPr>
      </xdr:nvPicPr>
      <xdr:blipFill>
        <a:blip r:embed="rId1"/>
        <a:stretch>
          <a:fillRect/>
        </a:stretch>
      </xdr:blipFill>
      <xdr:spPr>
        <a:xfrm>
          <a:off x="5638800" y="28422600"/>
          <a:ext cx="152400" cy="200025"/>
        </a:xfrm>
        <a:prstGeom prst="rect">
          <a:avLst/>
        </a:prstGeom>
        <a:noFill/>
        <a:ln w="9525" cmpd="sng">
          <a:noFill/>
        </a:ln>
      </xdr:spPr>
    </xdr:pic>
    <xdr:clientData/>
  </xdr:twoCellAnchor>
  <xdr:twoCellAnchor editAs="oneCell">
    <xdr:from>
      <xdr:col>20</xdr:col>
      <xdr:colOff>47625</xdr:colOff>
      <xdr:row>106</xdr:row>
      <xdr:rowOff>57150</xdr:rowOff>
    </xdr:from>
    <xdr:to>
      <xdr:col>20</xdr:col>
      <xdr:colOff>200025</xdr:colOff>
      <xdr:row>106</xdr:row>
      <xdr:rowOff>257175</xdr:rowOff>
    </xdr:to>
    <xdr:pic>
      <xdr:nvPicPr>
        <xdr:cNvPr id="156" name="CheckBox156"/>
        <xdr:cNvPicPr preferRelativeResize="1">
          <a:picLocks noChangeAspect="1"/>
        </xdr:cNvPicPr>
      </xdr:nvPicPr>
      <xdr:blipFill>
        <a:blip r:embed="rId2"/>
        <a:stretch>
          <a:fillRect/>
        </a:stretch>
      </xdr:blipFill>
      <xdr:spPr>
        <a:xfrm>
          <a:off x="5638800" y="28698825"/>
          <a:ext cx="152400" cy="200025"/>
        </a:xfrm>
        <a:prstGeom prst="rect">
          <a:avLst/>
        </a:prstGeom>
        <a:noFill/>
        <a:ln w="9525" cmpd="sng">
          <a:noFill/>
        </a:ln>
      </xdr:spPr>
    </xdr:pic>
    <xdr:clientData/>
  </xdr:twoCellAnchor>
  <xdr:twoCellAnchor editAs="oneCell">
    <xdr:from>
      <xdr:col>20</xdr:col>
      <xdr:colOff>47625</xdr:colOff>
      <xdr:row>107</xdr:row>
      <xdr:rowOff>38100</xdr:rowOff>
    </xdr:from>
    <xdr:to>
      <xdr:col>20</xdr:col>
      <xdr:colOff>200025</xdr:colOff>
      <xdr:row>107</xdr:row>
      <xdr:rowOff>238125</xdr:rowOff>
    </xdr:to>
    <xdr:pic>
      <xdr:nvPicPr>
        <xdr:cNvPr id="157" name="CheckBox157"/>
        <xdr:cNvPicPr preferRelativeResize="1">
          <a:picLocks noChangeAspect="1"/>
        </xdr:cNvPicPr>
      </xdr:nvPicPr>
      <xdr:blipFill>
        <a:blip r:embed="rId1"/>
        <a:stretch>
          <a:fillRect/>
        </a:stretch>
      </xdr:blipFill>
      <xdr:spPr>
        <a:xfrm>
          <a:off x="5638800" y="28956000"/>
          <a:ext cx="152400" cy="200025"/>
        </a:xfrm>
        <a:prstGeom prst="rect">
          <a:avLst/>
        </a:prstGeom>
        <a:noFill/>
        <a:ln w="9525" cmpd="sng">
          <a:noFill/>
        </a:ln>
      </xdr:spPr>
    </xdr:pic>
    <xdr:clientData/>
  </xdr:twoCellAnchor>
  <xdr:twoCellAnchor editAs="oneCell">
    <xdr:from>
      <xdr:col>20</xdr:col>
      <xdr:colOff>47625</xdr:colOff>
      <xdr:row>108</xdr:row>
      <xdr:rowOff>38100</xdr:rowOff>
    </xdr:from>
    <xdr:to>
      <xdr:col>20</xdr:col>
      <xdr:colOff>200025</xdr:colOff>
      <xdr:row>108</xdr:row>
      <xdr:rowOff>238125</xdr:rowOff>
    </xdr:to>
    <xdr:pic>
      <xdr:nvPicPr>
        <xdr:cNvPr id="158" name="CheckBox158"/>
        <xdr:cNvPicPr preferRelativeResize="1">
          <a:picLocks noChangeAspect="1"/>
        </xdr:cNvPicPr>
      </xdr:nvPicPr>
      <xdr:blipFill>
        <a:blip r:embed="rId2"/>
        <a:stretch>
          <a:fillRect/>
        </a:stretch>
      </xdr:blipFill>
      <xdr:spPr>
        <a:xfrm>
          <a:off x="5638800" y="29232225"/>
          <a:ext cx="152400" cy="200025"/>
        </a:xfrm>
        <a:prstGeom prst="rect">
          <a:avLst/>
        </a:prstGeom>
        <a:noFill/>
        <a:ln w="9525" cmpd="sng">
          <a:noFill/>
        </a:ln>
      </xdr:spPr>
    </xdr:pic>
    <xdr:clientData/>
  </xdr:twoCellAnchor>
  <xdr:twoCellAnchor editAs="oneCell">
    <xdr:from>
      <xdr:col>20</xdr:col>
      <xdr:colOff>47625</xdr:colOff>
      <xdr:row>109</xdr:row>
      <xdr:rowOff>38100</xdr:rowOff>
    </xdr:from>
    <xdr:to>
      <xdr:col>20</xdr:col>
      <xdr:colOff>200025</xdr:colOff>
      <xdr:row>109</xdr:row>
      <xdr:rowOff>238125</xdr:rowOff>
    </xdr:to>
    <xdr:pic>
      <xdr:nvPicPr>
        <xdr:cNvPr id="159" name="CheckBox159"/>
        <xdr:cNvPicPr preferRelativeResize="1">
          <a:picLocks noChangeAspect="1"/>
        </xdr:cNvPicPr>
      </xdr:nvPicPr>
      <xdr:blipFill>
        <a:blip r:embed="rId1"/>
        <a:stretch>
          <a:fillRect/>
        </a:stretch>
      </xdr:blipFill>
      <xdr:spPr>
        <a:xfrm>
          <a:off x="5638800" y="29508450"/>
          <a:ext cx="152400" cy="200025"/>
        </a:xfrm>
        <a:prstGeom prst="rect">
          <a:avLst/>
        </a:prstGeom>
        <a:noFill/>
        <a:ln w="9525" cmpd="sng">
          <a:noFill/>
        </a:ln>
      </xdr:spPr>
    </xdr:pic>
    <xdr:clientData/>
  </xdr:twoCellAnchor>
  <xdr:twoCellAnchor editAs="oneCell">
    <xdr:from>
      <xdr:col>20</xdr:col>
      <xdr:colOff>47625</xdr:colOff>
      <xdr:row>110</xdr:row>
      <xdr:rowOff>38100</xdr:rowOff>
    </xdr:from>
    <xdr:to>
      <xdr:col>20</xdr:col>
      <xdr:colOff>200025</xdr:colOff>
      <xdr:row>110</xdr:row>
      <xdr:rowOff>238125</xdr:rowOff>
    </xdr:to>
    <xdr:pic>
      <xdr:nvPicPr>
        <xdr:cNvPr id="160" name="CheckBox160"/>
        <xdr:cNvPicPr preferRelativeResize="1">
          <a:picLocks noChangeAspect="1"/>
        </xdr:cNvPicPr>
      </xdr:nvPicPr>
      <xdr:blipFill>
        <a:blip r:embed="rId2"/>
        <a:stretch>
          <a:fillRect/>
        </a:stretch>
      </xdr:blipFill>
      <xdr:spPr>
        <a:xfrm>
          <a:off x="5638800" y="29784675"/>
          <a:ext cx="152400" cy="200025"/>
        </a:xfrm>
        <a:prstGeom prst="rect">
          <a:avLst/>
        </a:prstGeom>
        <a:noFill/>
        <a:ln w="9525" cmpd="sng">
          <a:noFill/>
        </a:ln>
      </xdr:spPr>
    </xdr:pic>
    <xdr:clientData/>
  </xdr:twoCellAnchor>
  <xdr:twoCellAnchor editAs="oneCell">
    <xdr:from>
      <xdr:col>20</xdr:col>
      <xdr:colOff>47625</xdr:colOff>
      <xdr:row>98</xdr:row>
      <xdr:rowOff>38100</xdr:rowOff>
    </xdr:from>
    <xdr:to>
      <xdr:col>20</xdr:col>
      <xdr:colOff>200025</xdr:colOff>
      <xdr:row>98</xdr:row>
      <xdr:rowOff>238125</xdr:rowOff>
    </xdr:to>
    <xdr:pic>
      <xdr:nvPicPr>
        <xdr:cNvPr id="161" name="CheckBox161"/>
        <xdr:cNvPicPr preferRelativeResize="1">
          <a:picLocks noChangeAspect="1"/>
        </xdr:cNvPicPr>
      </xdr:nvPicPr>
      <xdr:blipFill>
        <a:blip r:embed="rId1"/>
        <a:stretch>
          <a:fillRect/>
        </a:stretch>
      </xdr:blipFill>
      <xdr:spPr>
        <a:xfrm>
          <a:off x="5638800" y="26469975"/>
          <a:ext cx="152400" cy="200025"/>
        </a:xfrm>
        <a:prstGeom prst="rect">
          <a:avLst/>
        </a:prstGeom>
        <a:noFill/>
        <a:ln w="9525" cmpd="sng">
          <a:noFill/>
        </a:ln>
      </xdr:spPr>
    </xdr:pic>
    <xdr:clientData/>
  </xdr:twoCellAnchor>
  <xdr:twoCellAnchor editAs="oneCell">
    <xdr:from>
      <xdr:col>20</xdr:col>
      <xdr:colOff>47625</xdr:colOff>
      <xdr:row>99</xdr:row>
      <xdr:rowOff>38100</xdr:rowOff>
    </xdr:from>
    <xdr:to>
      <xdr:col>20</xdr:col>
      <xdr:colOff>200025</xdr:colOff>
      <xdr:row>99</xdr:row>
      <xdr:rowOff>238125</xdr:rowOff>
    </xdr:to>
    <xdr:pic>
      <xdr:nvPicPr>
        <xdr:cNvPr id="162" name="CheckBox162"/>
        <xdr:cNvPicPr preferRelativeResize="1">
          <a:picLocks noChangeAspect="1"/>
        </xdr:cNvPicPr>
      </xdr:nvPicPr>
      <xdr:blipFill>
        <a:blip r:embed="rId2"/>
        <a:stretch>
          <a:fillRect/>
        </a:stretch>
      </xdr:blipFill>
      <xdr:spPr>
        <a:xfrm>
          <a:off x="5638800" y="26746200"/>
          <a:ext cx="152400" cy="200025"/>
        </a:xfrm>
        <a:prstGeom prst="rect">
          <a:avLst/>
        </a:prstGeom>
        <a:noFill/>
        <a:ln w="9525" cmpd="sng">
          <a:noFill/>
        </a:ln>
      </xdr:spPr>
    </xdr:pic>
    <xdr:clientData/>
  </xdr:twoCellAnchor>
  <xdr:twoCellAnchor editAs="oneCell">
    <xdr:from>
      <xdr:col>20</xdr:col>
      <xdr:colOff>47625</xdr:colOff>
      <xdr:row>100</xdr:row>
      <xdr:rowOff>47625</xdr:rowOff>
    </xdr:from>
    <xdr:to>
      <xdr:col>20</xdr:col>
      <xdr:colOff>200025</xdr:colOff>
      <xdr:row>100</xdr:row>
      <xdr:rowOff>247650</xdr:rowOff>
    </xdr:to>
    <xdr:pic>
      <xdr:nvPicPr>
        <xdr:cNvPr id="163" name="CheckBox163"/>
        <xdr:cNvPicPr preferRelativeResize="1">
          <a:picLocks noChangeAspect="1"/>
        </xdr:cNvPicPr>
      </xdr:nvPicPr>
      <xdr:blipFill>
        <a:blip r:embed="rId1"/>
        <a:stretch>
          <a:fillRect/>
        </a:stretch>
      </xdr:blipFill>
      <xdr:spPr>
        <a:xfrm>
          <a:off x="5638800" y="27031950"/>
          <a:ext cx="152400" cy="200025"/>
        </a:xfrm>
        <a:prstGeom prst="rect">
          <a:avLst/>
        </a:prstGeom>
        <a:noFill/>
        <a:ln w="9525" cmpd="sng">
          <a:noFill/>
        </a:ln>
      </xdr:spPr>
    </xdr:pic>
    <xdr:clientData/>
  </xdr:twoCellAnchor>
  <xdr:twoCellAnchor editAs="oneCell">
    <xdr:from>
      <xdr:col>20</xdr:col>
      <xdr:colOff>47625</xdr:colOff>
      <xdr:row>101</xdr:row>
      <xdr:rowOff>38100</xdr:rowOff>
    </xdr:from>
    <xdr:to>
      <xdr:col>20</xdr:col>
      <xdr:colOff>200025</xdr:colOff>
      <xdr:row>101</xdr:row>
      <xdr:rowOff>238125</xdr:rowOff>
    </xdr:to>
    <xdr:pic>
      <xdr:nvPicPr>
        <xdr:cNvPr id="164" name="CheckBox164"/>
        <xdr:cNvPicPr preferRelativeResize="1">
          <a:picLocks noChangeAspect="1"/>
        </xdr:cNvPicPr>
      </xdr:nvPicPr>
      <xdr:blipFill>
        <a:blip r:embed="rId2"/>
        <a:stretch>
          <a:fillRect/>
        </a:stretch>
      </xdr:blipFill>
      <xdr:spPr>
        <a:xfrm>
          <a:off x="5638800" y="27298650"/>
          <a:ext cx="152400" cy="200025"/>
        </a:xfrm>
        <a:prstGeom prst="rect">
          <a:avLst/>
        </a:prstGeom>
        <a:noFill/>
        <a:ln w="9525" cmpd="sng">
          <a:noFill/>
        </a:ln>
      </xdr:spPr>
    </xdr:pic>
    <xdr:clientData/>
  </xdr:twoCellAnchor>
  <xdr:twoCellAnchor editAs="oneCell">
    <xdr:from>
      <xdr:col>20</xdr:col>
      <xdr:colOff>38100</xdr:colOff>
      <xdr:row>7</xdr:row>
      <xdr:rowOff>28575</xdr:rowOff>
    </xdr:from>
    <xdr:to>
      <xdr:col>20</xdr:col>
      <xdr:colOff>190500</xdr:colOff>
      <xdr:row>7</xdr:row>
      <xdr:rowOff>228600</xdr:rowOff>
    </xdr:to>
    <xdr:pic>
      <xdr:nvPicPr>
        <xdr:cNvPr id="165" name="CheckBox165"/>
        <xdr:cNvPicPr preferRelativeResize="1">
          <a:picLocks noChangeAspect="1"/>
        </xdr:cNvPicPr>
      </xdr:nvPicPr>
      <xdr:blipFill>
        <a:blip r:embed="rId1"/>
        <a:stretch>
          <a:fillRect/>
        </a:stretch>
      </xdr:blipFill>
      <xdr:spPr>
        <a:xfrm>
          <a:off x="5629275" y="1704975"/>
          <a:ext cx="152400" cy="200025"/>
        </a:xfrm>
        <a:prstGeom prst="rect">
          <a:avLst/>
        </a:prstGeom>
        <a:noFill/>
        <a:ln w="9525" cmpd="sng">
          <a:noFill/>
        </a:ln>
      </xdr:spPr>
    </xdr:pic>
    <xdr:clientData/>
  </xdr:twoCellAnchor>
  <xdr:twoCellAnchor editAs="oneCell">
    <xdr:from>
      <xdr:col>20</xdr:col>
      <xdr:colOff>38100</xdr:colOff>
      <xdr:row>8</xdr:row>
      <xdr:rowOff>28575</xdr:rowOff>
    </xdr:from>
    <xdr:to>
      <xdr:col>20</xdr:col>
      <xdr:colOff>190500</xdr:colOff>
      <xdr:row>8</xdr:row>
      <xdr:rowOff>228600</xdr:rowOff>
    </xdr:to>
    <xdr:pic>
      <xdr:nvPicPr>
        <xdr:cNvPr id="166" name="CheckBox166"/>
        <xdr:cNvPicPr preferRelativeResize="1">
          <a:picLocks noChangeAspect="1"/>
        </xdr:cNvPicPr>
      </xdr:nvPicPr>
      <xdr:blipFill>
        <a:blip r:embed="rId2"/>
        <a:stretch>
          <a:fillRect/>
        </a:stretch>
      </xdr:blipFill>
      <xdr:spPr>
        <a:xfrm>
          <a:off x="5629275" y="1981200"/>
          <a:ext cx="152400" cy="200025"/>
        </a:xfrm>
        <a:prstGeom prst="rect">
          <a:avLst/>
        </a:prstGeom>
        <a:noFill/>
        <a:ln w="9525" cmpd="sng">
          <a:noFill/>
        </a:ln>
      </xdr:spPr>
    </xdr:pic>
    <xdr:clientData/>
  </xdr:twoCellAnchor>
  <xdr:twoCellAnchor editAs="oneCell">
    <xdr:from>
      <xdr:col>20</xdr:col>
      <xdr:colOff>38100</xdr:colOff>
      <xdr:row>9</xdr:row>
      <xdr:rowOff>28575</xdr:rowOff>
    </xdr:from>
    <xdr:to>
      <xdr:col>20</xdr:col>
      <xdr:colOff>190500</xdr:colOff>
      <xdr:row>9</xdr:row>
      <xdr:rowOff>228600</xdr:rowOff>
    </xdr:to>
    <xdr:pic>
      <xdr:nvPicPr>
        <xdr:cNvPr id="167" name="CheckBox167"/>
        <xdr:cNvPicPr preferRelativeResize="1">
          <a:picLocks noChangeAspect="1"/>
        </xdr:cNvPicPr>
      </xdr:nvPicPr>
      <xdr:blipFill>
        <a:blip r:embed="rId1"/>
        <a:stretch>
          <a:fillRect/>
        </a:stretch>
      </xdr:blipFill>
      <xdr:spPr>
        <a:xfrm>
          <a:off x="5629275" y="2257425"/>
          <a:ext cx="152400" cy="200025"/>
        </a:xfrm>
        <a:prstGeom prst="rect">
          <a:avLst/>
        </a:prstGeom>
        <a:noFill/>
        <a:ln w="9525" cmpd="sng">
          <a:noFill/>
        </a:ln>
      </xdr:spPr>
    </xdr:pic>
    <xdr:clientData/>
  </xdr:twoCellAnchor>
  <xdr:twoCellAnchor editAs="oneCell">
    <xdr:from>
      <xdr:col>20</xdr:col>
      <xdr:colOff>38100</xdr:colOff>
      <xdr:row>10</xdr:row>
      <xdr:rowOff>38100</xdr:rowOff>
    </xdr:from>
    <xdr:to>
      <xdr:col>20</xdr:col>
      <xdr:colOff>190500</xdr:colOff>
      <xdr:row>10</xdr:row>
      <xdr:rowOff>228600</xdr:rowOff>
    </xdr:to>
    <xdr:pic>
      <xdr:nvPicPr>
        <xdr:cNvPr id="168" name="CheckBox168"/>
        <xdr:cNvPicPr preferRelativeResize="1">
          <a:picLocks noChangeAspect="1"/>
        </xdr:cNvPicPr>
      </xdr:nvPicPr>
      <xdr:blipFill>
        <a:blip r:embed="rId4"/>
        <a:stretch>
          <a:fillRect/>
        </a:stretch>
      </xdr:blipFill>
      <xdr:spPr>
        <a:xfrm>
          <a:off x="5629275" y="2543175"/>
          <a:ext cx="152400" cy="190500"/>
        </a:xfrm>
        <a:prstGeom prst="rect">
          <a:avLst/>
        </a:prstGeom>
        <a:noFill/>
        <a:ln w="9525" cmpd="sng">
          <a:noFill/>
        </a:ln>
      </xdr:spPr>
    </xdr:pic>
    <xdr:clientData/>
  </xdr:twoCellAnchor>
  <xdr:twoCellAnchor editAs="oneCell">
    <xdr:from>
      <xdr:col>20</xdr:col>
      <xdr:colOff>38100</xdr:colOff>
      <xdr:row>11</xdr:row>
      <xdr:rowOff>38100</xdr:rowOff>
    </xdr:from>
    <xdr:to>
      <xdr:col>20</xdr:col>
      <xdr:colOff>190500</xdr:colOff>
      <xdr:row>11</xdr:row>
      <xdr:rowOff>228600</xdr:rowOff>
    </xdr:to>
    <xdr:pic>
      <xdr:nvPicPr>
        <xdr:cNvPr id="169" name="CheckBox169"/>
        <xdr:cNvPicPr preferRelativeResize="1">
          <a:picLocks noChangeAspect="1"/>
        </xdr:cNvPicPr>
      </xdr:nvPicPr>
      <xdr:blipFill>
        <a:blip r:embed="rId5"/>
        <a:stretch>
          <a:fillRect/>
        </a:stretch>
      </xdr:blipFill>
      <xdr:spPr>
        <a:xfrm>
          <a:off x="5629275" y="2819400"/>
          <a:ext cx="152400" cy="190500"/>
        </a:xfrm>
        <a:prstGeom prst="rect">
          <a:avLst/>
        </a:prstGeom>
        <a:noFill/>
        <a:ln w="9525" cmpd="sng">
          <a:noFill/>
        </a:ln>
      </xdr:spPr>
    </xdr:pic>
    <xdr:clientData/>
  </xdr:twoCellAnchor>
  <xdr:twoCellAnchor editAs="oneCell">
    <xdr:from>
      <xdr:col>20</xdr:col>
      <xdr:colOff>38100</xdr:colOff>
      <xdr:row>12</xdr:row>
      <xdr:rowOff>9525</xdr:rowOff>
    </xdr:from>
    <xdr:to>
      <xdr:col>20</xdr:col>
      <xdr:colOff>190500</xdr:colOff>
      <xdr:row>12</xdr:row>
      <xdr:rowOff>209550</xdr:rowOff>
    </xdr:to>
    <xdr:pic>
      <xdr:nvPicPr>
        <xdr:cNvPr id="170" name="CheckBox170"/>
        <xdr:cNvPicPr preferRelativeResize="1">
          <a:picLocks noChangeAspect="1"/>
        </xdr:cNvPicPr>
      </xdr:nvPicPr>
      <xdr:blipFill>
        <a:blip r:embed="rId2"/>
        <a:stretch>
          <a:fillRect/>
        </a:stretch>
      </xdr:blipFill>
      <xdr:spPr>
        <a:xfrm>
          <a:off x="5629275" y="3067050"/>
          <a:ext cx="152400" cy="200025"/>
        </a:xfrm>
        <a:prstGeom prst="rect">
          <a:avLst/>
        </a:prstGeom>
        <a:noFill/>
        <a:ln w="9525" cmpd="sng">
          <a:noFill/>
        </a:ln>
      </xdr:spPr>
    </xdr:pic>
    <xdr:clientData/>
  </xdr:twoCellAnchor>
  <xdr:twoCellAnchor editAs="oneCell">
    <xdr:from>
      <xdr:col>20</xdr:col>
      <xdr:colOff>38100</xdr:colOff>
      <xdr:row>13</xdr:row>
      <xdr:rowOff>47625</xdr:rowOff>
    </xdr:from>
    <xdr:to>
      <xdr:col>20</xdr:col>
      <xdr:colOff>190500</xdr:colOff>
      <xdr:row>13</xdr:row>
      <xdr:rowOff>238125</xdr:rowOff>
    </xdr:to>
    <xdr:pic>
      <xdr:nvPicPr>
        <xdr:cNvPr id="171" name="CheckBox171"/>
        <xdr:cNvPicPr preferRelativeResize="1">
          <a:picLocks noChangeAspect="1"/>
        </xdr:cNvPicPr>
      </xdr:nvPicPr>
      <xdr:blipFill>
        <a:blip r:embed="rId5"/>
        <a:stretch>
          <a:fillRect/>
        </a:stretch>
      </xdr:blipFill>
      <xdr:spPr>
        <a:xfrm>
          <a:off x="5629275" y="3381375"/>
          <a:ext cx="152400" cy="190500"/>
        </a:xfrm>
        <a:prstGeom prst="rect">
          <a:avLst/>
        </a:prstGeom>
        <a:noFill/>
        <a:ln w="9525" cmpd="sng">
          <a:noFill/>
        </a:ln>
      </xdr:spPr>
    </xdr:pic>
    <xdr:clientData/>
  </xdr:twoCellAnchor>
  <xdr:twoCellAnchor editAs="oneCell">
    <xdr:from>
      <xdr:col>20</xdr:col>
      <xdr:colOff>38100</xdr:colOff>
      <xdr:row>14</xdr:row>
      <xdr:rowOff>38100</xdr:rowOff>
    </xdr:from>
    <xdr:to>
      <xdr:col>20</xdr:col>
      <xdr:colOff>190500</xdr:colOff>
      <xdr:row>14</xdr:row>
      <xdr:rowOff>238125</xdr:rowOff>
    </xdr:to>
    <xdr:pic>
      <xdr:nvPicPr>
        <xdr:cNvPr id="172" name="CheckBox172"/>
        <xdr:cNvPicPr preferRelativeResize="1">
          <a:picLocks noChangeAspect="1"/>
        </xdr:cNvPicPr>
      </xdr:nvPicPr>
      <xdr:blipFill>
        <a:blip r:embed="rId2"/>
        <a:stretch>
          <a:fillRect/>
        </a:stretch>
      </xdr:blipFill>
      <xdr:spPr>
        <a:xfrm>
          <a:off x="5629275" y="3648075"/>
          <a:ext cx="152400" cy="200025"/>
        </a:xfrm>
        <a:prstGeom prst="rect">
          <a:avLst/>
        </a:prstGeom>
        <a:noFill/>
        <a:ln w="9525" cmpd="sng">
          <a:noFill/>
        </a:ln>
      </xdr:spPr>
    </xdr:pic>
    <xdr:clientData/>
  </xdr:twoCellAnchor>
  <xdr:twoCellAnchor editAs="oneCell">
    <xdr:from>
      <xdr:col>20</xdr:col>
      <xdr:colOff>38100</xdr:colOff>
      <xdr:row>15</xdr:row>
      <xdr:rowOff>38100</xdr:rowOff>
    </xdr:from>
    <xdr:to>
      <xdr:col>20</xdr:col>
      <xdr:colOff>190500</xdr:colOff>
      <xdr:row>15</xdr:row>
      <xdr:rowOff>238125</xdr:rowOff>
    </xdr:to>
    <xdr:pic>
      <xdr:nvPicPr>
        <xdr:cNvPr id="173" name="CheckBox173"/>
        <xdr:cNvPicPr preferRelativeResize="1">
          <a:picLocks noChangeAspect="1"/>
        </xdr:cNvPicPr>
      </xdr:nvPicPr>
      <xdr:blipFill>
        <a:blip r:embed="rId1"/>
        <a:stretch>
          <a:fillRect/>
        </a:stretch>
      </xdr:blipFill>
      <xdr:spPr>
        <a:xfrm>
          <a:off x="5629275" y="3924300"/>
          <a:ext cx="152400" cy="200025"/>
        </a:xfrm>
        <a:prstGeom prst="rect">
          <a:avLst/>
        </a:prstGeom>
        <a:noFill/>
        <a:ln w="9525" cmpd="sng">
          <a:noFill/>
        </a:ln>
      </xdr:spPr>
    </xdr:pic>
    <xdr:clientData/>
  </xdr:twoCellAnchor>
  <xdr:twoCellAnchor editAs="oneCell">
    <xdr:from>
      <xdr:col>20</xdr:col>
      <xdr:colOff>38100</xdr:colOff>
      <xdr:row>16</xdr:row>
      <xdr:rowOff>28575</xdr:rowOff>
    </xdr:from>
    <xdr:to>
      <xdr:col>20</xdr:col>
      <xdr:colOff>190500</xdr:colOff>
      <xdr:row>16</xdr:row>
      <xdr:rowOff>228600</xdr:rowOff>
    </xdr:to>
    <xdr:pic>
      <xdr:nvPicPr>
        <xdr:cNvPr id="174" name="CheckBox174"/>
        <xdr:cNvPicPr preferRelativeResize="1">
          <a:picLocks noChangeAspect="1"/>
        </xdr:cNvPicPr>
      </xdr:nvPicPr>
      <xdr:blipFill>
        <a:blip r:embed="rId2"/>
        <a:stretch>
          <a:fillRect/>
        </a:stretch>
      </xdr:blipFill>
      <xdr:spPr>
        <a:xfrm>
          <a:off x="5629275" y="4191000"/>
          <a:ext cx="152400" cy="200025"/>
        </a:xfrm>
        <a:prstGeom prst="rect">
          <a:avLst/>
        </a:prstGeom>
        <a:noFill/>
        <a:ln w="9525" cmpd="sng">
          <a:noFill/>
        </a:ln>
      </xdr:spPr>
    </xdr:pic>
    <xdr:clientData/>
  </xdr:twoCellAnchor>
  <xdr:twoCellAnchor editAs="oneCell">
    <xdr:from>
      <xdr:col>20</xdr:col>
      <xdr:colOff>38100</xdr:colOff>
      <xdr:row>17</xdr:row>
      <xdr:rowOff>38100</xdr:rowOff>
    </xdr:from>
    <xdr:to>
      <xdr:col>20</xdr:col>
      <xdr:colOff>190500</xdr:colOff>
      <xdr:row>17</xdr:row>
      <xdr:rowOff>238125</xdr:rowOff>
    </xdr:to>
    <xdr:pic>
      <xdr:nvPicPr>
        <xdr:cNvPr id="175" name="CheckBox175"/>
        <xdr:cNvPicPr preferRelativeResize="1">
          <a:picLocks noChangeAspect="1"/>
        </xdr:cNvPicPr>
      </xdr:nvPicPr>
      <xdr:blipFill>
        <a:blip r:embed="rId1"/>
        <a:stretch>
          <a:fillRect/>
        </a:stretch>
      </xdr:blipFill>
      <xdr:spPr>
        <a:xfrm>
          <a:off x="5629275" y="4476750"/>
          <a:ext cx="152400" cy="200025"/>
        </a:xfrm>
        <a:prstGeom prst="rect">
          <a:avLst/>
        </a:prstGeom>
        <a:noFill/>
        <a:ln w="9525" cmpd="sng">
          <a:noFill/>
        </a:ln>
      </xdr:spPr>
    </xdr:pic>
    <xdr:clientData/>
  </xdr:twoCellAnchor>
  <xdr:twoCellAnchor editAs="oneCell">
    <xdr:from>
      <xdr:col>20</xdr:col>
      <xdr:colOff>38100</xdr:colOff>
      <xdr:row>18</xdr:row>
      <xdr:rowOff>38100</xdr:rowOff>
    </xdr:from>
    <xdr:to>
      <xdr:col>20</xdr:col>
      <xdr:colOff>190500</xdr:colOff>
      <xdr:row>18</xdr:row>
      <xdr:rowOff>238125</xdr:rowOff>
    </xdr:to>
    <xdr:pic>
      <xdr:nvPicPr>
        <xdr:cNvPr id="176" name="CheckBox176"/>
        <xdr:cNvPicPr preferRelativeResize="1">
          <a:picLocks noChangeAspect="1"/>
        </xdr:cNvPicPr>
      </xdr:nvPicPr>
      <xdr:blipFill>
        <a:blip r:embed="rId2"/>
        <a:stretch>
          <a:fillRect/>
        </a:stretch>
      </xdr:blipFill>
      <xdr:spPr>
        <a:xfrm>
          <a:off x="5629275" y="4752975"/>
          <a:ext cx="152400" cy="200025"/>
        </a:xfrm>
        <a:prstGeom prst="rect">
          <a:avLst/>
        </a:prstGeom>
        <a:noFill/>
        <a:ln w="9525" cmpd="sng">
          <a:noFill/>
        </a:ln>
      </xdr:spPr>
    </xdr:pic>
    <xdr:clientData/>
  </xdr:twoCellAnchor>
  <xdr:twoCellAnchor editAs="oneCell">
    <xdr:from>
      <xdr:col>20</xdr:col>
      <xdr:colOff>38100</xdr:colOff>
      <xdr:row>19</xdr:row>
      <xdr:rowOff>19050</xdr:rowOff>
    </xdr:from>
    <xdr:to>
      <xdr:col>20</xdr:col>
      <xdr:colOff>190500</xdr:colOff>
      <xdr:row>19</xdr:row>
      <xdr:rowOff>219075</xdr:rowOff>
    </xdr:to>
    <xdr:pic>
      <xdr:nvPicPr>
        <xdr:cNvPr id="177" name="CheckBox177"/>
        <xdr:cNvPicPr preferRelativeResize="1">
          <a:picLocks noChangeAspect="1"/>
        </xdr:cNvPicPr>
      </xdr:nvPicPr>
      <xdr:blipFill>
        <a:blip r:embed="rId1"/>
        <a:stretch>
          <a:fillRect/>
        </a:stretch>
      </xdr:blipFill>
      <xdr:spPr>
        <a:xfrm>
          <a:off x="5629275" y="5010150"/>
          <a:ext cx="152400" cy="200025"/>
        </a:xfrm>
        <a:prstGeom prst="rect">
          <a:avLst/>
        </a:prstGeom>
        <a:noFill/>
        <a:ln w="9525" cmpd="sng">
          <a:noFill/>
        </a:ln>
      </xdr:spPr>
    </xdr:pic>
    <xdr:clientData/>
  </xdr:twoCellAnchor>
  <xdr:twoCellAnchor editAs="oneCell">
    <xdr:from>
      <xdr:col>20</xdr:col>
      <xdr:colOff>38100</xdr:colOff>
      <xdr:row>20</xdr:row>
      <xdr:rowOff>28575</xdr:rowOff>
    </xdr:from>
    <xdr:to>
      <xdr:col>20</xdr:col>
      <xdr:colOff>190500</xdr:colOff>
      <xdr:row>20</xdr:row>
      <xdr:rowOff>228600</xdr:rowOff>
    </xdr:to>
    <xdr:pic>
      <xdr:nvPicPr>
        <xdr:cNvPr id="178" name="CheckBox178"/>
        <xdr:cNvPicPr preferRelativeResize="1">
          <a:picLocks noChangeAspect="1"/>
        </xdr:cNvPicPr>
      </xdr:nvPicPr>
      <xdr:blipFill>
        <a:blip r:embed="rId2"/>
        <a:stretch>
          <a:fillRect/>
        </a:stretch>
      </xdr:blipFill>
      <xdr:spPr>
        <a:xfrm>
          <a:off x="5629275" y="5295900"/>
          <a:ext cx="152400" cy="200025"/>
        </a:xfrm>
        <a:prstGeom prst="rect">
          <a:avLst/>
        </a:prstGeom>
        <a:noFill/>
        <a:ln w="9525" cmpd="sng">
          <a:noFill/>
        </a:ln>
      </xdr:spPr>
    </xdr:pic>
    <xdr:clientData/>
  </xdr:twoCellAnchor>
  <xdr:twoCellAnchor editAs="oneCell">
    <xdr:from>
      <xdr:col>20</xdr:col>
      <xdr:colOff>38100</xdr:colOff>
      <xdr:row>21</xdr:row>
      <xdr:rowOff>38100</xdr:rowOff>
    </xdr:from>
    <xdr:to>
      <xdr:col>20</xdr:col>
      <xdr:colOff>190500</xdr:colOff>
      <xdr:row>21</xdr:row>
      <xdr:rowOff>238125</xdr:rowOff>
    </xdr:to>
    <xdr:pic>
      <xdr:nvPicPr>
        <xdr:cNvPr id="179" name="CheckBox179"/>
        <xdr:cNvPicPr preferRelativeResize="1">
          <a:picLocks noChangeAspect="1"/>
        </xdr:cNvPicPr>
      </xdr:nvPicPr>
      <xdr:blipFill>
        <a:blip r:embed="rId1"/>
        <a:stretch>
          <a:fillRect/>
        </a:stretch>
      </xdr:blipFill>
      <xdr:spPr>
        <a:xfrm>
          <a:off x="5629275" y="5581650"/>
          <a:ext cx="152400" cy="200025"/>
        </a:xfrm>
        <a:prstGeom prst="rect">
          <a:avLst/>
        </a:prstGeom>
        <a:noFill/>
        <a:ln w="9525" cmpd="sng">
          <a:noFill/>
        </a:ln>
      </xdr:spPr>
    </xdr:pic>
    <xdr:clientData/>
  </xdr:twoCellAnchor>
  <xdr:twoCellAnchor editAs="oneCell">
    <xdr:from>
      <xdr:col>20</xdr:col>
      <xdr:colOff>38100</xdr:colOff>
      <xdr:row>22</xdr:row>
      <xdr:rowOff>38100</xdr:rowOff>
    </xdr:from>
    <xdr:to>
      <xdr:col>20</xdr:col>
      <xdr:colOff>190500</xdr:colOff>
      <xdr:row>22</xdr:row>
      <xdr:rowOff>238125</xdr:rowOff>
    </xdr:to>
    <xdr:pic>
      <xdr:nvPicPr>
        <xdr:cNvPr id="180" name="CheckBox180"/>
        <xdr:cNvPicPr preferRelativeResize="1">
          <a:picLocks noChangeAspect="1"/>
        </xdr:cNvPicPr>
      </xdr:nvPicPr>
      <xdr:blipFill>
        <a:blip r:embed="rId2"/>
        <a:stretch>
          <a:fillRect/>
        </a:stretch>
      </xdr:blipFill>
      <xdr:spPr>
        <a:xfrm>
          <a:off x="5629275" y="5857875"/>
          <a:ext cx="152400" cy="200025"/>
        </a:xfrm>
        <a:prstGeom prst="rect">
          <a:avLst/>
        </a:prstGeom>
        <a:noFill/>
        <a:ln w="9525" cmpd="sng">
          <a:noFill/>
        </a:ln>
      </xdr:spPr>
    </xdr:pic>
    <xdr:clientData/>
  </xdr:twoCellAnchor>
  <xdr:twoCellAnchor editAs="oneCell">
    <xdr:from>
      <xdr:col>20</xdr:col>
      <xdr:colOff>38100</xdr:colOff>
      <xdr:row>23</xdr:row>
      <xdr:rowOff>47625</xdr:rowOff>
    </xdr:from>
    <xdr:to>
      <xdr:col>20</xdr:col>
      <xdr:colOff>190500</xdr:colOff>
      <xdr:row>23</xdr:row>
      <xdr:rowOff>247650</xdr:rowOff>
    </xdr:to>
    <xdr:pic>
      <xdr:nvPicPr>
        <xdr:cNvPr id="181" name="CheckBox181"/>
        <xdr:cNvPicPr preferRelativeResize="1">
          <a:picLocks noChangeAspect="1"/>
        </xdr:cNvPicPr>
      </xdr:nvPicPr>
      <xdr:blipFill>
        <a:blip r:embed="rId1"/>
        <a:stretch>
          <a:fillRect/>
        </a:stretch>
      </xdr:blipFill>
      <xdr:spPr>
        <a:xfrm>
          <a:off x="5629275" y="6143625"/>
          <a:ext cx="152400" cy="200025"/>
        </a:xfrm>
        <a:prstGeom prst="rect">
          <a:avLst/>
        </a:prstGeom>
        <a:noFill/>
        <a:ln w="9525" cmpd="sng">
          <a:noFill/>
        </a:ln>
      </xdr:spPr>
    </xdr:pic>
    <xdr:clientData/>
  </xdr:twoCellAnchor>
  <xdr:twoCellAnchor editAs="oneCell">
    <xdr:from>
      <xdr:col>20</xdr:col>
      <xdr:colOff>38100</xdr:colOff>
      <xdr:row>24</xdr:row>
      <xdr:rowOff>38100</xdr:rowOff>
    </xdr:from>
    <xdr:to>
      <xdr:col>20</xdr:col>
      <xdr:colOff>190500</xdr:colOff>
      <xdr:row>24</xdr:row>
      <xdr:rowOff>238125</xdr:rowOff>
    </xdr:to>
    <xdr:pic>
      <xdr:nvPicPr>
        <xdr:cNvPr id="182" name="CheckBox182"/>
        <xdr:cNvPicPr preferRelativeResize="1">
          <a:picLocks noChangeAspect="1"/>
        </xdr:cNvPicPr>
      </xdr:nvPicPr>
      <xdr:blipFill>
        <a:blip r:embed="rId2"/>
        <a:stretch>
          <a:fillRect/>
        </a:stretch>
      </xdr:blipFill>
      <xdr:spPr>
        <a:xfrm>
          <a:off x="5629275" y="6410325"/>
          <a:ext cx="152400" cy="200025"/>
        </a:xfrm>
        <a:prstGeom prst="rect">
          <a:avLst/>
        </a:prstGeom>
        <a:noFill/>
        <a:ln w="9525" cmpd="sng">
          <a:noFill/>
        </a:ln>
      </xdr:spPr>
    </xdr:pic>
    <xdr:clientData/>
  </xdr:twoCellAnchor>
  <xdr:twoCellAnchor editAs="oneCell">
    <xdr:from>
      <xdr:col>20</xdr:col>
      <xdr:colOff>38100</xdr:colOff>
      <xdr:row>25</xdr:row>
      <xdr:rowOff>47625</xdr:rowOff>
    </xdr:from>
    <xdr:to>
      <xdr:col>20</xdr:col>
      <xdr:colOff>190500</xdr:colOff>
      <xdr:row>25</xdr:row>
      <xdr:rowOff>247650</xdr:rowOff>
    </xdr:to>
    <xdr:pic>
      <xdr:nvPicPr>
        <xdr:cNvPr id="183" name="CheckBox183"/>
        <xdr:cNvPicPr preferRelativeResize="1">
          <a:picLocks noChangeAspect="1"/>
        </xdr:cNvPicPr>
      </xdr:nvPicPr>
      <xdr:blipFill>
        <a:blip r:embed="rId1"/>
        <a:stretch>
          <a:fillRect/>
        </a:stretch>
      </xdr:blipFill>
      <xdr:spPr>
        <a:xfrm>
          <a:off x="5629275" y="6696075"/>
          <a:ext cx="152400" cy="200025"/>
        </a:xfrm>
        <a:prstGeom prst="rect">
          <a:avLst/>
        </a:prstGeom>
        <a:noFill/>
        <a:ln w="9525" cmpd="sng">
          <a:noFill/>
        </a:ln>
      </xdr:spPr>
    </xdr:pic>
    <xdr:clientData/>
  </xdr:twoCellAnchor>
  <xdr:twoCellAnchor editAs="oneCell">
    <xdr:from>
      <xdr:col>20</xdr:col>
      <xdr:colOff>38100</xdr:colOff>
      <xdr:row>26</xdr:row>
      <xdr:rowOff>57150</xdr:rowOff>
    </xdr:from>
    <xdr:to>
      <xdr:col>20</xdr:col>
      <xdr:colOff>190500</xdr:colOff>
      <xdr:row>26</xdr:row>
      <xdr:rowOff>247650</xdr:rowOff>
    </xdr:to>
    <xdr:pic>
      <xdr:nvPicPr>
        <xdr:cNvPr id="184" name="CheckBox184"/>
        <xdr:cNvPicPr preferRelativeResize="1">
          <a:picLocks noChangeAspect="1"/>
        </xdr:cNvPicPr>
      </xdr:nvPicPr>
      <xdr:blipFill>
        <a:blip r:embed="rId4"/>
        <a:stretch>
          <a:fillRect/>
        </a:stretch>
      </xdr:blipFill>
      <xdr:spPr>
        <a:xfrm>
          <a:off x="5629275" y="6981825"/>
          <a:ext cx="152400" cy="190500"/>
        </a:xfrm>
        <a:prstGeom prst="rect">
          <a:avLst/>
        </a:prstGeom>
        <a:noFill/>
        <a:ln w="9525" cmpd="sng">
          <a:noFill/>
        </a:ln>
      </xdr:spPr>
    </xdr:pic>
    <xdr:clientData/>
  </xdr:twoCellAnchor>
  <xdr:twoCellAnchor editAs="oneCell">
    <xdr:from>
      <xdr:col>21</xdr:col>
      <xdr:colOff>57150</xdr:colOff>
      <xdr:row>27</xdr:row>
      <xdr:rowOff>38100</xdr:rowOff>
    </xdr:from>
    <xdr:to>
      <xdr:col>22</xdr:col>
      <xdr:colOff>9525</xdr:colOff>
      <xdr:row>27</xdr:row>
      <xdr:rowOff>238125</xdr:rowOff>
    </xdr:to>
    <xdr:pic>
      <xdr:nvPicPr>
        <xdr:cNvPr id="185" name="CheckBox185"/>
        <xdr:cNvPicPr preferRelativeResize="1">
          <a:picLocks noChangeAspect="1"/>
        </xdr:cNvPicPr>
      </xdr:nvPicPr>
      <xdr:blipFill>
        <a:blip r:embed="rId1"/>
        <a:stretch>
          <a:fillRect/>
        </a:stretch>
      </xdr:blipFill>
      <xdr:spPr>
        <a:xfrm>
          <a:off x="5848350" y="7239000"/>
          <a:ext cx="152400" cy="200025"/>
        </a:xfrm>
        <a:prstGeom prst="rect">
          <a:avLst/>
        </a:prstGeom>
        <a:noFill/>
        <a:ln w="9525" cmpd="sng">
          <a:noFill/>
        </a:ln>
      </xdr:spPr>
    </xdr:pic>
    <xdr:clientData/>
  </xdr:twoCellAnchor>
  <xdr:twoCellAnchor editAs="oneCell">
    <xdr:from>
      <xdr:col>21</xdr:col>
      <xdr:colOff>57150</xdr:colOff>
      <xdr:row>28</xdr:row>
      <xdr:rowOff>38100</xdr:rowOff>
    </xdr:from>
    <xdr:to>
      <xdr:col>22</xdr:col>
      <xdr:colOff>9525</xdr:colOff>
      <xdr:row>28</xdr:row>
      <xdr:rowOff>238125</xdr:rowOff>
    </xdr:to>
    <xdr:pic>
      <xdr:nvPicPr>
        <xdr:cNvPr id="186" name="CheckBox186"/>
        <xdr:cNvPicPr preferRelativeResize="1">
          <a:picLocks noChangeAspect="1"/>
        </xdr:cNvPicPr>
      </xdr:nvPicPr>
      <xdr:blipFill>
        <a:blip r:embed="rId2"/>
        <a:stretch>
          <a:fillRect/>
        </a:stretch>
      </xdr:blipFill>
      <xdr:spPr>
        <a:xfrm>
          <a:off x="5848350" y="7515225"/>
          <a:ext cx="152400" cy="200025"/>
        </a:xfrm>
        <a:prstGeom prst="rect">
          <a:avLst/>
        </a:prstGeom>
        <a:noFill/>
        <a:ln w="9525" cmpd="sng">
          <a:noFill/>
        </a:ln>
      </xdr:spPr>
    </xdr:pic>
    <xdr:clientData/>
  </xdr:twoCellAnchor>
  <xdr:twoCellAnchor editAs="oneCell">
    <xdr:from>
      <xdr:col>21</xdr:col>
      <xdr:colOff>57150</xdr:colOff>
      <xdr:row>29</xdr:row>
      <xdr:rowOff>47625</xdr:rowOff>
    </xdr:from>
    <xdr:to>
      <xdr:col>22</xdr:col>
      <xdr:colOff>9525</xdr:colOff>
      <xdr:row>29</xdr:row>
      <xdr:rowOff>247650</xdr:rowOff>
    </xdr:to>
    <xdr:pic>
      <xdr:nvPicPr>
        <xdr:cNvPr id="187" name="CheckBox187"/>
        <xdr:cNvPicPr preferRelativeResize="1">
          <a:picLocks noChangeAspect="1"/>
        </xdr:cNvPicPr>
      </xdr:nvPicPr>
      <xdr:blipFill>
        <a:blip r:embed="rId1"/>
        <a:stretch>
          <a:fillRect/>
        </a:stretch>
      </xdr:blipFill>
      <xdr:spPr>
        <a:xfrm>
          <a:off x="5848350" y="7800975"/>
          <a:ext cx="152400" cy="200025"/>
        </a:xfrm>
        <a:prstGeom prst="rect">
          <a:avLst/>
        </a:prstGeom>
        <a:noFill/>
        <a:ln w="9525" cmpd="sng">
          <a:noFill/>
        </a:ln>
      </xdr:spPr>
    </xdr:pic>
    <xdr:clientData/>
  </xdr:twoCellAnchor>
  <xdr:twoCellAnchor editAs="oneCell">
    <xdr:from>
      <xdr:col>21</xdr:col>
      <xdr:colOff>57150</xdr:colOff>
      <xdr:row>30</xdr:row>
      <xdr:rowOff>57150</xdr:rowOff>
    </xdr:from>
    <xdr:to>
      <xdr:col>22</xdr:col>
      <xdr:colOff>9525</xdr:colOff>
      <xdr:row>30</xdr:row>
      <xdr:rowOff>257175</xdr:rowOff>
    </xdr:to>
    <xdr:pic>
      <xdr:nvPicPr>
        <xdr:cNvPr id="188" name="CheckBox188"/>
        <xdr:cNvPicPr preferRelativeResize="1">
          <a:picLocks noChangeAspect="1"/>
        </xdr:cNvPicPr>
      </xdr:nvPicPr>
      <xdr:blipFill>
        <a:blip r:embed="rId2"/>
        <a:stretch>
          <a:fillRect/>
        </a:stretch>
      </xdr:blipFill>
      <xdr:spPr>
        <a:xfrm>
          <a:off x="5848350" y="8086725"/>
          <a:ext cx="152400" cy="200025"/>
        </a:xfrm>
        <a:prstGeom prst="rect">
          <a:avLst/>
        </a:prstGeom>
        <a:noFill/>
        <a:ln w="9525" cmpd="sng">
          <a:noFill/>
        </a:ln>
      </xdr:spPr>
    </xdr:pic>
    <xdr:clientData/>
  </xdr:twoCellAnchor>
  <xdr:twoCellAnchor editAs="oneCell">
    <xdr:from>
      <xdr:col>21</xdr:col>
      <xdr:colOff>57150</xdr:colOff>
      <xdr:row>31</xdr:row>
      <xdr:rowOff>47625</xdr:rowOff>
    </xdr:from>
    <xdr:to>
      <xdr:col>22</xdr:col>
      <xdr:colOff>9525</xdr:colOff>
      <xdr:row>31</xdr:row>
      <xdr:rowOff>247650</xdr:rowOff>
    </xdr:to>
    <xdr:pic>
      <xdr:nvPicPr>
        <xdr:cNvPr id="189" name="CheckBox189"/>
        <xdr:cNvPicPr preferRelativeResize="1">
          <a:picLocks noChangeAspect="1"/>
        </xdr:cNvPicPr>
      </xdr:nvPicPr>
      <xdr:blipFill>
        <a:blip r:embed="rId1"/>
        <a:stretch>
          <a:fillRect/>
        </a:stretch>
      </xdr:blipFill>
      <xdr:spPr>
        <a:xfrm>
          <a:off x="5848350" y="8353425"/>
          <a:ext cx="152400" cy="200025"/>
        </a:xfrm>
        <a:prstGeom prst="rect">
          <a:avLst/>
        </a:prstGeom>
        <a:noFill/>
        <a:ln w="9525" cmpd="sng">
          <a:noFill/>
        </a:ln>
      </xdr:spPr>
    </xdr:pic>
    <xdr:clientData/>
  </xdr:twoCellAnchor>
  <xdr:twoCellAnchor editAs="oneCell">
    <xdr:from>
      <xdr:col>21</xdr:col>
      <xdr:colOff>57150</xdr:colOff>
      <xdr:row>32</xdr:row>
      <xdr:rowOff>38100</xdr:rowOff>
    </xdr:from>
    <xdr:to>
      <xdr:col>22</xdr:col>
      <xdr:colOff>9525</xdr:colOff>
      <xdr:row>32</xdr:row>
      <xdr:rowOff>238125</xdr:rowOff>
    </xdr:to>
    <xdr:pic>
      <xdr:nvPicPr>
        <xdr:cNvPr id="190" name="CheckBox190"/>
        <xdr:cNvPicPr preferRelativeResize="1">
          <a:picLocks noChangeAspect="1"/>
        </xdr:cNvPicPr>
      </xdr:nvPicPr>
      <xdr:blipFill>
        <a:blip r:embed="rId2"/>
        <a:stretch>
          <a:fillRect/>
        </a:stretch>
      </xdr:blipFill>
      <xdr:spPr>
        <a:xfrm>
          <a:off x="5848350" y="8620125"/>
          <a:ext cx="152400" cy="200025"/>
        </a:xfrm>
        <a:prstGeom prst="rect">
          <a:avLst/>
        </a:prstGeom>
        <a:noFill/>
        <a:ln w="9525" cmpd="sng">
          <a:noFill/>
        </a:ln>
      </xdr:spPr>
    </xdr:pic>
    <xdr:clientData/>
  </xdr:twoCellAnchor>
  <xdr:twoCellAnchor editAs="oneCell">
    <xdr:from>
      <xdr:col>21</xdr:col>
      <xdr:colOff>57150</xdr:colOff>
      <xdr:row>33</xdr:row>
      <xdr:rowOff>38100</xdr:rowOff>
    </xdr:from>
    <xdr:to>
      <xdr:col>22</xdr:col>
      <xdr:colOff>9525</xdr:colOff>
      <xdr:row>33</xdr:row>
      <xdr:rowOff>238125</xdr:rowOff>
    </xdr:to>
    <xdr:pic>
      <xdr:nvPicPr>
        <xdr:cNvPr id="191" name="CheckBox191"/>
        <xdr:cNvPicPr preferRelativeResize="1">
          <a:picLocks noChangeAspect="1"/>
        </xdr:cNvPicPr>
      </xdr:nvPicPr>
      <xdr:blipFill>
        <a:blip r:embed="rId1"/>
        <a:stretch>
          <a:fillRect/>
        </a:stretch>
      </xdr:blipFill>
      <xdr:spPr>
        <a:xfrm>
          <a:off x="5848350" y="8896350"/>
          <a:ext cx="152400" cy="200025"/>
        </a:xfrm>
        <a:prstGeom prst="rect">
          <a:avLst/>
        </a:prstGeom>
        <a:noFill/>
        <a:ln w="9525" cmpd="sng">
          <a:noFill/>
        </a:ln>
      </xdr:spPr>
    </xdr:pic>
    <xdr:clientData/>
  </xdr:twoCellAnchor>
  <xdr:twoCellAnchor editAs="oneCell">
    <xdr:from>
      <xdr:col>21</xdr:col>
      <xdr:colOff>57150</xdr:colOff>
      <xdr:row>34</xdr:row>
      <xdr:rowOff>47625</xdr:rowOff>
    </xdr:from>
    <xdr:to>
      <xdr:col>22</xdr:col>
      <xdr:colOff>9525</xdr:colOff>
      <xdr:row>34</xdr:row>
      <xdr:rowOff>247650</xdr:rowOff>
    </xdr:to>
    <xdr:pic>
      <xdr:nvPicPr>
        <xdr:cNvPr id="192" name="CheckBox192"/>
        <xdr:cNvPicPr preferRelativeResize="1">
          <a:picLocks noChangeAspect="1"/>
        </xdr:cNvPicPr>
      </xdr:nvPicPr>
      <xdr:blipFill>
        <a:blip r:embed="rId2"/>
        <a:stretch>
          <a:fillRect/>
        </a:stretch>
      </xdr:blipFill>
      <xdr:spPr>
        <a:xfrm>
          <a:off x="5848350" y="9182100"/>
          <a:ext cx="152400" cy="200025"/>
        </a:xfrm>
        <a:prstGeom prst="rect">
          <a:avLst/>
        </a:prstGeom>
        <a:noFill/>
        <a:ln w="9525" cmpd="sng">
          <a:noFill/>
        </a:ln>
      </xdr:spPr>
    </xdr:pic>
    <xdr:clientData/>
  </xdr:twoCellAnchor>
  <xdr:twoCellAnchor editAs="oneCell">
    <xdr:from>
      <xdr:col>21</xdr:col>
      <xdr:colOff>57150</xdr:colOff>
      <xdr:row>35</xdr:row>
      <xdr:rowOff>47625</xdr:rowOff>
    </xdr:from>
    <xdr:to>
      <xdr:col>22</xdr:col>
      <xdr:colOff>9525</xdr:colOff>
      <xdr:row>35</xdr:row>
      <xdr:rowOff>247650</xdr:rowOff>
    </xdr:to>
    <xdr:pic>
      <xdr:nvPicPr>
        <xdr:cNvPr id="193" name="CheckBox193"/>
        <xdr:cNvPicPr preferRelativeResize="1">
          <a:picLocks noChangeAspect="1"/>
        </xdr:cNvPicPr>
      </xdr:nvPicPr>
      <xdr:blipFill>
        <a:blip r:embed="rId1"/>
        <a:stretch>
          <a:fillRect/>
        </a:stretch>
      </xdr:blipFill>
      <xdr:spPr>
        <a:xfrm>
          <a:off x="5848350" y="9458325"/>
          <a:ext cx="152400" cy="200025"/>
        </a:xfrm>
        <a:prstGeom prst="rect">
          <a:avLst/>
        </a:prstGeom>
        <a:noFill/>
        <a:ln w="9525" cmpd="sng">
          <a:noFill/>
        </a:ln>
      </xdr:spPr>
    </xdr:pic>
    <xdr:clientData/>
  </xdr:twoCellAnchor>
  <xdr:twoCellAnchor editAs="oneCell">
    <xdr:from>
      <xdr:col>21</xdr:col>
      <xdr:colOff>57150</xdr:colOff>
      <xdr:row>36</xdr:row>
      <xdr:rowOff>38100</xdr:rowOff>
    </xdr:from>
    <xdr:to>
      <xdr:col>22</xdr:col>
      <xdr:colOff>9525</xdr:colOff>
      <xdr:row>36</xdr:row>
      <xdr:rowOff>238125</xdr:rowOff>
    </xdr:to>
    <xdr:pic>
      <xdr:nvPicPr>
        <xdr:cNvPr id="194" name="CheckBox194"/>
        <xdr:cNvPicPr preferRelativeResize="1">
          <a:picLocks noChangeAspect="1"/>
        </xdr:cNvPicPr>
      </xdr:nvPicPr>
      <xdr:blipFill>
        <a:blip r:embed="rId2"/>
        <a:stretch>
          <a:fillRect/>
        </a:stretch>
      </xdr:blipFill>
      <xdr:spPr>
        <a:xfrm>
          <a:off x="5848350" y="9725025"/>
          <a:ext cx="152400" cy="200025"/>
        </a:xfrm>
        <a:prstGeom prst="rect">
          <a:avLst/>
        </a:prstGeom>
        <a:noFill/>
        <a:ln w="9525" cmpd="sng">
          <a:noFill/>
        </a:ln>
      </xdr:spPr>
    </xdr:pic>
    <xdr:clientData/>
  </xdr:twoCellAnchor>
  <xdr:twoCellAnchor editAs="oneCell">
    <xdr:from>
      <xdr:col>21</xdr:col>
      <xdr:colOff>57150</xdr:colOff>
      <xdr:row>37</xdr:row>
      <xdr:rowOff>38100</xdr:rowOff>
    </xdr:from>
    <xdr:to>
      <xdr:col>22</xdr:col>
      <xdr:colOff>9525</xdr:colOff>
      <xdr:row>37</xdr:row>
      <xdr:rowOff>238125</xdr:rowOff>
    </xdr:to>
    <xdr:pic>
      <xdr:nvPicPr>
        <xdr:cNvPr id="195" name="CheckBox195"/>
        <xdr:cNvPicPr preferRelativeResize="1">
          <a:picLocks noChangeAspect="1"/>
        </xdr:cNvPicPr>
      </xdr:nvPicPr>
      <xdr:blipFill>
        <a:blip r:embed="rId1"/>
        <a:stretch>
          <a:fillRect/>
        </a:stretch>
      </xdr:blipFill>
      <xdr:spPr>
        <a:xfrm>
          <a:off x="5848350" y="10001250"/>
          <a:ext cx="152400" cy="200025"/>
        </a:xfrm>
        <a:prstGeom prst="rect">
          <a:avLst/>
        </a:prstGeom>
        <a:noFill/>
        <a:ln w="9525" cmpd="sng">
          <a:noFill/>
        </a:ln>
      </xdr:spPr>
    </xdr:pic>
    <xdr:clientData/>
  </xdr:twoCellAnchor>
  <xdr:twoCellAnchor editAs="oneCell">
    <xdr:from>
      <xdr:col>21</xdr:col>
      <xdr:colOff>57150</xdr:colOff>
      <xdr:row>38</xdr:row>
      <xdr:rowOff>38100</xdr:rowOff>
    </xdr:from>
    <xdr:to>
      <xdr:col>22</xdr:col>
      <xdr:colOff>9525</xdr:colOff>
      <xdr:row>38</xdr:row>
      <xdr:rowOff>238125</xdr:rowOff>
    </xdr:to>
    <xdr:pic>
      <xdr:nvPicPr>
        <xdr:cNvPr id="196" name="CheckBox196"/>
        <xdr:cNvPicPr preferRelativeResize="1">
          <a:picLocks noChangeAspect="1"/>
        </xdr:cNvPicPr>
      </xdr:nvPicPr>
      <xdr:blipFill>
        <a:blip r:embed="rId2"/>
        <a:stretch>
          <a:fillRect/>
        </a:stretch>
      </xdr:blipFill>
      <xdr:spPr>
        <a:xfrm>
          <a:off x="5848350" y="10277475"/>
          <a:ext cx="152400" cy="200025"/>
        </a:xfrm>
        <a:prstGeom prst="rect">
          <a:avLst/>
        </a:prstGeom>
        <a:noFill/>
        <a:ln w="9525" cmpd="sng">
          <a:noFill/>
        </a:ln>
      </xdr:spPr>
    </xdr:pic>
    <xdr:clientData/>
  </xdr:twoCellAnchor>
  <xdr:twoCellAnchor editAs="oneCell">
    <xdr:from>
      <xdr:col>21</xdr:col>
      <xdr:colOff>57150</xdr:colOff>
      <xdr:row>39</xdr:row>
      <xdr:rowOff>47625</xdr:rowOff>
    </xdr:from>
    <xdr:to>
      <xdr:col>22</xdr:col>
      <xdr:colOff>9525</xdr:colOff>
      <xdr:row>39</xdr:row>
      <xdr:rowOff>247650</xdr:rowOff>
    </xdr:to>
    <xdr:pic>
      <xdr:nvPicPr>
        <xdr:cNvPr id="197" name="CheckBox197"/>
        <xdr:cNvPicPr preferRelativeResize="1">
          <a:picLocks noChangeAspect="1"/>
        </xdr:cNvPicPr>
      </xdr:nvPicPr>
      <xdr:blipFill>
        <a:blip r:embed="rId1"/>
        <a:stretch>
          <a:fillRect/>
        </a:stretch>
      </xdr:blipFill>
      <xdr:spPr>
        <a:xfrm>
          <a:off x="5848350" y="10563225"/>
          <a:ext cx="152400" cy="200025"/>
        </a:xfrm>
        <a:prstGeom prst="rect">
          <a:avLst/>
        </a:prstGeom>
        <a:noFill/>
        <a:ln w="9525" cmpd="sng">
          <a:noFill/>
        </a:ln>
      </xdr:spPr>
    </xdr:pic>
    <xdr:clientData/>
  </xdr:twoCellAnchor>
  <xdr:twoCellAnchor editAs="oneCell">
    <xdr:from>
      <xdr:col>21</xdr:col>
      <xdr:colOff>57150</xdr:colOff>
      <xdr:row>40</xdr:row>
      <xdr:rowOff>38100</xdr:rowOff>
    </xdr:from>
    <xdr:to>
      <xdr:col>22</xdr:col>
      <xdr:colOff>9525</xdr:colOff>
      <xdr:row>40</xdr:row>
      <xdr:rowOff>238125</xdr:rowOff>
    </xdr:to>
    <xdr:pic>
      <xdr:nvPicPr>
        <xdr:cNvPr id="198" name="CheckBox198"/>
        <xdr:cNvPicPr preferRelativeResize="1">
          <a:picLocks noChangeAspect="1"/>
        </xdr:cNvPicPr>
      </xdr:nvPicPr>
      <xdr:blipFill>
        <a:blip r:embed="rId2"/>
        <a:stretch>
          <a:fillRect/>
        </a:stretch>
      </xdr:blipFill>
      <xdr:spPr>
        <a:xfrm>
          <a:off x="5848350" y="10829925"/>
          <a:ext cx="152400" cy="200025"/>
        </a:xfrm>
        <a:prstGeom prst="rect">
          <a:avLst/>
        </a:prstGeom>
        <a:noFill/>
        <a:ln w="9525" cmpd="sng">
          <a:noFill/>
        </a:ln>
      </xdr:spPr>
    </xdr:pic>
    <xdr:clientData/>
  </xdr:twoCellAnchor>
  <xdr:twoCellAnchor editAs="oneCell">
    <xdr:from>
      <xdr:col>21</xdr:col>
      <xdr:colOff>57150</xdr:colOff>
      <xdr:row>41</xdr:row>
      <xdr:rowOff>47625</xdr:rowOff>
    </xdr:from>
    <xdr:to>
      <xdr:col>22</xdr:col>
      <xdr:colOff>9525</xdr:colOff>
      <xdr:row>41</xdr:row>
      <xdr:rowOff>247650</xdr:rowOff>
    </xdr:to>
    <xdr:pic>
      <xdr:nvPicPr>
        <xdr:cNvPr id="199" name="CheckBox199"/>
        <xdr:cNvPicPr preferRelativeResize="1">
          <a:picLocks noChangeAspect="1"/>
        </xdr:cNvPicPr>
      </xdr:nvPicPr>
      <xdr:blipFill>
        <a:blip r:embed="rId1"/>
        <a:stretch>
          <a:fillRect/>
        </a:stretch>
      </xdr:blipFill>
      <xdr:spPr>
        <a:xfrm>
          <a:off x="5848350" y="11115675"/>
          <a:ext cx="152400" cy="200025"/>
        </a:xfrm>
        <a:prstGeom prst="rect">
          <a:avLst/>
        </a:prstGeom>
        <a:noFill/>
        <a:ln w="9525" cmpd="sng">
          <a:noFill/>
        </a:ln>
      </xdr:spPr>
    </xdr:pic>
    <xdr:clientData/>
  </xdr:twoCellAnchor>
  <xdr:twoCellAnchor editAs="oneCell">
    <xdr:from>
      <xdr:col>21</xdr:col>
      <xdr:colOff>57150</xdr:colOff>
      <xdr:row>42</xdr:row>
      <xdr:rowOff>38100</xdr:rowOff>
    </xdr:from>
    <xdr:to>
      <xdr:col>22</xdr:col>
      <xdr:colOff>9525</xdr:colOff>
      <xdr:row>42</xdr:row>
      <xdr:rowOff>238125</xdr:rowOff>
    </xdr:to>
    <xdr:pic>
      <xdr:nvPicPr>
        <xdr:cNvPr id="200" name="CheckBox200"/>
        <xdr:cNvPicPr preferRelativeResize="1">
          <a:picLocks noChangeAspect="1"/>
        </xdr:cNvPicPr>
      </xdr:nvPicPr>
      <xdr:blipFill>
        <a:blip r:embed="rId2"/>
        <a:stretch>
          <a:fillRect/>
        </a:stretch>
      </xdr:blipFill>
      <xdr:spPr>
        <a:xfrm>
          <a:off x="5848350" y="11382375"/>
          <a:ext cx="152400" cy="200025"/>
        </a:xfrm>
        <a:prstGeom prst="rect">
          <a:avLst/>
        </a:prstGeom>
        <a:noFill/>
        <a:ln w="9525" cmpd="sng">
          <a:noFill/>
        </a:ln>
      </xdr:spPr>
    </xdr:pic>
    <xdr:clientData/>
  </xdr:twoCellAnchor>
  <xdr:twoCellAnchor editAs="oneCell">
    <xdr:from>
      <xdr:col>21</xdr:col>
      <xdr:colOff>57150</xdr:colOff>
      <xdr:row>46</xdr:row>
      <xdr:rowOff>47625</xdr:rowOff>
    </xdr:from>
    <xdr:to>
      <xdr:col>22</xdr:col>
      <xdr:colOff>9525</xdr:colOff>
      <xdr:row>46</xdr:row>
      <xdr:rowOff>247650</xdr:rowOff>
    </xdr:to>
    <xdr:pic>
      <xdr:nvPicPr>
        <xdr:cNvPr id="201" name="CheckBox201"/>
        <xdr:cNvPicPr preferRelativeResize="1">
          <a:picLocks noChangeAspect="1"/>
        </xdr:cNvPicPr>
      </xdr:nvPicPr>
      <xdr:blipFill>
        <a:blip r:embed="rId1"/>
        <a:stretch>
          <a:fillRect/>
        </a:stretch>
      </xdr:blipFill>
      <xdr:spPr>
        <a:xfrm>
          <a:off x="5848350" y="12296775"/>
          <a:ext cx="152400" cy="200025"/>
        </a:xfrm>
        <a:prstGeom prst="rect">
          <a:avLst/>
        </a:prstGeom>
        <a:noFill/>
        <a:ln w="9525" cmpd="sng">
          <a:noFill/>
        </a:ln>
      </xdr:spPr>
    </xdr:pic>
    <xdr:clientData/>
  </xdr:twoCellAnchor>
  <xdr:twoCellAnchor editAs="oneCell">
    <xdr:from>
      <xdr:col>21</xdr:col>
      <xdr:colOff>57150</xdr:colOff>
      <xdr:row>47</xdr:row>
      <xdr:rowOff>38100</xdr:rowOff>
    </xdr:from>
    <xdr:to>
      <xdr:col>22</xdr:col>
      <xdr:colOff>9525</xdr:colOff>
      <xdr:row>47</xdr:row>
      <xdr:rowOff>238125</xdr:rowOff>
    </xdr:to>
    <xdr:pic>
      <xdr:nvPicPr>
        <xdr:cNvPr id="202" name="CheckBox202"/>
        <xdr:cNvPicPr preferRelativeResize="1">
          <a:picLocks noChangeAspect="1"/>
        </xdr:cNvPicPr>
      </xdr:nvPicPr>
      <xdr:blipFill>
        <a:blip r:embed="rId2"/>
        <a:stretch>
          <a:fillRect/>
        </a:stretch>
      </xdr:blipFill>
      <xdr:spPr>
        <a:xfrm>
          <a:off x="5848350" y="12563475"/>
          <a:ext cx="152400" cy="200025"/>
        </a:xfrm>
        <a:prstGeom prst="rect">
          <a:avLst/>
        </a:prstGeom>
        <a:noFill/>
        <a:ln w="9525" cmpd="sng">
          <a:noFill/>
        </a:ln>
      </xdr:spPr>
    </xdr:pic>
    <xdr:clientData/>
  </xdr:twoCellAnchor>
  <xdr:twoCellAnchor editAs="oneCell">
    <xdr:from>
      <xdr:col>21</xdr:col>
      <xdr:colOff>57150</xdr:colOff>
      <xdr:row>48</xdr:row>
      <xdr:rowOff>38100</xdr:rowOff>
    </xdr:from>
    <xdr:to>
      <xdr:col>22</xdr:col>
      <xdr:colOff>9525</xdr:colOff>
      <xdr:row>48</xdr:row>
      <xdr:rowOff>238125</xdr:rowOff>
    </xdr:to>
    <xdr:pic>
      <xdr:nvPicPr>
        <xdr:cNvPr id="203" name="CheckBox203"/>
        <xdr:cNvPicPr preferRelativeResize="1">
          <a:picLocks noChangeAspect="1"/>
        </xdr:cNvPicPr>
      </xdr:nvPicPr>
      <xdr:blipFill>
        <a:blip r:embed="rId1"/>
        <a:stretch>
          <a:fillRect/>
        </a:stretch>
      </xdr:blipFill>
      <xdr:spPr>
        <a:xfrm>
          <a:off x="5848350" y="12839700"/>
          <a:ext cx="152400" cy="200025"/>
        </a:xfrm>
        <a:prstGeom prst="rect">
          <a:avLst/>
        </a:prstGeom>
        <a:noFill/>
        <a:ln w="9525" cmpd="sng">
          <a:noFill/>
        </a:ln>
      </xdr:spPr>
    </xdr:pic>
    <xdr:clientData/>
  </xdr:twoCellAnchor>
  <xdr:twoCellAnchor editAs="oneCell">
    <xdr:from>
      <xdr:col>21</xdr:col>
      <xdr:colOff>57150</xdr:colOff>
      <xdr:row>49</xdr:row>
      <xdr:rowOff>38100</xdr:rowOff>
    </xdr:from>
    <xdr:to>
      <xdr:col>22</xdr:col>
      <xdr:colOff>9525</xdr:colOff>
      <xdr:row>49</xdr:row>
      <xdr:rowOff>238125</xdr:rowOff>
    </xdr:to>
    <xdr:pic>
      <xdr:nvPicPr>
        <xdr:cNvPr id="204" name="CheckBox204"/>
        <xdr:cNvPicPr preferRelativeResize="1">
          <a:picLocks noChangeAspect="1"/>
        </xdr:cNvPicPr>
      </xdr:nvPicPr>
      <xdr:blipFill>
        <a:blip r:embed="rId2"/>
        <a:stretch>
          <a:fillRect/>
        </a:stretch>
      </xdr:blipFill>
      <xdr:spPr>
        <a:xfrm>
          <a:off x="5848350" y="13115925"/>
          <a:ext cx="152400" cy="200025"/>
        </a:xfrm>
        <a:prstGeom prst="rect">
          <a:avLst/>
        </a:prstGeom>
        <a:noFill/>
        <a:ln w="9525" cmpd="sng">
          <a:noFill/>
        </a:ln>
      </xdr:spPr>
    </xdr:pic>
    <xdr:clientData/>
  </xdr:twoCellAnchor>
  <xdr:twoCellAnchor editAs="oneCell">
    <xdr:from>
      <xdr:col>21</xdr:col>
      <xdr:colOff>57150</xdr:colOff>
      <xdr:row>50</xdr:row>
      <xdr:rowOff>19050</xdr:rowOff>
    </xdr:from>
    <xdr:to>
      <xdr:col>22</xdr:col>
      <xdr:colOff>9525</xdr:colOff>
      <xdr:row>50</xdr:row>
      <xdr:rowOff>219075</xdr:rowOff>
    </xdr:to>
    <xdr:pic>
      <xdr:nvPicPr>
        <xdr:cNvPr id="205" name="CheckBox205"/>
        <xdr:cNvPicPr preferRelativeResize="1">
          <a:picLocks noChangeAspect="1"/>
        </xdr:cNvPicPr>
      </xdr:nvPicPr>
      <xdr:blipFill>
        <a:blip r:embed="rId1"/>
        <a:stretch>
          <a:fillRect/>
        </a:stretch>
      </xdr:blipFill>
      <xdr:spPr>
        <a:xfrm>
          <a:off x="5848350" y="13373100"/>
          <a:ext cx="152400" cy="200025"/>
        </a:xfrm>
        <a:prstGeom prst="rect">
          <a:avLst/>
        </a:prstGeom>
        <a:noFill/>
        <a:ln w="9525" cmpd="sng">
          <a:noFill/>
        </a:ln>
      </xdr:spPr>
    </xdr:pic>
    <xdr:clientData/>
  </xdr:twoCellAnchor>
  <xdr:twoCellAnchor editAs="oneCell">
    <xdr:from>
      <xdr:col>21</xdr:col>
      <xdr:colOff>57150</xdr:colOff>
      <xdr:row>51</xdr:row>
      <xdr:rowOff>28575</xdr:rowOff>
    </xdr:from>
    <xdr:to>
      <xdr:col>22</xdr:col>
      <xdr:colOff>9525</xdr:colOff>
      <xdr:row>51</xdr:row>
      <xdr:rowOff>228600</xdr:rowOff>
    </xdr:to>
    <xdr:pic>
      <xdr:nvPicPr>
        <xdr:cNvPr id="206" name="CheckBox206"/>
        <xdr:cNvPicPr preferRelativeResize="1">
          <a:picLocks noChangeAspect="1"/>
        </xdr:cNvPicPr>
      </xdr:nvPicPr>
      <xdr:blipFill>
        <a:blip r:embed="rId2"/>
        <a:stretch>
          <a:fillRect/>
        </a:stretch>
      </xdr:blipFill>
      <xdr:spPr>
        <a:xfrm>
          <a:off x="5848350" y="13658850"/>
          <a:ext cx="152400" cy="200025"/>
        </a:xfrm>
        <a:prstGeom prst="rect">
          <a:avLst/>
        </a:prstGeom>
        <a:noFill/>
        <a:ln w="9525" cmpd="sng">
          <a:noFill/>
        </a:ln>
      </xdr:spPr>
    </xdr:pic>
    <xdr:clientData/>
  </xdr:twoCellAnchor>
  <xdr:twoCellAnchor editAs="oneCell">
    <xdr:from>
      <xdr:col>21</xdr:col>
      <xdr:colOff>57150</xdr:colOff>
      <xdr:row>52</xdr:row>
      <xdr:rowOff>47625</xdr:rowOff>
    </xdr:from>
    <xdr:to>
      <xdr:col>22</xdr:col>
      <xdr:colOff>9525</xdr:colOff>
      <xdr:row>52</xdr:row>
      <xdr:rowOff>247650</xdr:rowOff>
    </xdr:to>
    <xdr:pic>
      <xdr:nvPicPr>
        <xdr:cNvPr id="207" name="CheckBox207"/>
        <xdr:cNvPicPr preferRelativeResize="1">
          <a:picLocks noChangeAspect="1"/>
        </xdr:cNvPicPr>
      </xdr:nvPicPr>
      <xdr:blipFill>
        <a:blip r:embed="rId1"/>
        <a:stretch>
          <a:fillRect/>
        </a:stretch>
      </xdr:blipFill>
      <xdr:spPr>
        <a:xfrm>
          <a:off x="5848350" y="13954125"/>
          <a:ext cx="152400" cy="200025"/>
        </a:xfrm>
        <a:prstGeom prst="rect">
          <a:avLst/>
        </a:prstGeom>
        <a:noFill/>
        <a:ln w="9525" cmpd="sng">
          <a:noFill/>
        </a:ln>
      </xdr:spPr>
    </xdr:pic>
    <xdr:clientData/>
  </xdr:twoCellAnchor>
  <xdr:twoCellAnchor editAs="oneCell">
    <xdr:from>
      <xdr:col>21</xdr:col>
      <xdr:colOff>57150</xdr:colOff>
      <xdr:row>53</xdr:row>
      <xdr:rowOff>47625</xdr:rowOff>
    </xdr:from>
    <xdr:to>
      <xdr:col>22</xdr:col>
      <xdr:colOff>9525</xdr:colOff>
      <xdr:row>53</xdr:row>
      <xdr:rowOff>247650</xdr:rowOff>
    </xdr:to>
    <xdr:pic>
      <xdr:nvPicPr>
        <xdr:cNvPr id="208" name="CheckBox208"/>
        <xdr:cNvPicPr preferRelativeResize="1">
          <a:picLocks noChangeAspect="1"/>
        </xdr:cNvPicPr>
      </xdr:nvPicPr>
      <xdr:blipFill>
        <a:blip r:embed="rId2"/>
        <a:stretch>
          <a:fillRect/>
        </a:stretch>
      </xdr:blipFill>
      <xdr:spPr>
        <a:xfrm>
          <a:off x="5848350" y="14230350"/>
          <a:ext cx="152400" cy="200025"/>
        </a:xfrm>
        <a:prstGeom prst="rect">
          <a:avLst/>
        </a:prstGeom>
        <a:noFill/>
        <a:ln w="9525" cmpd="sng">
          <a:noFill/>
        </a:ln>
      </xdr:spPr>
    </xdr:pic>
    <xdr:clientData/>
  </xdr:twoCellAnchor>
  <xdr:twoCellAnchor editAs="oneCell">
    <xdr:from>
      <xdr:col>21</xdr:col>
      <xdr:colOff>57150</xdr:colOff>
      <xdr:row>54</xdr:row>
      <xdr:rowOff>47625</xdr:rowOff>
    </xdr:from>
    <xdr:to>
      <xdr:col>22</xdr:col>
      <xdr:colOff>9525</xdr:colOff>
      <xdr:row>54</xdr:row>
      <xdr:rowOff>247650</xdr:rowOff>
    </xdr:to>
    <xdr:pic>
      <xdr:nvPicPr>
        <xdr:cNvPr id="209" name="CheckBox209"/>
        <xdr:cNvPicPr preferRelativeResize="1">
          <a:picLocks noChangeAspect="1"/>
        </xdr:cNvPicPr>
      </xdr:nvPicPr>
      <xdr:blipFill>
        <a:blip r:embed="rId1"/>
        <a:stretch>
          <a:fillRect/>
        </a:stretch>
      </xdr:blipFill>
      <xdr:spPr>
        <a:xfrm>
          <a:off x="5848350" y="14506575"/>
          <a:ext cx="152400" cy="200025"/>
        </a:xfrm>
        <a:prstGeom prst="rect">
          <a:avLst/>
        </a:prstGeom>
        <a:noFill/>
        <a:ln w="9525" cmpd="sng">
          <a:noFill/>
        </a:ln>
      </xdr:spPr>
    </xdr:pic>
    <xdr:clientData/>
  </xdr:twoCellAnchor>
  <xdr:twoCellAnchor editAs="oneCell">
    <xdr:from>
      <xdr:col>21</xdr:col>
      <xdr:colOff>57150</xdr:colOff>
      <xdr:row>55</xdr:row>
      <xdr:rowOff>47625</xdr:rowOff>
    </xdr:from>
    <xdr:to>
      <xdr:col>22</xdr:col>
      <xdr:colOff>9525</xdr:colOff>
      <xdr:row>55</xdr:row>
      <xdr:rowOff>247650</xdr:rowOff>
    </xdr:to>
    <xdr:pic>
      <xdr:nvPicPr>
        <xdr:cNvPr id="210" name="CheckBox210"/>
        <xdr:cNvPicPr preferRelativeResize="1">
          <a:picLocks noChangeAspect="1"/>
        </xdr:cNvPicPr>
      </xdr:nvPicPr>
      <xdr:blipFill>
        <a:blip r:embed="rId2"/>
        <a:stretch>
          <a:fillRect/>
        </a:stretch>
      </xdr:blipFill>
      <xdr:spPr>
        <a:xfrm>
          <a:off x="5848350" y="14782800"/>
          <a:ext cx="152400" cy="200025"/>
        </a:xfrm>
        <a:prstGeom prst="rect">
          <a:avLst/>
        </a:prstGeom>
        <a:noFill/>
        <a:ln w="9525" cmpd="sng">
          <a:noFill/>
        </a:ln>
      </xdr:spPr>
    </xdr:pic>
    <xdr:clientData/>
  </xdr:twoCellAnchor>
  <xdr:twoCellAnchor editAs="oneCell">
    <xdr:from>
      <xdr:col>21</xdr:col>
      <xdr:colOff>57150</xdr:colOff>
      <xdr:row>56</xdr:row>
      <xdr:rowOff>47625</xdr:rowOff>
    </xdr:from>
    <xdr:to>
      <xdr:col>22</xdr:col>
      <xdr:colOff>9525</xdr:colOff>
      <xdr:row>56</xdr:row>
      <xdr:rowOff>247650</xdr:rowOff>
    </xdr:to>
    <xdr:pic>
      <xdr:nvPicPr>
        <xdr:cNvPr id="211" name="CheckBox211"/>
        <xdr:cNvPicPr preferRelativeResize="1">
          <a:picLocks noChangeAspect="1"/>
        </xdr:cNvPicPr>
      </xdr:nvPicPr>
      <xdr:blipFill>
        <a:blip r:embed="rId1"/>
        <a:stretch>
          <a:fillRect/>
        </a:stretch>
      </xdr:blipFill>
      <xdr:spPr>
        <a:xfrm>
          <a:off x="5848350" y="15059025"/>
          <a:ext cx="152400" cy="200025"/>
        </a:xfrm>
        <a:prstGeom prst="rect">
          <a:avLst/>
        </a:prstGeom>
        <a:noFill/>
        <a:ln w="9525" cmpd="sng">
          <a:noFill/>
        </a:ln>
      </xdr:spPr>
    </xdr:pic>
    <xdr:clientData/>
  </xdr:twoCellAnchor>
  <xdr:twoCellAnchor editAs="oneCell">
    <xdr:from>
      <xdr:col>21</xdr:col>
      <xdr:colOff>57150</xdr:colOff>
      <xdr:row>57</xdr:row>
      <xdr:rowOff>38100</xdr:rowOff>
    </xdr:from>
    <xdr:to>
      <xdr:col>22</xdr:col>
      <xdr:colOff>9525</xdr:colOff>
      <xdr:row>57</xdr:row>
      <xdr:rowOff>238125</xdr:rowOff>
    </xdr:to>
    <xdr:pic>
      <xdr:nvPicPr>
        <xdr:cNvPr id="212" name="CheckBox212"/>
        <xdr:cNvPicPr preferRelativeResize="1">
          <a:picLocks noChangeAspect="1"/>
        </xdr:cNvPicPr>
      </xdr:nvPicPr>
      <xdr:blipFill>
        <a:blip r:embed="rId2"/>
        <a:stretch>
          <a:fillRect/>
        </a:stretch>
      </xdr:blipFill>
      <xdr:spPr>
        <a:xfrm>
          <a:off x="5848350" y="15325725"/>
          <a:ext cx="152400" cy="200025"/>
        </a:xfrm>
        <a:prstGeom prst="rect">
          <a:avLst/>
        </a:prstGeom>
        <a:noFill/>
        <a:ln w="9525" cmpd="sng">
          <a:noFill/>
        </a:ln>
      </xdr:spPr>
    </xdr:pic>
    <xdr:clientData/>
  </xdr:twoCellAnchor>
  <xdr:twoCellAnchor editAs="oneCell">
    <xdr:from>
      <xdr:col>21</xdr:col>
      <xdr:colOff>57150</xdr:colOff>
      <xdr:row>58</xdr:row>
      <xdr:rowOff>47625</xdr:rowOff>
    </xdr:from>
    <xdr:to>
      <xdr:col>22</xdr:col>
      <xdr:colOff>9525</xdr:colOff>
      <xdr:row>58</xdr:row>
      <xdr:rowOff>247650</xdr:rowOff>
    </xdr:to>
    <xdr:pic>
      <xdr:nvPicPr>
        <xdr:cNvPr id="213" name="CheckBox213"/>
        <xdr:cNvPicPr preferRelativeResize="1">
          <a:picLocks noChangeAspect="1"/>
        </xdr:cNvPicPr>
      </xdr:nvPicPr>
      <xdr:blipFill>
        <a:blip r:embed="rId1"/>
        <a:stretch>
          <a:fillRect/>
        </a:stretch>
      </xdr:blipFill>
      <xdr:spPr>
        <a:xfrm>
          <a:off x="5848350" y="15611475"/>
          <a:ext cx="152400" cy="200025"/>
        </a:xfrm>
        <a:prstGeom prst="rect">
          <a:avLst/>
        </a:prstGeom>
        <a:noFill/>
        <a:ln w="9525" cmpd="sng">
          <a:noFill/>
        </a:ln>
      </xdr:spPr>
    </xdr:pic>
    <xdr:clientData/>
  </xdr:twoCellAnchor>
  <xdr:twoCellAnchor editAs="oneCell">
    <xdr:from>
      <xdr:col>21</xdr:col>
      <xdr:colOff>57150</xdr:colOff>
      <xdr:row>59</xdr:row>
      <xdr:rowOff>47625</xdr:rowOff>
    </xdr:from>
    <xdr:to>
      <xdr:col>22</xdr:col>
      <xdr:colOff>9525</xdr:colOff>
      <xdr:row>59</xdr:row>
      <xdr:rowOff>247650</xdr:rowOff>
    </xdr:to>
    <xdr:pic>
      <xdr:nvPicPr>
        <xdr:cNvPr id="214" name="CheckBox214"/>
        <xdr:cNvPicPr preferRelativeResize="1">
          <a:picLocks noChangeAspect="1"/>
        </xdr:cNvPicPr>
      </xdr:nvPicPr>
      <xdr:blipFill>
        <a:blip r:embed="rId2"/>
        <a:stretch>
          <a:fillRect/>
        </a:stretch>
      </xdr:blipFill>
      <xdr:spPr>
        <a:xfrm>
          <a:off x="5848350" y="15887700"/>
          <a:ext cx="152400" cy="200025"/>
        </a:xfrm>
        <a:prstGeom prst="rect">
          <a:avLst/>
        </a:prstGeom>
        <a:noFill/>
        <a:ln w="9525" cmpd="sng">
          <a:noFill/>
        </a:ln>
      </xdr:spPr>
    </xdr:pic>
    <xdr:clientData/>
  </xdr:twoCellAnchor>
  <xdr:twoCellAnchor editAs="oneCell">
    <xdr:from>
      <xdr:col>21</xdr:col>
      <xdr:colOff>57150</xdr:colOff>
      <xdr:row>60</xdr:row>
      <xdr:rowOff>47625</xdr:rowOff>
    </xdr:from>
    <xdr:to>
      <xdr:col>22</xdr:col>
      <xdr:colOff>9525</xdr:colOff>
      <xdr:row>60</xdr:row>
      <xdr:rowOff>247650</xdr:rowOff>
    </xdr:to>
    <xdr:pic>
      <xdr:nvPicPr>
        <xdr:cNvPr id="215" name="CheckBox215"/>
        <xdr:cNvPicPr preferRelativeResize="1">
          <a:picLocks noChangeAspect="1"/>
        </xdr:cNvPicPr>
      </xdr:nvPicPr>
      <xdr:blipFill>
        <a:blip r:embed="rId1"/>
        <a:stretch>
          <a:fillRect/>
        </a:stretch>
      </xdr:blipFill>
      <xdr:spPr>
        <a:xfrm>
          <a:off x="5848350" y="16163925"/>
          <a:ext cx="152400" cy="200025"/>
        </a:xfrm>
        <a:prstGeom prst="rect">
          <a:avLst/>
        </a:prstGeom>
        <a:noFill/>
        <a:ln w="9525" cmpd="sng">
          <a:noFill/>
        </a:ln>
      </xdr:spPr>
    </xdr:pic>
    <xdr:clientData/>
  </xdr:twoCellAnchor>
  <xdr:twoCellAnchor editAs="oneCell">
    <xdr:from>
      <xdr:col>21</xdr:col>
      <xdr:colOff>57150</xdr:colOff>
      <xdr:row>61</xdr:row>
      <xdr:rowOff>47625</xdr:rowOff>
    </xdr:from>
    <xdr:to>
      <xdr:col>22</xdr:col>
      <xdr:colOff>9525</xdr:colOff>
      <xdr:row>61</xdr:row>
      <xdr:rowOff>247650</xdr:rowOff>
    </xdr:to>
    <xdr:pic>
      <xdr:nvPicPr>
        <xdr:cNvPr id="216" name="CheckBox216"/>
        <xdr:cNvPicPr preferRelativeResize="1">
          <a:picLocks noChangeAspect="1"/>
        </xdr:cNvPicPr>
      </xdr:nvPicPr>
      <xdr:blipFill>
        <a:blip r:embed="rId2"/>
        <a:stretch>
          <a:fillRect/>
        </a:stretch>
      </xdr:blipFill>
      <xdr:spPr>
        <a:xfrm>
          <a:off x="5848350" y="16440150"/>
          <a:ext cx="152400" cy="200025"/>
        </a:xfrm>
        <a:prstGeom prst="rect">
          <a:avLst/>
        </a:prstGeom>
        <a:noFill/>
        <a:ln w="9525" cmpd="sng">
          <a:noFill/>
        </a:ln>
      </xdr:spPr>
    </xdr:pic>
    <xdr:clientData/>
  </xdr:twoCellAnchor>
  <xdr:twoCellAnchor editAs="oneCell">
    <xdr:from>
      <xdr:col>21</xdr:col>
      <xdr:colOff>57150</xdr:colOff>
      <xdr:row>70</xdr:row>
      <xdr:rowOff>28575</xdr:rowOff>
    </xdr:from>
    <xdr:to>
      <xdr:col>22</xdr:col>
      <xdr:colOff>9525</xdr:colOff>
      <xdr:row>70</xdr:row>
      <xdr:rowOff>228600</xdr:rowOff>
    </xdr:to>
    <xdr:pic>
      <xdr:nvPicPr>
        <xdr:cNvPr id="217" name="CheckBox217"/>
        <xdr:cNvPicPr preferRelativeResize="1">
          <a:picLocks noChangeAspect="1"/>
        </xdr:cNvPicPr>
      </xdr:nvPicPr>
      <xdr:blipFill>
        <a:blip r:embed="rId2"/>
        <a:stretch>
          <a:fillRect/>
        </a:stretch>
      </xdr:blipFill>
      <xdr:spPr>
        <a:xfrm>
          <a:off x="5848350" y="18926175"/>
          <a:ext cx="152400" cy="200025"/>
        </a:xfrm>
        <a:prstGeom prst="rect">
          <a:avLst/>
        </a:prstGeom>
        <a:noFill/>
        <a:ln w="9525" cmpd="sng">
          <a:noFill/>
        </a:ln>
      </xdr:spPr>
    </xdr:pic>
    <xdr:clientData/>
  </xdr:twoCellAnchor>
  <xdr:twoCellAnchor editAs="oneCell">
    <xdr:from>
      <xdr:col>21</xdr:col>
      <xdr:colOff>57150</xdr:colOff>
      <xdr:row>71</xdr:row>
      <xdr:rowOff>38100</xdr:rowOff>
    </xdr:from>
    <xdr:to>
      <xdr:col>22</xdr:col>
      <xdr:colOff>9525</xdr:colOff>
      <xdr:row>71</xdr:row>
      <xdr:rowOff>238125</xdr:rowOff>
    </xdr:to>
    <xdr:pic>
      <xdr:nvPicPr>
        <xdr:cNvPr id="218" name="CheckBox218"/>
        <xdr:cNvPicPr preferRelativeResize="1">
          <a:picLocks noChangeAspect="1"/>
        </xdr:cNvPicPr>
      </xdr:nvPicPr>
      <xdr:blipFill>
        <a:blip r:embed="rId1"/>
        <a:stretch>
          <a:fillRect/>
        </a:stretch>
      </xdr:blipFill>
      <xdr:spPr>
        <a:xfrm>
          <a:off x="5848350" y="19211925"/>
          <a:ext cx="152400" cy="200025"/>
        </a:xfrm>
        <a:prstGeom prst="rect">
          <a:avLst/>
        </a:prstGeom>
        <a:noFill/>
        <a:ln w="9525" cmpd="sng">
          <a:noFill/>
        </a:ln>
      </xdr:spPr>
    </xdr:pic>
    <xdr:clientData/>
  </xdr:twoCellAnchor>
  <xdr:twoCellAnchor editAs="oneCell">
    <xdr:from>
      <xdr:col>21</xdr:col>
      <xdr:colOff>57150</xdr:colOff>
      <xdr:row>72</xdr:row>
      <xdr:rowOff>38100</xdr:rowOff>
    </xdr:from>
    <xdr:to>
      <xdr:col>22</xdr:col>
      <xdr:colOff>9525</xdr:colOff>
      <xdr:row>72</xdr:row>
      <xdr:rowOff>238125</xdr:rowOff>
    </xdr:to>
    <xdr:pic>
      <xdr:nvPicPr>
        <xdr:cNvPr id="219" name="CheckBox219"/>
        <xdr:cNvPicPr preferRelativeResize="1">
          <a:picLocks noChangeAspect="1"/>
        </xdr:cNvPicPr>
      </xdr:nvPicPr>
      <xdr:blipFill>
        <a:blip r:embed="rId2"/>
        <a:stretch>
          <a:fillRect/>
        </a:stretch>
      </xdr:blipFill>
      <xdr:spPr>
        <a:xfrm>
          <a:off x="5848350" y="19488150"/>
          <a:ext cx="152400" cy="200025"/>
        </a:xfrm>
        <a:prstGeom prst="rect">
          <a:avLst/>
        </a:prstGeom>
        <a:noFill/>
        <a:ln w="9525" cmpd="sng">
          <a:noFill/>
        </a:ln>
      </xdr:spPr>
    </xdr:pic>
    <xdr:clientData/>
  </xdr:twoCellAnchor>
  <xdr:twoCellAnchor editAs="oneCell">
    <xdr:from>
      <xdr:col>21</xdr:col>
      <xdr:colOff>57150</xdr:colOff>
      <xdr:row>73</xdr:row>
      <xdr:rowOff>47625</xdr:rowOff>
    </xdr:from>
    <xdr:to>
      <xdr:col>22</xdr:col>
      <xdr:colOff>9525</xdr:colOff>
      <xdr:row>73</xdr:row>
      <xdr:rowOff>247650</xdr:rowOff>
    </xdr:to>
    <xdr:pic>
      <xdr:nvPicPr>
        <xdr:cNvPr id="220" name="CheckBox220"/>
        <xdr:cNvPicPr preferRelativeResize="1">
          <a:picLocks noChangeAspect="1"/>
        </xdr:cNvPicPr>
      </xdr:nvPicPr>
      <xdr:blipFill>
        <a:blip r:embed="rId1"/>
        <a:stretch>
          <a:fillRect/>
        </a:stretch>
      </xdr:blipFill>
      <xdr:spPr>
        <a:xfrm>
          <a:off x="5848350" y="19773900"/>
          <a:ext cx="152400" cy="200025"/>
        </a:xfrm>
        <a:prstGeom prst="rect">
          <a:avLst/>
        </a:prstGeom>
        <a:noFill/>
        <a:ln w="9525" cmpd="sng">
          <a:noFill/>
        </a:ln>
      </xdr:spPr>
    </xdr:pic>
    <xdr:clientData/>
  </xdr:twoCellAnchor>
  <xdr:twoCellAnchor editAs="oneCell">
    <xdr:from>
      <xdr:col>21</xdr:col>
      <xdr:colOff>57150</xdr:colOff>
      <xdr:row>74</xdr:row>
      <xdr:rowOff>28575</xdr:rowOff>
    </xdr:from>
    <xdr:to>
      <xdr:col>22</xdr:col>
      <xdr:colOff>9525</xdr:colOff>
      <xdr:row>74</xdr:row>
      <xdr:rowOff>228600</xdr:rowOff>
    </xdr:to>
    <xdr:pic>
      <xdr:nvPicPr>
        <xdr:cNvPr id="221" name="CheckBox221"/>
        <xdr:cNvPicPr preferRelativeResize="1">
          <a:picLocks noChangeAspect="1"/>
        </xdr:cNvPicPr>
      </xdr:nvPicPr>
      <xdr:blipFill>
        <a:blip r:embed="rId2"/>
        <a:stretch>
          <a:fillRect/>
        </a:stretch>
      </xdr:blipFill>
      <xdr:spPr>
        <a:xfrm>
          <a:off x="5848350" y="20031075"/>
          <a:ext cx="152400" cy="200025"/>
        </a:xfrm>
        <a:prstGeom prst="rect">
          <a:avLst/>
        </a:prstGeom>
        <a:noFill/>
        <a:ln w="9525" cmpd="sng">
          <a:noFill/>
        </a:ln>
      </xdr:spPr>
    </xdr:pic>
    <xdr:clientData/>
  </xdr:twoCellAnchor>
  <xdr:twoCellAnchor editAs="oneCell">
    <xdr:from>
      <xdr:col>21</xdr:col>
      <xdr:colOff>57150</xdr:colOff>
      <xdr:row>75</xdr:row>
      <xdr:rowOff>38100</xdr:rowOff>
    </xdr:from>
    <xdr:to>
      <xdr:col>22</xdr:col>
      <xdr:colOff>9525</xdr:colOff>
      <xdr:row>75</xdr:row>
      <xdr:rowOff>238125</xdr:rowOff>
    </xdr:to>
    <xdr:pic>
      <xdr:nvPicPr>
        <xdr:cNvPr id="222" name="CheckBox222"/>
        <xdr:cNvPicPr preferRelativeResize="1">
          <a:picLocks noChangeAspect="1"/>
        </xdr:cNvPicPr>
      </xdr:nvPicPr>
      <xdr:blipFill>
        <a:blip r:embed="rId1"/>
        <a:stretch>
          <a:fillRect/>
        </a:stretch>
      </xdr:blipFill>
      <xdr:spPr>
        <a:xfrm>
          <a:off x="5848350" y="20316825"/>
          <a:ext cx="152400" cy="200025"/>
        </a:xfrm>
        <a:prstGeom prst="rect">
          <a:avLst/>
        </a:prstGeom>
        <a:noFill/>
        <a:ln w="9525" cmpd="sng">
          <a:noFill/>
        </a:ln>
      </xdr:spPr>
    </xdr:pic>
    <xdr:clientData/>
  </xdr:twoCellAnchor>
  <xdr:twoCellAnchor editAs="oneCell">
    <xdr:from>
      <xdr:col>21</xdr:col>
      <xdr:colOff>57150</xdr:colOff>
      <xdr:row>76</xdr:row>
      <xdr:rowOff>38100</xdr:rowOff>
    </xdr:from>
    <xdr:to>
      <xdr:col>22</xdr:col>
      <xdr:colOff>9525</xdr:colOff>
      <xdr:row>76</xdr:row>
      <xdr:rowOff>238125</xdr:rowOff>
    </xdr:to>
    <xdr:pic>
      <xdr:nvPicPr>
        <xdr:cNvPr id="223" name="CheckBox223"/>
        <xdr:cNvPicPr preferRelativeResize="1">
          <a:picLocks noChangeAspect="1"/>
        </xdr:cNvPicPr>
      </xdr:nvPicPr>
      <xdr:blipFill>
        <a:blip r:embed="rId2"/>
        <a:stretch>
          <a:fillRect/>
        </a:stretch>
      </xdr:blipFill>
      <xdr:spPr>
        <a:xfrm>
          <a:off x="5848350" y="20593050"/>
          <a:ext cx="152400" cy="200025"/>
        </a:xfrm>
        <a:prstGeom prst="rect">
          <a:avLst/>
        </a:prstGeom>
        <a:noFill/>
        <a:ln w="9525" cmpd="sng">
          <a:noFill/>
        </a:ln>
      </xdr:spPr>
    </xdr:pic>
    <xdr:clientData/>
  </xdr:twoCellAnchor>
  <xdr:twoCellAnchor editAs="oneCell">
    <xdr:from>
      <xdr:col>21</xdr:col>
      <xdr:colOff>57150</xdr:colOff>
      <xdr:row>94</xdr:row>
      <xdr:rowOff>47625</xdr:rowOff>
    </xdr:from>
    <xdr:to>
      <xdr:col>22</xdr:col>
      <xdr:colOff>9525</xdr:colOff>
      <xdr:row>94</xdr:row>
      <xdr:rowOff>247650</xdr:rowOff>
    </xdr:to>
    <xdr:pic>
      <xdr:nvPicPr>
        <xdr:cNvPr id="224" name="CheckBox224"/>
        <xdr:cNvPicPr preferRelativeResize="1">
          <a:picLocks noChangeAspect="1"/>
        </xdr:cNvPicPr>
      </xdr:nvPicPr>
      <xdr:blipFill>
        <a:blip r:embed="rId1"/>
        <a:stretch>
          <a:fillRect/>
        </a:stretch>
      </xdr:blipFill>
      <xdr:spPr>
        <a:xfrm>
          <a:off x="5848350" y="25374600"/>
          <a:ext cx="152400" cy="200025"/>
        </a:xfrm>
        <a:prstGeom prst="rect">
          <a:avLst/>
        </a:prstGeom>
        <a:noFill/>
        <a:ln w="9525" cmpd="sng">
          <a:noFill/>
        </a:ln>
      </xdr:spPr>
    </xdr:pic>
    <xdr:clientData/>
  </xdr:twoCellAnchor>
  <xdr:twoCellAnchor editAs="oneCell">
    <xdr:from>
      <xdr:col>21</xdr:col>
      <xdr:colOff>57150</xdr:colOff>
      <xdr:row>95</xdr:row>
      <xdr:rowOff>38100</xdr:rowOff>
    </xdr:from>
    <xdr:to>
      <xdr:col>22</xdr:col>
      <xdr:colOff>9525</xdr:colOff>
      <xdr:row>95</xdr:row>
      <xdr:rowOff>238125</xdr:rowOff>
    </xdr:to>
    <xdr:pic>
      <xdr:nvPicPr>
        <xdr:cNvPr id="225" name="CheckBox225"/>
        <xdr:cNvPicPr preferRelativeResize="1">
          <a:picLocks noChangeAspect="1"/>
        </xdr:cNvPicPr>
      </xdr:nvPicPr>
      <xdr:blipFill>
        <a:blip r:embed="rId2"/>
        <a:stretch>
          <a:fillRect/>
        </a:stretch>
      </xdr:blipFill>
      <xdr:spPr>
        <a:xfrm>
          <a:off x="5848350" y="25641300"/>
          <a:ext cx="152400" cy="200025"/>
        </a:xfrm>
        <a:prstGeom prst="rect">
          <a:avLst/>
        </a:prstGeom>
        <a:noFill/>
        <a:ln w="9525" cmpd="sng">
          <a:noFill/>
        </a:ln>
      </xdr:spPr>
    </xdr:pic>
    <xdr:clientData/>
  </xdr:twoCellAnchor>
  <xdr:twoCellAnchor editAs="oneCell">
    <xdr:from>
      <xdr:col>21</xdr:col>
      <xdr:colOff>57150</xdr:colOff>
      <xdr:row>96</xdr:row>
      <xdr:rowOff>47625</xdr:rowOff>
    </xdr:from>
    <xdr:to>
      <xdr:col>22</xdr:col>
      <xdr:colOff>9525</xdr:colOff>
      <xdr:row>96</xdr:row>
      <xdr:rowOff>247650</xdr:rowOff>
    </xdr:to>
    <xdr:pic>
      <xdr:nvPicPr>
        <xdr:cNvPr id="226" name="CheckBox226"/>
        <xdr:cNvPicPr preferRelativeResize="1">
          <a:picLocks noChangeAspect="1"/>
        </xdr:cNvPicPr>
      </xdr:nvPicPr>
      <xdr:blipFill>
        <a:blip r:embed="rId1"/>
        <a:stretch>
          <a:fillRect/>
        </a:stretch>
      </xdr:blipFill>
      <xdr:spPr>
        <a:xfrm>
          <a:off x="5848350" y="25927050"/>
          <a:ext cx="152400" cy="200025"/>
        </a:xfrm>
        <a:prstGeom prst="rect">
          <a:avLst/>
        </a:prstGeom>
        <a:noFill/>
        <a:ln w="9525" cmpd="sng">
          <a:noFill/>
        </a:ln>
      </xdr:spPr>
    </xdr:pic>
    <xdr:clientData/>
  </xdr:twoCellAnchor>
  <xdr:twoCellAnchor editAs="oneCell">
    <xdr:from>
      <xdr:col>21</xdr:col>
      <xdr:colOff>57150</xdr:colOff>
      <xdr:row>97</xdr:row>
      <xdr:rowOff>47625</xdr:rowOff>
    </xdr:from>
    <xdr:to>
      <xdr:col>22</xdr:col>
      <xdr:colOff>9525</xdr:colOff>
      <xdr:row>97</xdr:row>
      <xdr:rowOff>247650</xdr:rowOff>
    </xdr:to>
    <xdr:pic>
      <xdr:nvPicPr>
        <xdr:cNvPr id="227" name="CheckBox227"/>
        <xdr:cNvPicPr preferRelativeResize="1">
          <a:picLocks noChangeAspect="1"/>
        </xdr:cNvPicPr>
      </xdr:nvPicPr>
      <xdr:blipFill>
        <a:blip r:embed="rId2"/>
        <a:stretch>
          <a:fillRect/>
        </a:stretch>
      </xdr:blipFill>
      <xdr:spPr>
        <a:xfrm>
          <a:off x="5848350" y="26203275"/>
          <a:ext cx="152400" cy="200025"/>
        </a:xfrm>
        <a:prstGeom prst="rect">
          <a:avLst/>
        </a:prstGeom>
        <a:noFill/>
        <a:ln w="9525" cmpd="sng">
          <a:noFill/>
        </a:ln>
      </xdr:spPr>
    </xdr:pic>
    <xdr:clientData/>
  </xdr:twoCellAnchor>
  <xdr:twoCellAnchor editAs="oneCell">
    <xdr:from>
      <xdr:col>21</xdr:col>
      <xdr:colOff>57150</xdr:colOff>
      <xdr:row>69</xdr:row>
      <xdr:rowOff>38100</xdr:rowOff>
    </xdr:from>
    <xdr:to>
      <xdr:col>22</xdr:col>
      <xdr:colOff>9525</xdr:colOff>
      <xdr:row>69</xdr:row>
      <xdr:rowOff>238125</xdr:rowOff>
    </xdr:to>
    <xdr:pic>
      <xdr:nvPicPr>
        <xdr:cNvPr id="228" name="CheckBox228"/>
        <xdr:cNvPicPr preferRelativeResize="1">
          <a:picLocks noChangeAspect="1"/>
        </xdr:cNvPicPr>
      </xdr:nvPicPr>
      <xdr:blipFill>
        <a:blip r:embed="rId1"/>
        <a:stretch>
          <a:fillRect/>
        </a:stretch>
      </xdr:blipFill>
      <xdr:spPr>
        <a:xfrm>
          <a:off x="5848350" y="18659475"/>
          <a:ext cx="152400" cy="200025"/>
        </a:xfrm>
        <a:prstGeom prst="rect">
          <a:avLst/>
        </a:prstGeom>
        <a:noFill/>
        <a:ln w="9525" cmpd="sng">
          <a:noFill/>
        </a:ln>
      </xdr:spPr>
    </xdr:pic>
    <xdr:clientData/>
  </xdr:twoCellAnchor>
  <xdr:twoCellAnchor editAs="oneCell">
    <xdr:from>
      <xdr:col>21</xdr:col>
      <xdr:colOff>57150</xdr:colOff>
      <xdr:row>7</xdr:row>
      <xdr:rowOff>28575</xdr:rowOff>
    </xdr:from>
    <xdr:to>
      <xdr:col>22</xdr:col>
      <xdr:colOff>9525</xdr:colOff>
      <xdr:row>7</xdr:row>
      <xdr:rowOff>228600</xdr:rowOff>
    </xdr:to>
    <xdr:pic>
      <xdr:nvPicPr>
        <xdr:cNvPr id="229" name="CheckBox229"/>
        <xdr:cNvPicPr preferRelativeResize="1">
          <a:picLocks noChangeAspect="1"/>
        </xdr:cNvPicPr>
      </xdr:nvPicPr>
      <xdr:blipFill>
        <a:blip r:embed="rId1"/>
        <a:stretch>
          <a:fillRect/>
        </a:stretch>
      </xdr:blipFill>
      <xdr:spPr>
        <a:xfrm>
          <a:off x="5848350" y="1704975"/>
          <a:ext cx="152400" cy="200025"/>
        </a:xfrm>
        <a:prstGeom prst="rect">
          <a:avLst/>
        </a:prstGeom>
        <a:noFill/>
        <a:ln w="9525" cmpd="sng">
          <a:noFill/>
        </a:ln>
      </xdr:spPr>
    </xdr:pic>
    <xdr:clientData/>
  </xdr:twoCellAnchor>
  <xdr:twoCellAnchor editAs="oneCell">
    <xdr:from>
      <xdr:col>21</xdr:col>
      <xdr:colOff>57150</xdr:colOff>
      <xdr:row>8</xdr:row>
      <xdr:rowOff>28575</xdr:rowOff>
    </xdr:from>
    <xdr:to>
      <xdr:col>22</xdr:col>
      <xdr:colOff>9525</xdr:colOff>
      <xdr:row>8</xdr:row>
      <xdr:rowOff>228600</xdr:rowOff>
    </xdr:to>
    <xdr:pic>
      <xdr:nvPicPr>
        <xdr:cNvPr id="230" name="CheckBox230"/>
        <xdr:cNvPicPr preferRelativeResize="1">
          <a:picLocks noChangeAspect="1"/>
        </xdr:cNvPicPr>
      </xdr:nvPicPr>
      <xdr:blipFill>
        <a:blip r:embed="rId2"/>
        <a:stretch>
          <a:fillRect/>
        </a:stretch>
      </xdr:blipFill>
      <xdr:spPr>
        <a:xfrm>
          <a:off x="5848350" y="1981200"/>
          <a:ext cx="152400" cy="200025"/>
        </a:xfrm>
        <a:prstGeom prst="rect">
          <a:avLst/>
        </a:prstGeom>
        <a:noFill/>
        <a:ln w="9525" cmpd="sng">
          <a:noFill/>
        </a:ln>
      </xdr:spPr>
    </xdr:pic>
    <xdr:clientData/>
  </xdr:twoCellAnchor>
  <xdr:twoCellAnchor editAs="oneCell">
    <xdr:from>
      <xdr:col>21</xdr:col>
      <xdr:colOff>57150</xdr:colOff>
      <xdr:row>9</xdr:row>
      <xdr:rowOff>28575</xdr:rowOff>
    </xdr:from>
    <xdr:to>
      <xdr:col>22</xdr:col>
      <xdr:colOff>9525</xdr:colOff>
      <xdr:row>9</xdr:row>
      <xdr:rowOff>228600</xdr:rowOff>
    </xdr:to>
    <xdr:pic>
      <xdr:nvPicPr>
        <xdr:cNvPr id="231" name="CheckBox231"/>
        <xdr:cNvPicPr preferRelativeResize="1">
          <a:picLocks noChangeAspect="1"/>
        </xdr:cNvPicPr>
      </xdr:nvPicPr>
      <xdr:blipFill>
        <a:blip r:embed="rId1"/>
        <a:stretch>
          <a:fillRect/>
        </a:stretch>
      </xdr:blipFill>
      <xdr:spPr>
        <a:xfrm>
          <a:off x="5848350" y="2257425"/>
          <a:ext cx="152400" cy="200025"/>
        </a:xfrm>
        <a:prstGeom prst="rect">
          <a:avLst/>
        </a:prstGeom>
        <a:noFill/>
        <a:ln w="9525" cmpd="sng">
          <a:noFill/>
        </a:ln>
      </xdr:spPr>
    </xdr:pic>
    <xdr:clientData/>
  </xdr:twoCellAnchor>
  <xdr:twoCellAnchor editAs="oneCell">
    <xdr:from>
      <xdr:col>21</xdr:col>
      <xdr:colOff>57150</xdr:colOff>
      <xdr:row>10</xdr:row>
      <xdr:rowOff>38100</xdr:rowOff>
    </xdr:from>
    <xdr:to>
      <xdr:col>22</xdr:col>
      <xdr:colOff>9525</xdr:colOff>
      <xdr:row>10</xdr:row>
      <xdr:rowOff>228600</xdr:rowOff>
    </xdr:to>
    <xdr:pic>
      <xdr:nvPicPr>
        <xdr:cNvPr id="232" name="CheckBox232"/>
        <xdr:cNvPicPr preferRelativeResize="1">
          <a:picLocks noChangeAspect="1"/>
        </xdr:cNvPicPr>
      </xdr:nvPicPr>
      <xdr:blipFill>
        <a:blip r:embed="rId4"/>
        <a:stretch>
          <a:fillRect/>
        </a:stretch>
      </xdr:blipFill>
      <xdr:spPr>
        <a:xfrm>
          <a:off x="5848350" y="2543175"/>
          <a:ext cx="152400" cy="190500"/>
        </a:xfrm>
        <a:prstGeom prst="rect">
          <a:avLst/>
        </a:prstGeom>
        <a:noFill/>
        <a:ln w="9525" cmpd="sng">
          <a:noFill/>
        </a:ln>
      </xdr:spPr>
    </xdr:pic>
    <xdr:clientData/>
  </xdr:twoCellAnchor>
  <xdr:twoCellAnchor editAs="oneCell">
    <xdr:from>
      <xdr:col>21</xdr:col>
      <xdr:colOff>57150</xdr:colOff>
      <xdr:row>11</xdr:row>
      <xdr:rowOff>38100</xdr:rowOff>
    </xdr:from>
    <xdr:to>
      <xdr:col>22</xdr:col>
      <xdr:colOff>9525</xdr:colOff>
      <xdr:row>11</xdr:row>
      <xdr:rowOff>219075</xdr:rowOff>
    </xdr:to>
    <xdr:pic>
      <xdr:nvPicPr>
        <xdr:cNvPr id="233" name="CheckBox233"/>
        <xdr:cNvPicPr preferRelativeResize="1">
          <a:picLocks noChangeAspect="1"/>
        </xdr:cNvPicPr>
      </xdr:nvPicPr>
      <xdr:blipFill>
        <a:blip r:embed="rId6"/>
        <a:stretch>
          <a:fillRect/>
        </a:stretch>
      </xdr:blipFill>
      <xdr:spPr>
        <a:xfrm>
          <a:off x="5848350" y="2819400"/>
          <a:ext cx="152400" cy="180975"/>
        </a:xfrm>
        <a:prstGeom prst="rect">
          <a:avLst/>
        </a:prstGeom>
        <a:noFill/>
        <a:ln w="9525" cmpd="sng">
          <a:noFill/>
        </a:ln>
      </xdr:spPr>
    </xdr:pic>
    <xdr:clientData/>
  </xdr:twoCellAnchor>
  <xdr:twoCellAnchor editAs="oneCell">
    <xdr:from>
      <xdr:col>21</xdr:col>
      <xdr:colOff>57150</xdr:colOff>
      <xdr:row>12</xdr:row>
      <xdr:rowOff>38100</xdr:rowOff>
    </xdr:from>
    <xdr:to>
      <xdr:col>22</xdr:col>
      <xdr:colOff>9525</xdr:colOff>
      <xdr:row>12</xdr:row>
      <xdr:rowOff>228600</xdr:rowOff>
    </xdr:to>
    <xdr:pic>
      <xdr:nvPicPr>
        <xdr:cNvPr id="234" name="CheckBox234"/>
        <xdr:cNvPicPr preferRelativeResize="1">
          <a:picLocks noChangeAspect="1"/>
        </xdr:cNvPicPr>
      </xdr:nvPicPr>
      <xdr:blipFill>
        <a:blip r:embed="rId4"/>
        <a:stretch>
          <a:fillRect/>
        </a:stretch>
      </xdr:blipFill>
      <xdr:spPr>
        <a:xfrm>
          <a:off x="5848350" y="3095625"/>
          <a:ext cx="152400" cy="190500"/>
        </a:xfrm>
        <a:prstGeom prst="rect">
          <a:avLst/>
        </a:prstGeom>
        <a:noFill/>
        <a:ln w="9525" cmpd="sng">
          <a:noFill/>
        </a:ln>
      </xdr:spPr>
    </xdr:pic>
    <xdr:clientData/>
  </xdr:twoCellAnchor>
  <xdr:twoCellAnchor editAs="oneCell">
    <xdr:from>
      <xdr:col>21</xdr:col>
      <xdr:colOff>57150</xdr:colOff>
      <xdr:row>13</xdr:row>
      <xdr:rowOff>47625</xdr:rowOff>
    </xdr:from>
    <xdr:to>
      <xdr:col>22</xdr:col>
      <xdr:colOff>9525</xdr:colOff>
      <xdr:row>13</xdr:row>
      <xdr:rowOff>228600</xdr:rowOff>
    </xdr:to>
    <xdr:pic>
      <xdr:nvPicPr>
        <xdr:cNvPr id="235" name="CheckBox235"/>
        <xdr:cNvPicPr preferRelativeResize="1">
          <a:picLocks noChangeAspect="1"/>
        </xdr:cNvPicPr>
      </xdr:nvPicPr>
      <xdr:blipFill>
        <a:blip r:embed="rId6"/>
        <a:stretch>
          <a:fillRect/>
        </a:stretch>
      </xdr:blipFill>
      <xdr:spPr>
        <a:xfrm>
          <a:off x="5848350" y="3381375"/>
          <a:ext cx="152400" cy="180975"/>
        </a:xfrm>
        <a:prstGeom prst="rect">
          <a:avLst/>
        </a:prstGeom>
        <a:noFill/>
        <a:ln w="9525" cmpd="sng">
          <a:noFill/>
        </a:ln>
      </xdr:spPr>
    </xdr:pic>
    <xdr:clientData/>
  </xdr:twoCellAnchor>
  <xdr:twoCellAnchor editAs="oneCell">
    <xdr:from>
      <xdr:col>21</xdr:col>
      <xdr:colOff>57150</xdr:colOff>
      <xdr:row>14</xdr:row>
      <xdr:rowOff>38100</xdr:rowOff>
    </xdr:from>
    <xdr:to>
      <xdr:col>22</xdr:col>
      <xdr:colOff>9525</xdr:colOff>
      <xdr:row>14</xdr:row>
      <xdr:rowOff>238125</xdr:rowOff>
    </xdr:to>
    <xdr:pic>
      <xdr:nvPicPr>
        <xdr:cNvPr id="236" name="CheckBox236"/>
        <xdr:cNvPicPr preferRelativeResize="1">
          <a:picLocks noChangeAspect="1"/>
        </xdr:cNvPicPr>
      </xdr:nvPicPr>
      <xdr:blipFill>
        <a:blip r:embed="rId2"/>
        <a:stretch>
          <a:fillRect/>
        </a:stretch>
      </xdr:blipFill>
      <xdr:spPr>
        <a:xfrm>
          <a:off x="5848350" y="3648075"/>
          <a:ext cx="152400" cy="200025"/>
        </a:xfrm>
        <a:prstGeom prst="rect">
          <a:avLst/>
        </a:prstGeom>
        <a:noFill/>
        <a:ln w="9525" cmpd="sng">
          <a:noFill/>
        </a:ln>
      </xdr:spPr>
    </xdr:pic>
    <xdr:clientData/>
  </xdr:twoCellAnchor>
  <xdr:twoCellAnchor editAs="oneCell">
    <xdr:from>
      <xdr:col>21</xdr:col>
      <xdr:colOff>57150</xdr:colOff>
      <xdr:row>15</xdr:row>
      <xdr:rowOff>38100</xdr:rowOff>
    </xdr:from>
    <xdr:to>
      <xdr:col>22</xdr:col>
      <xdr:colOff>9525</xdr:colOff>
      <xdr:row>15</xdr:row>
      <xdr:rowOff>238125</xdr:rowOff>
    </xdr:to>
    <xdr:pic>
      <xdr:nvPicPr>
        <xdr:cNvPr id="237" name="CheckBox237"/>
        <xdr:cNvPicPr preferRelativeResize="1">
          <a:picLocks noChangeAspect="1"/>
        </xdr:cNvPicPr>
      </xdr:nvPicPr>
      <xdr:blipFill>
        <a:blip r:embed="rId1"/>
        <a:stretch>
          <a:fillRect/>
        </a:stretch>
      </xdr:blipFill>
      <xdr:spPr>
        <a:xfrm>
          <a:off x="5848350" y="3924300"/>
          <a:ext cx="152400" cy="200025"/>
        </a:xfrm>
        <a:prstGeom prst="rect">
          <a:avLst/>
        </a:prstGeom>
        <a:noFill/>
        <a:ln w="9525" cmpd="sng">
          <a:noFill/>
        </a:ln>
      </xdr:spPr>
    </xdr:pic>
    <xdr:clientData/>
  </xdr:twoCellAnchor>
  <xdr:twoCellAnchor editAs="oneCell">
    <xdr:from>
      <xdr:col>21</xdr:col>
      <xdr:colOff>57150</xdr:colOff>
      <xdr:row>16</xdr:row>
      <xdr:rowOff>28575</xdr:rowOff>
    </xdr:from>
    <xdr:to>
      <xdr:col>22</xdr:col>
      <xdr:colOff>9525</xdr:colOff>
      <xdr:row>16</xdr:row>
      <xdr:rowOff>228600</xdr:rowOff>
    </xdr:to>
    <xdr:pic>
      <xdr:nvPicPr>
        <xdr:cNvPr id="238" name="CheckBox238"/>
        <xdr:cNvPicPr preferRelativeResize="1">
          <a:picLocks noChangeAspect="1"/>
        </xdr:cNvPicPr>
      </xdr:nvPicPr>
      <xdr:blipFill>
        <a:blip r:embed="rId2"/>
        <a:stretch>
          <a:fillRect/>
        </a:stretch>
      </xdr:blipFill>
      <xdr:spPr>
        <a:xfrm>
          <a:off x="5848350" y="4191000"/>
          <a:ext cx="152400" cy="200025"/>
        </a:xfrm>
        <a:prstGeom prst="rect">
          <a:avLst/>
        </a:prstGeom>
        <a:noFill/>
        <a:ln w="9525" cmpd="sng">
          <a:noFill/>
        </a:ln>
      </xdr:spPr>
    </xdr:pic>
    <xdr:clientData/>
  </xdr:twoCellAnchor>
  <xdr:twoCellAnchor editAs="oneCell">
    <xdr:from>
      <xdr:col>21</xdr:col>
      <xdr:colOff>57150</xdr:colOff>
      <xdr:row>17</xdr:row>
      <xdr:rowOff>38100</xdr:rowOff>
    </xdr:from>
    <xdr:to>
      <xdr:col>22</xdr:col>
      <xdr:colOff>9525</xdr:colOff>
      <xdr:row>17</xdr:row>
      <xdr:rowOff>238125</xdr:rowOff>
    </xdr:to>
    <xdr:pic>
      <xdr:nvPicPr>
        <xdr:cNvPr id="239" name="CheckBox239"/>
        <xdr:cNvPicPr preferRelativeResize="1">
          <a:picLocks noChangeAspect="1"/>
        </xdr:cNvPicPr>
      </xdr:nvPicPr>
      <xdr:blipFill>
        <a:blip r:embed="rId1"/>
        <a:stretch>
          <a:fillRect/>
        </a:stretch>
      </xdr:blipFill>
      <xdr:spPr>
        <a:xfrm>
          <a:off x="5848350" y="4476750"/>
          <a:ext cx="152400" cy="200025"/>
        </a:xfrm>
        <a:prstGeom prst="rect">
          <a:avLst/>
        </a:prstGeom>
        <a:noFill/>
        <a:ln w="9525" cmpd="sng">
          <a:noFill/>
        </a:ln>
      </xdr:spPr>
    </xdr:pic>
    <xdr:clientData/>
  </xdr:twoCellAnchor>
  <xdr:twoCellAnchor editAs="oneCell">
    <xdr:from>
      <xdr:col>21</xdr:col>
      <xdr:colOff>57150</xdr:colOff>
      <xdr:row>18</xdr:row>
      <xdr:rowOff>38100</xdr:rowOff>
    </xdr:from>
    <xdr:to>
      <xdr:col>22</xdr:col>
      <xdr:colOff>9525</xdr:colOff>
      <xdr:row>18</xdr:row>
      <xdr:rowOff>238125</xdr:rowOff>
    </xdr:to>
    <xdr:pic>
      <xdr:nvPicPr>
        <xdr:cNvPr id="240" name="CheckBox240"/>
        <xdr:cNvPicPr preferRelativeResize="1">
          <a:picLocks noChangeAspect="1"/>
        </xdr:cNvPicPr>
      </xdr:nvPicPr>
      <xdr:blipFill>
        <a:blip r:embed="rId2"/>
        <a:stretch>
          <a:fillRect/>
        </a:stretch>
      </xdr:blipFill>
      <xdr:spPr>
        <a:xfrm>
          <a:off x="5848350" y="4752975"/>
          <a:ext cx="152400" cy="200025"/>
        </a:xfrm>
        <a:prstGeom prst="rect">
          <a:avLst/>
        </a:prstGeom>
        <a:noFill/>
        <a:ln w="9525" cmpd="sng">
          <a:noFill/>
        </a:ln>
      </xdr:spPr>
    </xdr:pic>
    <xdr:clientData/>
  </xdr:twoCellAnchor>
  <xdr:twoCellAnchor editAs="oneCell">
    <xdr:from>
      <xdr:col>21</xdr:col>
      <xdr:colOff>57150</xdr:colOff>
      <xdr:row>19</xdr:row>
      <xdr:rowOff>19050</xdr:rowOff>
    </xdr:from>
    <xdr:to>
      <xdr:col>22</xdr:col>
      <xdr:colOff>9525</xdr:colOff>
      <xdr:row>19</xdr:row>
      <xdr:rowOff>219075</xdr:rowOff>
    </xdr:to>
    <xdr:pic>
      <xdr:nvPicPr>
        <xdr:cNvPr id="241" name="CheckBox241"/>
        <xdr:cNvPicPr preferRelativeResize="1">
          <a:picLocks noChangeAspect="1"/>
        </xdr:cNvPicPr>
      </xdr:nvPicPr>
      <xdr:blipFill>
        <a:blip r:embed="rId1"/>
        <a:stretch>
          <a:fillRect/>
        </a:stretch>
      </xdr:blipFill>
      <xdr:spPr>
        <a:xfrm>
          <a:off x="5848350" y="5010150"/>
          <a:ext cx="152400" cy="200025"/>
        </a:xfrm>
        <a:prstGeom prst="rect">
          <a:avLst/>
        </a:prstGeom>
        <a:noFill/>
        <a:ln w="9525" cmpd="sng">
          <a:noFill/>
        </a:ln>
      </xdr:spPr>
    </xdr:pic>
    <xdr:clientData/>
  </xdr:twoCellAnchor>
  <xdr:twoCellAnchor editAs="oneCell">
    <xdr:from>
      <xdr:col>21</xdr:col>
      <xdr:colOff>57150</xdr:colOff>
      <xdr:row>20</xdr:row>
      <xdr:rowOff>28575</xdr:rowOff>
    </xdr:from>
    <xdr:to>
      <xdr:col>22</xdr:col>
      <xdr:colOff>9525</xdr:colOff>
      <xdr:row>20</xdr:row>
      <xdr:rowOff>228600</xdr:rowOff>
    </xdr:to>
    <xdr:pic>
      <xdr:nvPicPr>
        <xdr:cNvPr id="242" name="CheckBox242"/>
        <xdr:cNvPicPr preferRelativeResize="1">
          <a:picLocks noChangeAspect="1"/>
        </xdr:cNvPicPr>
      </xdr:nvPicPr>
      <xdr:blipFill>
        <a:blip r:embed="rId2"/>
        <a:stretch>
          <a:fillRect/>
        </a:stretch>
      </xdr:blipFill>
      <xdr:spPr>
        <a:xfrm>
          <a:off x="5848350" y="5295900"/>
          <a:ext cx="152400" cy="200025"/>
        </a:xfrm>
        <a:prstGeom prst="rect">
          <a:avLst/>
        </a:prstGeom>
        <a:noFill/>
        <a:ln w="9525" cmpd="sng">
          <a:noFill/>
        </a:ln>
      </xdr:spPr>
    </xdr:pic>
    <xdr:clientData/>
  </xdr:twoCellAnchor>
  <xdr:twoCellAnchor editAs="oneCell">
    <xdr:from>
      <xdr:col>21</xdr:col>
      <xdr:colOff>57150</xdr:colOff>
      <xdr:row>21</xdr:row>
      <xdr:rowOff>38100</xdr:rowOff>
    </xdr:from>
    <xdr:to>
      <xdr:col>22</xdr:col>
      <xdr:colOff>9525</xdr:colOff>
      <xdr:row>21</xdr:row>
      <xdr:rowOff>238125</xdr:rowOff>
    </xdr:to>
    <xdr:pic>
      <xdr:nvPicPr>
        <xdr:cNvPr id="243" name="CheckBox243"/>
        <xdr:cNvPicPr preferRelativeResize="1">
          <a:picLocks noChangeAspect="1"/>
        </xdr:cNvPicPr>
      </xdr:nvPicPr>
      <xdr:blipFill>
        <a:blip r:embed="rId1"/>
        <a:stretch>
          <a:fillRect/>
        </a:stretch>
      </xdr:blipFill>
      <xdr:spPr>
        <a:xfrm>
          <a:off x="5848350" y="5581650"/>
          <a:ext cx="152400" cy="200025"/>
        </a:xfrm>
        <a:prstGeom prst="rect">
          <a:avLst/>
        </a:prstGeom>
        <a:noFill/>
        <a:ln w="9525" cmpd="sng">
          <a:noFill/>
        </a:ln>
      </xdr:spPr>
    </xdr:pic>
    <xdr:clientData/>
  </xdr:twoCellAnchor>
  <xdr:twoCellAnchor editAs="oneCell">
    <xdr:from>
      <xdr:col>21</xdr:col>
      <xdr:colOff>57150</xdr:colOff>
      <xdr:row>22</xdr:row>
      <xdr:rowOff>38100</xdr:rowOff>
    </xdr:from>
    <xdr:to>
      <xdr:col>22</xdr:col>
      <xdr:colOff>9525</xdr:colOff>
      <xdr:row>22</xdr:row>
      <xdr:rowOff>238125</xdr:rowOff>
    </xdr:to>
    <xdr:pic>
      <xdr:nvPicPr>
        <xdr:cNvPr id="244" name="CheckBox244"/>
        <xdr:cNvPicPr preferRelativeResize="1">
          <a:picLocks noChangeAspect="1"/>
        </xdr:cNvPicPr>
      </xdr:nvPicPr>
      <xdr:blipFill>
        <a:blip r:embed="rId2"/>
        <a:stretch>
          <a:fillRect/>
        </a:stretch>
      </xdr:blipFill>
      <xdr:spPr>
        <a:xfrm>
          <a:off x="5848350" y="5857875"/>
          <a:ext cx="152400" cy="200025"/>
        </a:xfrm>
        <a:prstGeom prst="rect">
          <a:avLst/>
        </a:prstGeom>
        <a:noFill/>
        <a:ln w="9525" cmpd="sng">
          <a:noFill/>
        </a:ln>
      </xdr:spPr>
    </xdr:pic>
    <xdr:clientData/>
  </xdr:twoCellAnchor>
  <xdr:twoCellAnchor editAs="oneCell">
    <xdr:from>
      <xdr:col>21</xdr:col>
      <xdr:colOff>57150</xdr:colOff>
      <xdr:row>23</xdr:row>
      <xdr:rowOff>47625</xdr:rowOff>
    </xdr:from>
    <xdr:to>
      <xdr:col>22</xdr:col>
      <xdr:colOff>9525</xdr:colOff>
      <xdr:row>23</xdr:row>
      <xdr:rowOff>247650</xdr:rowOff>
    </xdr:to>
    <xdr:pic>
      <xdr:nvPicPr>
        <xdr:cNvPr id="245" name="CheckBox245"/>
        <xdr:cNvPicPr preferRelativeResize="1">
          <a:picLocks noChangeAspect="1"/>
        </xdr:cNvPicPr>
      </xdr:nvPicPr>
      <xdr:blipFill>
        <a:blip r:embed="rId1"/>
        <a:stretch>
          <a:fillRect/>
        </a:stretch>
      </xdr:blipFill>
      <xdr:spPr>
        <a:xfrm>
          <a:off x="5848350" y="6143625"/>
          <a:ext cx="152400" cy="200025"/>
        </a:xfrm>
        <a:prstGeom prst="rect">
          <a:avLst/>
        </a:prstGeom>
        <a:noFill/>
        <a:ln w="9525" cmpd="sng">
          <a:noFill/>
        </a:ln>
      </xdr:spPr>
    </xdr:pic>
    <xdr:clientData/>
  </xdr:twoCellAnchor>
  <xdr:twoCellAnchor editAs="oneCell">
    <xdr:from>
      <xdr:col>21</xdr:col>
      <xdr:colOff>57150</xdr:colOff>
      <xdr:row>24</xdr:row>
      <xdr:rowOff>38100</xdr:rowOff>
    </xdr:from>
    <xdr:to>
      <xdr:col>22</xdr:col>
      <xdr:colOff>9525</xdr:colOff>
      <xdr:row>24</xdr:row>
      <xdr:rowOff>238125</xdr:rowOff>
    </xdr:to>
    <xdr:pic>
      <xdr:nvPicPr>
        <xdr:cNvPr id="246" name="CheckBox246"/>
        <xdr:cNvPicPr preferRelativeResize="1">
          <a:picLocks noChangeAspect="1"/>
        </xdr:cNvPicPr>
      </xdr:nvPicPr>
      <xdr:blipFill>
        <a:blip r:embed="rId2"/>
        <a:stretch>
          <a:fillRect/>
        </a:stretch>
      </xdr:blipFill>
      <xdr:spPr>
        <a:xfrm>
          <a:off x="5848350" y="6410325"/>
          <a:ext cx="152400" cy="200025"/>
        </a:xfrm>
        <a:prstGeom prst="rect">
          <a:avLst/>
        </a:prstGeom>
        <a:noFill/>
        <a:ln w="9525" cmpd="sng">
          <a:noFill/>
        </a:ln>
      </xdr:spPr>
    </xdr:pic>
    <xdr:clientData/>
  </xdr:twoCellAnchor>
  <xdr:twoCellAnchor editAs="oneCell">
    <xdr:from>
      <xdr:col>21</xdr:col>
      <xdr:colOff>57150</xdr:colOff>
      <xdr:row>25</xdr:row>
      <xdr:rowOff>47625</xdr:rowOff>
    </xdr:from>
    <xdr:to>
      <xdr:col>22</xdr:col>
      <xdr:colOff>9525</xdr:colOff>
      <xdr:row>25</xdr:row>
      <xdr:rowOff>247650</xdr:rowOff>
    </xdr:to>
    <xdr:pic>
      <xdr:nvPicPr>
        <xdr:cNvPr id="247" name="CheckBox247"/>
        <xdr:cNvPicPr preferRelativeResize="1">
          <a:picLocks noChangeAspect="1"/>
        </xdr:cNvPicPr>
      </xdr:nvPicPr>
      <xdr:blipFill>
        <a:blip r:embed="rId1"/>
        <a:stretch>
          <a:fillRect/>
        </a:stretch>
      </xdr:blipFill>
      <xdr:spPr>
        <a:xfrm>
          <a:off x="5848350" y="6696075"/>
          <a:ext cx="152400" cy="200025"/>
        </a:xfrm>
        <a:prstGeom prst="rect">
          <a:avLst/>
        </a:prstGeom>
        <a:noFill/>
        <a:ln w="9525" cmpd="sng">
          <a:noFill/>
        </a:ln>
      </xdr:spPr>
    </xdr:pic>
    <xdr:clientData/>
  </xdr:twoCellAnchor>
  <xdr:twoCellAnchor editAs="oneCell">
    <xdr:from>
      <xdr:col>21</xdr:col>
      <xdr:colOff>57150</xdr:colOff>
      <xdr:row>26</xdr:row>
      <xdr:rowOff>57150</xdr:rowOff>
    </xdr:from>
    <xdr:to>
      <xdr:col>22</xdr:col>
      <xdr:colOff>9525</xdr:colOff>
      <xdr:row>26</xdr:row>
      <xdr:rowOff>238125</xdr:rowOff>
    </xdr:to>
    <xdr:pic>
      <xdr:nvPicPr>
        <xdr:cNvPr id="248" name="CheckBox248"/>
        <xdr:cNvPicPr preferRelativeResize="1">
          <a:picLocks noChangeAspect="1"/>
        </xdr:cNvPicPr>
      </xdr:nvPicPr>
      <xdr:blipFill>
        <a:blip r:embed="rId7"/>
        <a:stretch>
          <a:fillRect/>
        </a:stretch>
      </xdr:blipFill>
      <xdr:spPr>
        <a:xfrm>
          <a:off x="5848350" y="6981825"/>
          <a:ext cx="152400" cy="180975"/>
        </a:xfrm>
        <a:prstGeom prst="rect">
          <a:avLst/>
        </a:prstGeom>
        <a:noFill/>
        <a:ln w="9525" cmpd="sng">
          <a:noFill/>
        </a:ln>
      </xdr:spPr>
    </xdr:pic>
    <xdr:clientData/>
  </xdr:twoCellAnchor>
  <xdr:twoCellAnchor editAs="oneCell">
    <xdr:from>
      <xdr:col>21</xdr:col>
      <xdr:colOff>57150</xdr:colOff>
      <xdr:row>77</xdr:row>
      <xdr:rowOff>38100</xdr:rowOff>
    </xdr:from>
    <xdr:to>
      <xdr:col>22</xdr:col>
      <xdr:colOff>9525</xdr:colOff>
      <xdr:row>77</xdr:row>
      <xdr:rowOff>238125</xdr:rowOff>
    </xdr:to>
    <xdr:pic>
      <xdr:nvPicPr>
        <xdr:cNvPr id="249" name="CheckBox249"/>
        <xdr:cNvPicPr preferRelativeResize="1">
          <a:picLocks noChangeAspect="1"/>
        </xdr:cNvPicPr>
      </xdr:nvPicPr>
      <xdr:blipFill>
        <a:blip r:embed="rId1"/>
        <a:stretch>
          <a:fillRect/>
        </a:stretch>
      </xdr:blipFill>
      <xdr:spPr>
        <a:xfrm>
          <a:off x="5848350" y="20869275"/>
          <a:ext cx="152400" cy="200025"/>
        </a:xfrm>
        <a:prstGeom prst="rect">
          <a:avLst/>
        </a:prstGeom>
        <a:noFill/>
        <a:ln w="9525" cmpd="sng">
          <a:noFill/>
        </a:ln>
      </xdr:spPr>
    </xdr:pic>
    <xdr:clientData/>
  </xdr:twoCellAnchor>
  <xdr:twoCellAnchor editAs="oneCell">
    <xdr:from>
      <xdr:col>21</xdr:col>
      <xdr:colOff>57150</xdr:colOff>
      <xdr:row>78</xdr:row>
      <xdr:rowOff>38100</xdr:rowOff>
    </xdr:from>
    <xdr:to>
      <xdr:col>22</xdr:col>
      <xdr:colOff>9525</xdr:colOff>
      <xdr:row>78</xdr:row>
      <xdr:rowOff>247650</xdr:rowOff>
    </xdr:to>
    <xdr:pic>
      <xdr:nvPicPr>
        <xdr:cNvPr id="250" name="CheckBox250"/>
        <xdr:cNvPicPr preferRelativeResize="1">
          <a:picLocks noChangeAspect="1"/>
        </xdr:cNvPicPr>
      </xdr:nvPicPr>
      <xdr:blipFill>
        <a:blip r:embed="rId3"/>
        <a:stretch>
          <a:fillRect/>
        </a:stretch>
      </xdr:blipFill>
      <xdr:spPr>
        <a:xfrm>
          <a:off x="5848350" y="21145500"/>
          <a:ext cx="152400" cy="209550"/>
        </a:xfrm>
        <a:prstGeom prst="rect">
          <a:avLst/>
        </a:prstGeom>
        <a:noFill/>
        <a:ln w="9525" cmpd="sng">
          <a:noFill/>
        </a:ln>
      </xdr:spPr>
    </xdr:pic>
    <xdr:clientData/>
  </xdr:twoCellAnchor>
  <xdr:twoCellAnchor editAs="oneCell">
    <xdr:from>
      <xdr:col>21</xdr:col>
      <xdr:colOff>57150</xdr:colOff>
      <xdr:row>79</xdr:row>
      <xdr:rowOff>38100</xdr:rowOff>
    </xdr:from>
    <xdr:to>
      <xdr:col>22</xdr:col>
      <xdr:colOff>9525</xdr:colOff>
      <xdr:row>79</xdr:row>
      <xdr:rowOff>238125</xdr:rowOff>
    </xdr:to>
    <xdr:pic>
      <xdr:nvPicPr>
        <xdr:cNvPr id="251" name="CheckBox251"/>
        <xdr:cNvPicPr preferRelativeResize="1">
          <a:picLocks noChangeAspect="1"/>
        </xdr:cNvPicPr>
      </xdr:nvPicPr>
      <xdr:blipFill>
        <a:blip r:embed="rId1"/>
        <a:stretch>
          <a:fillRect/>
        </a:stretch>
      </xdr:blipFill>
      <xdr:spPr>
        <a:xfrm>
          <a:off x="5848350" y="21421725"/>
          <a:ext cx="152400" cy="200025"/>
        </a:xfrm>
        <a:prstGeom prst="rect">
          <a:avLst/>
        </a:prstGeom>
        <a:noFill/>
        <a:ln w="9525" cmpd="sng">
          <a:noFill/>
        </a:ln>
      </xdr:spPr>
    </xdr:pic>
    <xdr:clientData/>
  </xdr:twoCellAnchor>
  <xdr:twoCellAnchor editAs="oneCell">
    <xdr:from>
      <xdr:col>21</xdr:col>
      <xdr:colOff>57150</xdr:colOff>
      <xdr:row>80</xdr:row>
      <xdr:rowOff>38100</xdr:rowOff>
    </xdr:from>
    <xdr:to>
      <xdr:col>22</xdr:col>
      <xdr:colOff>9525</xdr:colOff>
      <xdr:row>80</xdr:row>
      <xdr:rowOff>238125</xdr:rowOff>
    </xdr:to>
    <xdr:pic>
      <xdr:nvPicPr>
        <xdr:cNvPr id="252" name="CheckBox252"/>
        <xdr:cNvPicPr preferRelativeResize="1">
          <a:picLocks noChangeAspect="1"/>
        </xdr:cNvPicPr>
      </xdr:nvPicPr>
      <xdr:blipFill>
        <a:blip r:embed="rId2"/>
        <a:stretch>
          <a:fillRect/>
        </a:stretch>
      </xdr:blipFill>
      <xdr:spPr>
        <a:xfrm>
          <a:off x="5848350" y="21697950"/>
          <a:ext cx="152400" cy="2000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38100</xdr:colOff>
      <xdr:row>27</xdr:row>
      <xdr:rowOff>38100</xdr:rowOff>
    </xdr:from>
    <xdr:to>
      <xdr:col>15</xdr:col>
      <xdr:colOff>190500</xdr:colOff>
      <xdr:row>27</xdr:row>
      <xdr:rowOff>238125</xdr:rowOff>
    </xdr:to>
    <xdr:pic>
      <xdr:nvPicPr>
        <xdr:cNvPr id="1" name="CheckBox1"/>
        <xdr:cNvPicPr preferRelativeResize="1">
          <a:picLocks noChangeAspect="1"/>
        </xdr:cNvPicPr>
      </xdr:nvPicPr>
      <xdr:blipFill>
        <a:blip r:embed="rId1"/>
        <a:stretch>
          <a:fillRect/>
        </a:stretch>
      </xdr:blipFill>
      <xdr:spPr>
        <a:xfrm>
          <a:off x="4857750" y="7248525"/>
          <a:ext cx="152400" cy="200025"/>
        </a:xfrm>
        <a:prstGeom prst="rect">
          <a:avLst/>
        </a:prstGeom>
        <a:noFill/>
        <a:ln w="9525" cmpd="sng">
          <a:noFill/>
        </a:ln>
      </xdr:spPr>
    </xdr:pic>
    <xdr:clientData/>
  </xdr:twoCellAnchor>
  <xdr:twoCellAnchor editAs="oneCell">
    <xdr:from>
      <xdr:col>15</xdr:col>
      <xdr:colOff>38100</xdr:colOff>
      <xdr:row>28</xdr:row>
      <xdr:rowOff>28575</xdr:rowOff>
    </xdr:from>
    <xdr:to>
      <xdr:col>15</xdr:col>
      <xdr:colOff>190500</xdr:colOff>
      <xdr:row>28</xdr:row>
      <xdr:rowOff>228600</xdr:rowOff>
    </xdr:to>
    <xdr:pic>
      <xdr:nvPicPr>
        <xdr:cNvPr id="2" name="CheckBox2"/>
        <xdr:cNvPicPr preferRelativeResize="1">
          <a:picLocks noChangeAspect="1"/>
        </xdr:cNvPicPr>
      </xdr:nvPicPr>
      <xdr:blipFill>
        <a:blip r:embed="rId2"/>
        <a:stretch>
          <a:fillRect/>
        </a:stretch>
      </xdr:blipFill>
      <xdr:spPr>
        <a:xfrm>
          <a:off x="4857750" y="7515225"/>
          <a:ext cx="152400" cy="200025"/>
        </a:xfrm>
        <a:prstGeom prst="rect">
          <a:avLst/>
        </a:prstGeom>
        <a:noFill/>
        <a:ln w="9525" cmpd="sng">
          <a:noFill/>
        </a:ln>
      </xdr:spPr>
    </xdr:pic>
    <xdr:clientData/>
  </xdr:twoCellAnchor>
  <xdr:twoCellAnchor editAs="oneCell">
    <xdr:from>
      <xdr:col>15</xdr:col>
      <xdr:colOff>38100</xdr:colOff>
      <xdr:row>29</xdr:row>
      <xdr:rowOff>38100</xdr:rowOff>
    </xdr:from>
    <xdr:to>
      <xdr:col>15</xdr:col>
      <xdr:colOff>190500</xdr:colOff>
      <xdr:row>29</xdr:row>
      <xdr:rowOff>238125</xdr:rowOff>
    </xdr:to>
    <xdr:pic>
      <xdr:nvPicPr>
        <xdr:cNvPr id="3" name="CheckBox3"/>
        <xdr:cNvPicPr preferRelativeResize="1">
          <a:picLocks noChangeAspect="1"/>
        </xdr:cNvPicPr>
      </xdr:nvPicPr>
      <xdr:blipFill>
        <a:blip r:embed="rId1"/>
        <a:stretch>
          <a:fillRect/>
        </a:stretch>
      </xdr:blipFill>
      <xdr:spPr>
        <a:xfrm>
          <a:off x="4857750" y="7800975"/>
          <a:ext cx="152400" cy="200025"/>
        </a:xfrm>
        <a:prstGeom prst="rect">
          <a:avLst/>
        </a:prstGeom>
        <a:noFill/>
        <a:ln w="9525" cmpd="sng">
          <a:noFill/>
        </a:ln>
      </xdr:spPr>
    </xdr:pic>
    <xdr:clientData/>
  </xdr:twoCellAnchor>
  <xdr:twoCellAnchor editAs="oneCell">
    <xdr:from>
      <xdr:col>15</xdr:col>
      <xdr:colOff>38100</xdr:colOff>
      <xdr:row>30</xdr:row>
      <xdr:rowOff>47625</xdr:rowOff>
    </xdr:from>
    <xdr:to>
      <xdr:col>15</xdr:col>
      <xdr:colOff>190500</xdr:colOff>
      <xdr:row>30</xdr:row>
      <xdr:rowOff>247650</xdr:rowOff>
    </xdr:to>
    <xdr:pic>
      <xdr:nvPicPr>
        <xdr:cNvPr id="4" name="CheckBox4"/>
        <xdr:cNvPicPr preferRelativeResize="1">
          <a:picLocks noChangeAspect="1"/>
        </xdr:cNvPicPr>
      </xdr:nvPicPr>
      <xdr:blipFill>
        <a:blip r:embed="rId2"/>
        <a:stretch>
          <a:fillRect/>
        </a:stretch>
      </xdr:blipFill>
      <xdr:spPr>
        <a:xfrm>
          <a:off x="4857750" y="8086725"/>
          <a:ext cx="152400" cy="200025"/>
        </a:xfrm>
        <a:prstGeom prst="rect">
          <a:avLst/>
        </a:prstGeom>
        <a:noFill/>
        <a:ln w="9525" cmpd="sng">
          <a:noFill/>
        </a:ln>
      </xdr:spPr>
    </xdr:pic>
    <xdr:clientData/>
  </xdr:twoCellAnchor>
  <xdr:twoCellAnchor editAs="oneCell">
    <xdr:from>
      <xdr:col>15</xdr:col>
      <xdr:colOff>38100</xdr:colOff>
      <xdr:row>31</xdr:row>
      <xdr:rowOff>38100</xdr:rowOff>
    </xdr:from>
    <xdr:to>
      <xdr:col>15</xdr:col>
      <xdr:colOff>190500</xdr:colOff>
      <xdr:row>31</xdr:row>
      <xdr:rowOff>238125</xdr:rowOff>
    </xdr:to>
    <xdr:pic>
      <xdr:nvPicPr>
        <xdr:cNvPr id="5" name="CheckBox5"/>
        <xdr:cNvPicPr preferRelativeResize="1">
          <a:picLocks noChangeAspect="1"/>
        </xdr:cNvPicPr>
      </xdr:nvPicPr>
      <xdr:blipFill>
        <a:blip r:embed="rId1"/>
        <a:stretch>
          <a:fillRect/>
        </a:stretch>
      </xdr:blipFill>
      <xdr:spPr>
        <a:xfrm>
          <a:off x="4857750" y="8353425"/>
          <a:ext cx="152400" cy="200025"/>
        </a:xfrm>
        <a:prstGeom prst="rect">
          <a:avLst/>
        </a:prstGeom>
        <a:noFill/>
        <a:ln w="9525" cmpd="sng">
          <a:noFill/>
        </a:ln>
      </xdr:spPr>
    </xdr:pic>
    <xdr:clientData/>
  </xdr:twoCellAnchor>
  <xdr:twoCellAnchor editAs="oneCell">
    <xdr:from>
      <xdr:col>15</xdr:col>
      <xdr:colOff>38100</xdr:colOff>
      <xdr:row>32</xdr:row>
      <xdr:rowOff>38100</xdr:rowOff>
    </xdr:from>
    <xdr:to>
      <xdr:col>15</xdr:col>
      <xdr:colOff>190500</xdr:colOff>
      <xdr:row>32</xdr:row>
      <xdr:rowOff>238125</xdr:rowOff>
    </xdr:to>
    <xdr:pic>
      <xdr:nvPicPr>
        <xdr:cNvPr id="6" name="CheckBox6"/>
        <xdr:cNvPicPr preferRelativeResize="1">
          <a:picLocks noChangeAspect="1"/>
        </xdr:cNvPicPr>
      </xdr:nvPicPr>
      <xdr:blipFill>
        <a:blip r:embed="rId2"/>
        <a:stretch>
          <a:fillRect/>
        </a:stretch>
      </xdr:blipFill>
      <xdr:spPr>
        <a:xfrm>
          <a:off x="4857750" y="8629650"/>
          <a:ext cx="152400" cy="200025"/>
        </a:xfrm>
        <a:prstGeom prst="rect">
          <a:avLst/>
        </a:prstGeom>
        <a:noFill/>
        <a:ln w="9525" cmpd="sng">
          <a:noFill/>
        </a:ln>
      </xdr:spPr>
    </xdr:pic>
    <xdr:clientData/>
  </xdr:twoCellAnchor>
  <xdr:twoCellAnchor editAs="oneCell">
    <xdr:from>
      <xdr:col>15</xdr:col>
      <xdr:colOff>38100</xdr:colOff>
      <xdr:row>33</xdr:row>
      <xdr:rowOff>47625</xdr:rowOff>
    </xdr:from>
    <xdr:to>
      <xdr:col>15</xdr:col>
      <xdr:colOff>190500</xdr:colOff>
      <xdr:row>33</xdr:row>
      <xdr:rowOff>247650</xdr:rowOff>
    </xdr:to>
    <xdr:pic>
      <xdr:nvPicPr>
        <xdr:cNvPr id="7" name="CheckBox7"/>
        <xdr:cNvPicPr preferRelativeResize="1">
          <a:picLocks noChangeAspect="1"/>
        </xdr:cNvPicPr>
      </xdr:nvPicPr>
      <xdr:blipFill>
        <a:blip r:embed="rId1"/>
        <a:stretch>
          <a:fillRect/>
        </a:stretch>
      </xdr:blipFill>
      <xdr:spPr>
        <a:xfrm>
          <a:off x="4857750" y="8915400"/>
          <a:ext cx="152400" cy="200025"/>
        </a:xfrm>
        <a:prstGeom prst="rect">
          <a:avLst/>
        </a:prstGeom>
        <a:noFill/>
        <a:ln w="9525" cmpd="sng">
          <a:noFill/>
        </a:ln>
      </xdr:spPr>
    </xdr:pic>
    <xdr:clientData/>
  </xdr:twoCellAnchor>
  <xdr:twoCellAnchor editAs="oneCell">
    <xdr:from>
      <xdr:col>15</xdr:col>
      <xdr:colOff>38100</xdr:colOff>
      <xdr:row>34</xdr:row>
      <xdr:rowOff>47625</xdr:rowOff>
    </xdr:from>
    <xdr:to>
      <xdr:col>15</xdr:col>
      <xdr:colOff>190500</xdr:colOff>
      <xdr:row>34</xdr:row>
      <xdr:rowOff>247650</xdr:rowOff>
    </xdr:to>
    <xdr:pic>
      <xdr:nvPicPr>
        <xdr:cNvPr id="8" name="CheckBox8"/>
        <xdr:cNvPicPr preferRelativeResize="1">
          <a:picLocks noChangeAspect="1"/>
        </xdr:cNvPicPr>
      </xdr:nvPicPr>
      <xdr:blipFill>
        <a:blip r:embed="rId2"/>
        <a:stretch>
          <a:fillRect/>
        </a:stretch>
      </xdr:blipFill>
      <xdr:spPr>
        <a:xfrm>
          <a:off x="4857750" y="9191625"/>
          <a:ext cx="152400" cy="200025"/>
        </a:xfrm>
        <a:prstGeom prst="rect">
          <a:avLst/>
        </a:prstGeom>
        <a:noFill/>
        <a:ln w="9525" cmpd="sng">
          <a:noFill/>
        </a:ln>
      </xdr:spPr>
    </xdr:pic>
    <xdr:clientData/>
  </xdr:twoCellAnchor>
  <xdr:twoCellAnchor editAs="oneCell">
    <xdr:from>
      <xdr:col>15</xdr:col>
      <xdr:colOff>38100</xdr:colOff>
      <xdr:row>35</xdr:row>
      <xdr:rowOff>38100</xdr:rowOff>
    </xdr:from>
    <xdr:to>
      <xdr:col>15</xdr:col>
      <xdr:colOff>190500</xdr:colOff>
      <xdr:row>35</xdr:row>
      <xdr:rowOff>238125</xdr:rowOff>
    </xdr:to>
    <xdr:pic>
      <xdr:nvPicPr>
        <xdr:cNvPr id="9" name="CheckBox9"/>
        <xdr:cNvPicPr preferRelativeResize="1">
          <a:picLocks noChangeAspect="1"/>
        </xdr:cNvPicPr>
      </xdr:nvPicPr>
      <xdr:blipFill>
        <a:blip r:embed="rId1"/>
        <a:stretch>
          <a:fillRect/>
        </a:stretch>
      </xdr:blipFill>
      <xdr:spPr>
        <a:xfrm>
          <a:off x="4857750" y="9458325"/>
          <a:ext cx="152400" cy="200025"/>
        </a:xfrm>
        <a:prstGeom prst="rect">
          <a:avLst/>
        </a:prstGeom>
        <a:noFill/>
        <a:ln w="9525" cmpd="sng">
          <a:noFill/>
        </a:ln>
      </xdr:spPr>
    </xdr:pic>
    <xdr:clientData/>
  </xdr:twoCellAnchor>
  <xdr:twoCellAnchor editAs="oneCell">
    <xdr:from>
      <xdr:col>15</xdr:col>
      <xdr:colOff>38100</xdr:colOff>
      <xdr:row>36</xdr:row>
      <xdr:rowOff>38100</xdr:rowOff>
    </xdr:from>
    <xdr:to>
      <xdr:col>15</xdr:col>
      <xdr:colOff>190500</xdr:colOff>
      <xdr:row>36</xdr:row>
      <xdr:rowOff>238125</xdr:rowOff>
    </xdr:to>
    <xdr:pic>
      <xdr:nvPicPr>
        <xdr:cNvPr id="10" name="CheckBox10"/>
        <xdr:cNvPicPr preferRelativeResize="1">
          <a:picLocks noChangeAspect="1"/>
        </xdr:cNvPicPr>
      </xdr:nvPicPr>
      <xdr:blipFill>
        <a:blip r:embed="rId2"/>
        <a:stretch>
          <a:fillRect/>
        </a:stretch>
      </xdr:blipFill>
      <xdr:spPr>
        <a:xfrm>
          <a:off x="4857750" y="9734550"/>
          <a:ext cx="152400" cy="200025"/>
        </a:xfrm>
        <a:prstGeom prst="rect">
          <a:avLst/>
        </a:prstGeom>
        <a:noFill/>
        <a:ln w="9525" cmpd="sng">
          <a:noFill/>
        </a:ln>
      </xdr:spPr>
    </xdr:pic>
    <xdr:clientData/>
  </xdr:twoCellAnchor>
  <xdr:twoCellAnchor editAs="oneCell">
    <xdr:from>
      <xdr:col>15</xdr:col>
      <xdr:colOff>38100</xdr:colOff>
      <xdr:row>37</xdr:row>
      <xdr:rowOff>38100</xdr:rowOff>
    </xdr:from>
    <xdr:to>
      <xdr:col>15</xdr:col>
      <xdr:colOff>190500</xdr:colOff>
      <xdr:row>37</xdr:row>
      <xdr:rowOff>238125</xdr:rowOff>
    </xdr:to>
    <xdr:pic>
      <xdr:nvPicPr>
        <xdr:cNvPr id="11" name="CheckBox11"/>
        <xdr:cNvPicPr preferRelativeResize="1">
          <a:picLocks noChangeAspect="1"/>
        </xdr:cNvPicPr>
      </xdr:nvPicPr>
      <xdr:blipFill>
        <a:blip r:embed="rId1"/>
        <a:stretch>
          <a:fillRect/>
        </a:stretch>
      </xdr:blipFill>
      <xdr:spPr>
        <a:xfrm>
          <a:off x="4857750" y="10010775"/>
          <a:ext cx="152400" cy="200025"/>
        </a:xfrm>
        <a:prstGeom prst="rect">
          <a:avLst/>
        </a:prstGeom>
        <a:noFill/>
        <a:ln w="9525" cmpd="sng">
          <a:noFill/>
        </a:ln>
      </xdr:spPr>
    </xdr:pic>
    <xdr:clientData/>
  </xdr:twoCellAnchor>
  <xdr:twoCellAnchor editAs="oneCell">
    <xdr:from>
      <xdr:col>15</xdr:col>
      <xdr:colOff>38100</xdr:colOff>
      <xdr:row>38</xdr:row>
      <xdr:rowOff>38100</xdr:rowOff>
    </xdr:from>
    <xdr:to>
      <xdr:col>15</xdr:col>
      <xdr:colOff>190500</xdr:colOff>
      <xdr:row>38</xdr:row>
      <xdr:rowOff>238125</xdr:rowOff>
    </xdr:to>
    <xdr:pic>
      <xdr:nvPicPr>
        <xdr:cNvPr id="12" name="CheckBox12"/>
        <xdr:cNvPicPr preferRelativeResize="1">
          <a:picLocks noChangeAspect="1"/>
        </xdr:cNvPicPr>
      </xdr:nvPicPr>
      <xdr:blipFill>
        <a:blip r:embed="rId2"/>
        <a:stretch>
          <a:fillRect/>
        </a:stretch>
      </xdr:blipFill>
      <xdr:spPr>
        <a:xfrm>
          <a:off x="4857750" y="10287000"/>
          <a:ext cx="152400" cy="200025"/>
        </a:xfrm>
        <a:prstGeom prst="rect">
          <a:avLst/>
        </a:prstGeom>
        <a:noFill/>
        <a:ln w="9525" cmpd="sng">
          <a:noFill/>
        </a:ln>
      </xdr:spPr>
    </xdr:pic>
    <xdr:clientData/>
  </xdr:twoCellAnchor>
  <xdr:twoCellAnchor editAs="oneCell">
    <xdr:from>
      <xdr:col>15</xdr:col>
      <xdr:colOff>38100</xdr:colOff>
      <xdr:row>39</xdr:row>
      <xdr:rowOff>38100</xdr:rowOff>
    </xdr:from>
    <xdr:to>
      <xdr:col>15</xdr:col>
      <xdr:colOff>190500</xdr:colOff>
      <xdr:row>39</xdr:row>
      <xdr:rowOff>238125</xdr:rowOff>
    </xdr:to>
    <xdr:pic>
      <xdr:nvPicPr>
        <xdr:cNvPr id="13" name="CheckBox13"/>
        <xdr:cNvPicPr preferRelativeResize="1">
          <a:picLocks noChangeAspect="1"/>
        </xdr:cNvPicPr>
      </xdr:nvPicPr>
      <xdr:blipFill>
        <a:blip r:embed="rId1"/>
        <a:stretch>
          <a:fillRect/>
        </a:stretch>
      </xdr:blipFill>
      <xdr:spPr>
        <a:xfrm>
          <a:off x="4857750" y="10563225"/>
          <a:ext cx="152400" cy="200025"/>
        </a:xfrm>
        <a:prstGeom prst="rect">
          <a:avLst/>
        </a:prstGeom>
        <a:noFill/>
        <a:ln w="9525" cmpd="sng">
          <a:noFill/>
        </a:ln>
      </xdr:spPr>
    </xdr:pic>
    <xdr:clientData/>
  </xdr:twoCellAnchor>
  <xdr:twoCellAnchor editAs="oneCell">
    <xdr:from>
      <xdr:col>15</xdr:col>
      <xdr:colOff>38100</xdr:colOff>
      <xdr:row>40</xdr:row>
      <xdr:rowOff>38100</xdr:rowOff>
    </xdr:from>
    <xdr:to>
      <xdr:col>15</xdr:col>
      <xdr:colOff>190500</xdr:colOff>
      <xdr:row>40</xdr:row>
      <xdr:rowOff>238125</xdr:rowOff>
    </xdr:to>
    <xdr:pic>
      <xdr:nvPicPr>
        <xdr:cNvPr id="14" name="CheckBox14"/>
        <xdr:cNvPicPr preferRelativeResize="1">
          <a:picLocks noChangeAspect="1"/>
        </xdr:cNvPicPr>
      </xdr:nvPicPr>
      <xdr:blipFill>
        <a:blip r:embed="rId2"/>
        <a:stretch>
          <a:fillRect/>
        </a:stretch>
      </xdr:blipFill>
      <xdr:spPr>
        <a:xfrm>
          <a:off x="4857750" y="10839450"/>
          <a:ext cx="152400" cy="200025"/>
        </a:xfrm>
        <a:prstGeom prst="rect">
          <a:avLst/>
        </a:prstGeom>
        <a:noFill/>
        <a:ln w="9525" cmpd="sng">
          <a:noFill/>
        </a:ln>
      </xdr:spPr>
    </xdr:pic>
    <xdr:clientData/>
  </xdr:twoCellAnchor>
  <xdr:twoCellAnchor editAs="oneCell">
    <xdr:from>
      <xdr:col>15</xdr:col>
      <xdr:colOff>38100</xdr:colOff>
      <xdr:row>41</xdr:row>
      <xdr:rowOff>47625</xdr:rowOff>
    </xdr:from>
    <xdr:to>
      <xdr:col>15</xdr:col>
      <xdr:colOff>190500</xdr:colOff>
      <xdr:row>41</xdr:row>
      <xdr:rowOff>247650</xdr:rowOff>
    </xdr:to>
    <xdr:pic>
      <xdr:nvPicPr>
        <xdr:cNvPr id="15" name="CheckBox15"/>
        <xdr:cNvPicPr preferRelativeResize="1">
          <a:picLocks noChangeAspect="1"/>
        </xdr:cNvPicPr>
      </xdr:nvPicPr>
      <xdr:blipFill>
        <a:blip r:embed="rId1"/>
        <a:stretch>
          <a:fillRect/>
        </a:stretch>
      </xdr:blipFill>
      <xdr:spPr>
        <a:xfrm>
          <a:off x="4857750" y="11125200"/>
          <a:ext cx="152400" cy="200025"/>
        </a:xfrm>
        <a:prstGeom prst="rect">
          <a:avLst/>
        </a:prstGeom>
        <a:noFill/>
        <a:ln w="9525" cmpd="sng">
          <a:noFill/>
        </a:ln>
      </xdr:spPr>
    </xdr:pic>
    <xdr:clientData/>
  </xdr:twoCellAnchor>
  <xdr:twoCellAnchor editAs="oneCell">
    <xdr:from>
      <xdr:col>15</xdr:col>
      <xdr:colOff>38100</xdr:colOff>
      <xdr:row>42</xdr:row>
      <xdr:rowOff>38100</xdr:rowOff>
    </xdr:from>
    <xdr:to>
      <xdr:col>15</xdr:col>
      <xdr:colOff>190500</xdr:colOff>
      <xdr:row>42</xdr:row>
      <xdr:rowOff>238125</xdr:rowOff>
    </xdr:to>
    <xdr:pic>
      <xdr:nvPicPr>
        <xdr:cNvPr id="16" name="CheckBox16"/>
        <xdr:cNvPicPr preferRelativeResize="1">
          <a:picLocks noChangeAspect="1"/>
        </xdr:cNvPicPr>
      </xdr:nvPicPr>
      <xdr:blipFill>
        <a:blip r:embed="rId2"/>
        <a:stretch>
          <a:fillRect/>
        </a:stretch>
      </xdr:blipFill>
      <xdr:spPr>
        <a:xfrm>
          <a:off x="4857750" y="11391900"/>
          <a:ext cx="152400" cy="200025"/>
        </a:xfrm>
        <a:prstGeom prst="rect">
          <a:avLst/>
        </a:prstGeom>
        <a:noFill/>
        <a:ln w="9525" cmpd="sng">
          <a:noFill/>
        </a:ln>
      </xdr:spPr>
    </xdr:pic>
    <xdr:clientData/>
  </xdr:twoCellAnchor>
  <xdr:twoCellAnchor editAs="oneCell">
    <xdr:from>
      <xdr:col>15</xdr:col>
      <xdr:colOff>38100</xdr:colOff>
      <xdr:row>46</xdr:row>
      <xdr:rowOff>38100</xdr:rowOff>
    </xdr:from>
    <xdr:to>
      <xdr:col>15</xdr:col>
      <xdr:colOff>190500</xdr:colOff>
      <xdr:row>46</xdr:row>
      <xdr:rowOff>238125</xdr:rowOff>
    </xdr:to>
    <xdr:pic>
      <xdr:nvPicPr>
        <xdr:cNvPr id="17" name="CheckBox17"/>
        <xdr:cNvPicPr preferRelativeResize="1">
          <a:picLocks noChangeAspect="1"/>
        </xdr:cNvPicPr>
      </xdr:nvPicPr>
      <xdr:blipFill>
        <a:blip r:embed="rId1"/>
        <a:stretch>
          <a:fillRect/>
        </a:stretch>
      </xdr:blipFill>
      <xdr:spPr>
        <a:xfrm>
          <a:off x="4857750" y="12296775"/>
          <a:ext cx="152400" cy="200025"/>
        </a:xfrm>
        <a:prstGeom prst="rect">
          <a:avLst/>
        </a:prstGeom>
        <a:noFill/>
        <a:ln w="9525" cmpd="sng">
          <a:noFill/>
        </a:ln>
      </xdr:spPr>
    </xdr:pic>
    <xdr:clientData/>
  </xdr:twoCellAnchor>
  <xdr:twoCellAnchor editAs="oneCell">
    <xdr:from>
      <xdr:col>15</xdr:col>
      <xdr:colOff>38100</xdr:colOff>
      <xdr:row>47</xdr:row>
      <xdr:rowOff>38100</xdr:rowOff>
    </xdr:from>
    <xdr:to>
      <xdr:col>15</xdr:col>
      <xdr:colOff>190500</xdr:colOff>
      <xdr:row>47</xdr:row>
      <xdr:rowOff>238125</xdr:rowOff>
    </xdr:to>
    <xdr:pic>
      <xdr:nvPicPr>
        <xdr:cNvPr id="18" name="CheckBox18"/>
        <xdr:cNvPicPr preferRelativeResize="1">
          <a:picLocks noChangeAspect="1"/>
        </xdr:cNvPicPr>
      </xdr:nvPicPr>
      <xdr:blipFill>
        <a:blip r:embed="rId2"/>
        <a:stretch>
          <a:fillRect/>
        </a:stretch>
      </xdr:blipFill>
      <xdr:spPr>
        <a:xfrm>
          <a:off x="4857750" y="12573000"/>
          <a:ext cx="152400" cy="200025"/>
        </a:xfrm>
        <a:prstGeom prst="rect">
          <a:avLst/>
        </a:prstGeom>
        <a:noFill/>
        <a:ln w="9525" cmpd="sng">
          <a:noFill/>
        </a:ln>
      </xdr:spPr>
    </xdr:pic>
    <xdr:clientData/>
  </xdr:twoCellAnchor>
  <xdr:twoCellAnchor editAs="oneCell">
    <xdr:from>
      <xdr:col>15</xdr:col>
      <xdr:colOff>38100</xdr:colOff>
      <xdr:row>48</xdr:row>
      <xdr:rowOff>47625</xdr:rowOff>
    </xdr:from>
    <xdr:to>
      <xdr:col>15</xdr:col>
      <xdr:colOff>190500</xdr:colOff>
      <xdr:row>48</xdr:row>
      <xdr:rowOff>247650</xdr:rowOff>
    </xdr:to>
    <xdr:pic>
      <xdr:nvPicPr>
        <xdr:cNvPr id="19" name="CheckBox19"/>
        <xdr:cNvPicPr preferRelativeResize="1">
          <a:picLocks noChangeAspect="1"/>
        </xdr:cNvPicPr>
      </xdr:nvPicPr>
      <xdr:blipFill>
        <a:blip r:embed="rId1"/>
        <a:stretch>
          <a:fillRect/>
        </a:stretch>
      </xdr:blipFill>
      <xdr:spPr>
        <a:xfrm>
          <a:off x="4857750" y="12858750"/>
          <a:ext cx="152400" cy="200025"/>
        </a:xfrm>
        <a:prstGeom prst="rect">
          <a:avLst/>
        </a:prstGeom>
        <a:noFill/>
        <a:ln w="9525" cmpd="sng">
          <a:noFill/>
        </a:ln>
      </xdr:spPr>
    </xdr:pic>
    <xdr:clientData/>
  </xdr:twoCellAnchor>
  <xdr:twoCellAnchor editAs="oneCell">
    <xdr:from>
      <xdr:col>15</xdr:col>
      <xdr:colOff>38100</xdr:colOff>
      <xdr:row>49</xdr:row>
      <xdr:rowOff>38100</xdr:rowOff>
    </xdr:from>
    <xdr:to>
      <xdr:col>15</xdr:col>
      <xdr:colOff>190500</xdr:colOff>
      <xdr:row>49</xdr:row>
      <xdr:rowOff>238125</xdr:rowOff>
    </xdr:to>
    <xdr:pic>
      <xdr:nvPicPr>
        <xdr:cNvPr id="20" name="CheckBox20"/>
        <xdr:cNvPicPr preferRelativeResize="1">
          <a:picLocks noChangeAspect="1"/>
        </xdr:cNvPicPr>
      </xdr:nvPicPr>
      <xdr:blipFill>
        <a:blip r:embed="rId2"/>
        <a:stretch>
          <a:fillRect/>
        </a:stretch>
      </xdr:blipFill>
      <xdr:spPr>
        <a:xfrm>
          <a:off x="4857750" y="13125450"/>
          <a:ext cx="152400" cy="200025"/>
        </a:xfrm>
        <a:prstGeom prst="rect">
          <a:avLst/>
        </a:prstGeom>
        <a:noFill/>
        <a:ln w="9525" cmpd="sng">
          <a:noFill/>
        </a:ln>
      </xdr:spPr>
    </xdr:pic>
    <xdr:clientData/>
  </xdr:twoCellAnchor>
  <xdr:twoCellAnchor editAs="oneCell">
    <xdr:from>
      <xdr:col>15</xdr:col>
      <xdr:colOff>38100</xdr:colOff>
      <xdr:row>50</xdr:row>
      <xdr:rowOff>47625</xdr:rowOff>
    </xdr:from>
    <xdr:to>
      <xdr:col>15</xdr:col>
      <xdr:colOff>190500</xdr:colOff>
      <xdr:row>50</xdr:row>
      <xdr:rowOff>247650</xdr:rowOff>
    </xdr:to>
    <xdr:pic>
      <xdr:nvPicPr>
        <xdr:cNvPr id="21" name="CheckBox21"/>
        <xdr:cNvPicPr preferRelativeResize="1">
          <a:picLocks noChangeAspect="1"/>
        </xdr:cNvPicPr>
      </xdr:nvPicPr>
      <xdr:blipFill>
        <a:blip r:embed="rId1"/>
        <a:stretch>
          <a:fillRect/>
        </a:stretch>
      </xdr:blipFill>
      <xdr:spPr>
        <a:xfrm>
          <a:off x="4857750" y="13411200"/>
          <a:ext cx="152400" cy="200025"/>
        </a:xfrm>
        <a:prstGeom prst="rect">
          <a:avLst/>
        </a:prstGeom>
        <a:noFill/>
        <a:ln w="9525" cmpd="sng">
          <a:noFill/>
        </a:ln>
      </xdr:spPr>
    </xdr:pic>
    <xdr:clientData/>
  </xdr:twoCellAnchor>
  <xdr:twoCellAnchor editAs="oneCell">
    <xdr:from>
      <xdr:col>15</xdr:col>
      <xdr:colOff>38100</xdr:colOff>
      <xdr:row>51</xdr:row>
      <xdr:rowOff>38100</xdr:rowOff>
    </xdr:from>
    <xdr:to>
      <xdr:col>15</xdr:col>
      <xdr:colOff>190500</xdr:colOff>
      <xdr:row>51</xdr:row>
      <xdr:rowOff>238125</xdr:rowOff>
    </xdr:to>
    <xdr:pic>
      <xdr:nvPicPr>
        <xdr:cNvPr id="22" name="CheckBox22"/>
        <xdr:cNvPicPr preferRelativeResize="1">
          <a:picLocks noChangeAspect="1"/>
        </xdr:cNvPicPr>
      </xdr:nvPicPr>
      <xdr:blipFill>
        <a:blip r:embed="rId2"/>
        <a:stretch>
          <a:fillRect/>
        </a:stretch>
      </xdr:blipFill>
      <xdr:spPr>
        <a:xfrm>
          <a:off x="4857750" y="13677900"/>
          <a:ext cx="152400" cy="200025"/>
        </a:xfrm>
        <a:prstGeom prst="rect">
          <a:avLst/>
        </a:prstGeom>
        <a:noFill/>
        <a:ln w="9525" cmpd="sng">
          <a:noFill/>
        </a:ln>
      </xdr:spPr>
    </xdr:pic>
    <xdr:clientData/>
  </xdr:twoCellAnchor>
  <xdr:twoCellAnchor editAs="oneCell">
    <xdr:from>
      <xdr:col>15</xdr:col>
      <xdr:colOff>38100</xdr:colOff>
      <xdr:row>52</xdr:row>
      <xdr:rowOff>47625</xdr:rowOff>
    </xdr:from>
    <xdr:to>
      <xdr:col>15</xdr:col>
      <xdr:colOff>190500</xdr:colOff>
      <xdr:row>52</xdr:row>
      <xdr:rowOff>247650</xdr:rowOff>
    </xdr:to>
    <xdr:pic>
      <xdr:nvPicPr>
        <xdr:cNvPr id="23" name="CheckBox23"/>
        <xdr:cNvPicPr preferRelativeResize="1">
          <a:picLocks noChangeAspect="1"/>
        </xdr:cNvPicPr>
      </xdr:nvPicPr>
      <xdr:blipFill>
        <a:blip r:embed="rId1"/>
        <a:stretch>
          <a:fillRect/>
        </a:stretch>
      </xdr:blipFill>
      <xdr:spPr>
        <a:xfrm>
          <a:off x="4857750" y="13963650"/>
          <a:ext cx="152400" cy="200025"/>
        </a:xfrm>
        <a:prstGeom prst="rect">
          <a:avLst/>
        </a:prstGeom>
        <a:noFill/>
        <a:ln w="9525" cmpd="sng">
          <a:noFill/>
        </a:ln>
      </xdr:spPr>
    </xdr:pic>
    <xdr:clientData/>
  </xdr:twoCellAnchor>
  <xdr:twoCellAnchor editAs="oneCell">
    <xdr:from>
      <xdr:col>15</xdr:col>
      <xdr:colOff>38100</xdr:colOff>
      <xdr:row>53</xdr:row>
      <xdr:rowOff>57150</xdr:rowOff>
    </xdr:from>
    <xdr:to>
      <xdr:col>15</xdr:col>
      <xdr:colOff>190500</xdr:colOff>
      <xdr:row>53</xdr:row>
      <xdr:rowOff>257175</xdr:rowOff>
    </xdr:to>
    <xdr:pic>
      <xdr:nvPicPr>
        <xdr:cNvPr id="24" name="CheckBox24"/>
        <xdr:cNvPicPr preferRelativeResize="1">
          <a:picLocks noChangeAspect="1"/>
        </xdr:cNvPicPr>
      </xdr:nvPicPr>
      <xdr:blipFill>
        <a:blip r:embed="rId2"/>
        <a:stretch>
          <a:fillRect/>
        </a:stretch>
      </xdr:blipFill>
      <xdr:spPr>
        <a:xfrm>
          <a:off x="4857750" y="14249400"/>
          <a:ext cx="152400" cy="200025"/>
        </a:xfrm>
        <a:prstGeom prst="rect">
          <a:avLst/>
        </a:prstGeom>
        <a:noFill/>
        <a:ln w="9525" cmpd="sng">
          <a:noFill/>
        </a:ln>
      </xdr:spPr>
    </xdr:pic>
    <xdr:clientData/>
  </xdr:twoCellAnchor>
  <xdr:twoCellAnchor editAs="oneCell">
    <xdr:from>
      <xdr:col>15</xdr:col>
      <xdr:colOff>38100</xdr:colOff>
      <xdr:row>54</xdr:row>
      <xdr:rowOff>57150</xdr:rowOff>
    </xdr:from>
    <xdr:to>
      <xdr:col>15</xdr:col>
      <xdr:colOff>190500</xdr:colOff>
      <xdr:row>54</xdr:row>
      <xdr:rowOff>257175</xdr:rowOff>
    </xdr:to>
    <xdr:pic>
      <xdr:nvPicPr>
        <xdr:cNvPr id="25" name="CheckBox25"/>
        <xdr:cNvPicPr preferRelativeResize="1">
          <a:picLocks noChangeAspect="1"/>
        </xdr:cNvPicPr>
      </xdr:nvPicPr>
      <xdr:blipFill>
        <a:blip r:embed="rId1"/>
        <a:stretch>
          <a:fillRect/>
        </a:stretch>
      </xdr:blipFill>
      <xdr:spPr>
        <a:xfrm>
          <a:off x="4857750" y="14525625"/>
          <a:ext cx="152400" cy="200025"/>
        </a:xfrm>
        <a:prstGeom prst="rect">
          <a:avLst/>
        </a:prstGeom>
        <a:noFill/>
        <a:ln w="9525" cmpd="sng">
          <a:noFill/>
        </a:ln>
      </xdr:spPr>
    </xdr:pic>
    <xdr:clientData/>
  </xdr:twoCellAnchor>
  <xdr:twoCellAnchor editAs="oneCell">
    <xdr:from>
      <xdr:col>15</xdr:col>
      <xdr:colOff>38100</xdr:colOff>
      <xdr:row>55</xdr:row>
      <xdr:rowOff>38100</xdr:rowOff>
    </xdr:from>
    <xdr:to>
      <xdr:col>15</xdr:col>
      <xdr:colOff>190500</xdr:colOff>
      <xdr:row>55</xdr:row>
      <xdr:rowOff>238125</xdr:rowOff>
    </xdr:to>
    <xdr:pic>
      <xdr:nvPicPr>
        <xdr:cNvPr id="26" name="CheckBox26"/>
        <xdr:cNvPicPr preferRelativeResize="1">
          <a:picLocks noChangeAspect="1"/>
        </xdr:cNvPicPr>
      </xdr:nvPicPr>
      <xdr:blipFill>
        <a:blip r:embed="rId2"/>
        <a:stretch>
          <a:fillRect/>
        </a:stretch>
      </xdr:blipFill>
      <xdr:spPr>
        <a:xfrm>
          <a:off x="4857750" y="14782800"/>
          <a:ext cx="152400" cy="200025"/>
        </a:xfrm>
        <a:prstGeom prst="rect">
          <a:avLst/>
        </a:prstGeom>
        <a:noFill/>
        <a:ln w="9525" cmpd="sng">
          <a:noFill/>
        </a:ln>
      </xdr:spPr>
    </xdr:pic>
    <xdr:clientData/>
  </xdr:twoCellAnchor>
  <xdr:twoCellAnchor editAs="oneCell">
    <xdr:from>
      <xdr:col>15</xdr:col>
      <xdr:colOff>38100</xdr:colOff>
      <xdr:row>56</xdr:row>
      <xdr:rowOff>47625</xdr:rowOff>
    </xdr:from>
    <xdr:to>
      <xdr:col>15</xdr:col>
      <xdr:colOff>190500</xdr:colOff>
      <xdr:row>56</xdr:row>
      <xdr:rowOff>247650</xdr:rowOff>
    </xdr:to>
    <xdr:pic>
      <xdr:nvPicPr>
        <xdr:cNvPr id="27" name="CheckBox27"/>
        <xdr:cNvPicPr preferRelativeResize="1">
          <a:picLocks noChangeAspect="1"/>
        </xdr:cNvPicPr>
      </xdr:nvPicPr>
      <xdr:blipFill>
        <a:blip r:embed="rId1"/>
        <a:stretch>
          <a:fillRect/>
        </a:stretch>
      </xdr:blipFill>
      <xdr:spPr>
        <a:xfrm>
          <a:off x="4857750" y="15068550"/>
          <a:ext cx="152400" cy="200025"/>
        </a:xfrm>
        <a:prstGeom prst="rect">
          <a:avLst/>
        </a:prstGeom>
        <a:noFill/>
        <a:ln w="9525" cmpd="sng">
          <a:noFill/>
        </a:ln>
      </xdr:spPr>
    </xdr:pic>
    <xdr:clientData/>
  </xdr:twoCellAnchor>
  <xdr:twoCellAnchor editAs="oneCell">
    <xdr:from>
      <xdr:col>15</xdr:col>
      <xdr:colOff>38100</xdr:colOff>
      <xdr:row>57</xdr:row>
      <xdr:rowOff>38100</xdr:rowOff>
    </xdr:from>
    <xdr:to>
      <xdr:col>15</xdr:col>
      <xdr:colOff>190500</xdr:colOff>
      <xdr:row>57</xdr:row>
      <xdr:rowOff>238125</xdr:rowOff>
    </xdr:to>
    <xdr:pic>
      <xdr:nvPicPr>
        <xdr:cNvPr id="28" name="CheckBox28"/>
        <xdr:cNvPicPr preferRelativeResize="1">
          <a:picLocks noChangeAspect="1"/>
        </xdr:cNvPicPr>
      </xdr:nvPicPr>
      <xdr:blipFill>
        <a:blip r:embed="rId2"/>
        <a:stretch>
          <a:fillRect/>
        </a:stretch>
      </xdr:blipFill>
      <xdr:spPr>
        <a:xfrm>
          <a:off x="4857750" y="15335250"/>
          <a:ext cx="152400" cy="200025"/>
        </a:xfrm>
        <a:prstGeom prst="rect">
          <a:avLst/>
        </a:prstGeom>
        <a:noFill/>
        <a:ln w="9525" cmpd="sng">
          <a:noFill/>
        </a:ln>
      </xdr:spPr>
    </xdr:pic>
    <xdr:clientData/>
  </xdr:twoCellAnchor>
  <xdr:twoCellAnchor editAs="oneCell">
    <xdr:from>
      <xdr:col>15</xdr:col>
      <xdr:colOff>38100</xdr:colOff>
      <xdr:row>58</xdr:row>
      <xdr:rowOff>47625</xdr:rowOff>
    </xdr:from>
    <xdr:to>
      <xdr:col>15</xdr:col>
      <xdr:colOff>190500</xdr:colOff>
      <xdr:row>58</xdr:row>
      <xdr:rowOff>247650</xdr:rowOff>
    </xdr:to>
    <xdr:pic>
      <xdr:nvPicPr>
        <xdr:cNvPr id="29" name="CheckBox29"/>
        <xdr:cNvPicPr preferRelativeResize="1">
          <a:picLocks noChangeAspect="1"/>
        </xdr:cNvPicPr>
      </xdr:nvPicPr>
      <xdr:blipFill>
        <a:blip r:embed="rId1"/>
        <a:stretch>
          <a:fillRect/>
        </a:stretch>
      </xdr:blipFill>
      <xdr:spPr>
        <a:xfrm>
          <a:off x="4857750" y="15621000"/>
          <a:ext cx="152400" cy="200025"/>
        </a:xfrm>
        <a:prstGeom prst="rect">
          <a:avLst/>
        </a:prstGeom>
        <a:noFill/>
        <a:ln w="9525" cmpd="sng">
          <a:noFill/>
        </a:ln>
      </xdr:spPr>
    </xdr:pic>
    <xdr:clientData/>
  </xdr:twoCellAnchor>
  <xdr:twoCellAnchor editAs="oneCell">
    <xdr:from>
      <xdr:col>15</xdr:col>
      <xdr:colOff>38100</xdr:colOff>
      <xdr:row>59</xdr:row>
      <xdr:rowOff>47625</xdr:rowOff>
    </xdr:from>
    <xdr:to>
      <xdr:col>15</xdr:col>
      <xdr:colOff>190500</xdr:colOff>
      <xdr:row>59</xdr:row>
      <xdr:rowOff>247650</xdr:rowOff>
    </xdr:to>
    <xdr:pic>
      <xdr:nvPicPr>
        <xdr:cNvPr id="30" name="CheckBox30"/>
        <xdr:cNvPicPr preferRelativeResize="1">
          <a:picLocks noChangeAspect="1"/>
        </xdr:cNvPicPr>
      </xdr:nvPicPr>
      <xdr:blipFill>
        <a:blip r:embed="rId2"/>
        <a:stretch>
          <a:fillRect/>
        </a:stretch>
      </xdr:blipFill>
      <xdr:spPr>
        <a:xfrm>
          <a:off x="4857750" y="15897225"/>
          <a:ext cx="152400" cy="200025"/>
        </a:xfrm>
        <a:prstGeom prst="rect">
          <a:avLst/>
        </a:prstGeom>
        <a:noFill/>
        <a:ln w="9525" cmpd="sng">
          <a:noFill/>
        </a:ln>
      </xdr:spPr>
    </xdr:pic>
    <xdr:clientData/>
  </xdr:twoCellAnchor>
  <xdr:twoCellAnchor editAs="oneCell">
    <xdr:from>
      <xdr:col>15</xdr:col>
      <xdr:colOff>38100</xdr:colOff>
      <xdr:row>60</xdr:row>
      <xdr:rowOff>47625</xdr:rowOff>
    </xdr:from>
    <xdr:to>
      <xdr:col>15</xdr:col>
      <xdr:colOff>190500</xdr:colOff>
      <xdr:row>60</xdr:row>
      <xdr:rowOff>247650</xdr:rowOff>
    </xdr:to>
    <xdr:pic>
      <xdr:nvPicPr>
        <xdr:cNvPr id="31" name="CheckBox31"/>
        <xdr:cNvPicPr preferRelativeResize="1">
          <a:picLocks noChangeAspect="1"/>
        </xdr:cNvPicPr>
      </xdr:nvPicPr>
      <xdr:blipFill>
        <a:blip r:embed="rId1"/>
        <a:stretch>
          <a:fillRect/>
        </a:stretch>
      </xdr:blipFill>
      <xdr:spPr>
        <a:xfrm>
          <a:off x="4857750" y="16173450"/>
          <a:ext cx="152400" cy="200025"/>
        </a:xfrm>
        <a:prstGeom prst="rect">
          <a:avLst/>
        </a:prstGeom>
        <a:noFill/>
        <a:ln w="9525" cmpd="sng">
          <a:noFill/>
        </a:ln>
      </xdr:spPr>
    </xdr:pic>
    <xdr:clientData/>
  </xdr:twoCellAnchor>
  <xdr:twoCellAnchor editAs="oneCell">
    <xdr:from>
      <xdr:col>15</xdr:col>
      <xdr:colOff>38100</xdr:colOff>
      <xdr:row>61</xdr:row>
      <xdr:rowOff>47625</xdr:rowOff>
    </xdr:from>
    <xdr:to>
      <xdr:col>15</xdr:col>
      <xdr:colOff>190500</xdr:colOff>
      <xdr:row>61</xdr:row>
      <xdr:rowOff>247650</xdr:rowOff>
    </xdr:to>
    <xdr:pic>
      <xdr:nvPicPr>
        <xdr:cNvPr id="32" name="CheckBox32"/>
        <xdr:cNvPicPr preferRelativeResize="1">
          <a:picLocks noChangeAspect="1"/>
        </xdr:cNvPicPr>
      </xdr:nvPicPr>
      <xdr:blipFill>
        <a:blip r:embed="rId2"/>
        <a:stretch>
          <a:fillRect/>
        </a:stretch>
      </xdr:blipFill>
      <xdr:spPr>
        <a:xfrm>
          <a:off x="4857750" y="16449675"/>
          <a:ext cx="152400" cy="200025"/>
        </a:xfrm>
        <a:prstGeom prst="rect">
          <a:avLst/>
        </a:prstGeom>
        <a:noFill/>
        <a:ln w="9525" cmpd="sng">
          <a:noFill/>
        </a:ln>
      </xdr:spPr>
    </xdr:pic>
    <xdr:clientData/>
  </xdr:twoCellAnchor>
  <xdr:twoCellAnchor editAs="oneCell">
    <xdr:from>
      <xdr:col>15</xdr:col>
      <xdr:colOff>38100</xdr:colOff>
      <xdr:row>65</xdr:row>
      <xdr:rowOff>38100</xdr:rowOff>
    </xdr:from>
    <xdr:to>
      <xdr:col>15</xdr:col>
      <xdr:colOff>190500</xdr:colOff>
      <xdr:row>65</xdr:row>
      <xdr:rowOff>238125</xdr:rowOff>
    </xdr:to>
    <xdr:pic>
      <xdr:nvPicPr>
        <xdr:cNvPr id="33" name="CheckBox33"/>
        <xdr:cNvPicPr preferRelativeResize="1">
          <a:picLocks noChangeAspect="1"/>
        </xdr:cNvPicPr>
      </xdr:nvPicPr>
      <xdr:blipFill>
        <a:blip r:embed="rId1"/>
        <a:stretch>
          <a:fillRect/>
        </a:stretch>
      </xdr:blipFill>
      <xdr:spPr>
        <a:xfrm>
          <a:off x="4857750" y="17564100"/>
          <a:ext cx="152400" cy="200025"/>
        </a:xfrm>
        <a:prstGeom prst="rect">
          <a:avLst/>
        </a:prstGeom>
        <a:noFill/>
        <a:ln w="9525" cmpd="sng">
          <a:noFill/>
        </a:ln>
      </xdr:spPr>
    </xdr:pic>
    <xdr:clientData/>
  </xdr:twoCellAnchor>
  <xdr:twoCellAnchor editAs="oneCell">
    <xdr:from>
      <xdr:col>15</xdr:col>
      <xdr:colOff>38100</xdr:colOff>
      <xdr:row>66</xdr:row>
      <xdr:rowOff>38100</xdr:rowOff>
    </xdr:from>
    <xdr:to>
      <xdr:col>15</xdr:col>
      <xdr:colOff>190500</xdr:colOff>
      <xdr:row>66</xdr:row>
      <xdr:rowOff>238125</xdr:rowOff>
    </xdr:to>
    <xdr:pic>
      <xdr:nvPicPr>
        <xdr:cNvPr id="34" name="CheckBox34"/>
        <xdr:cNvPicPr preferRelativeResize="1">
          <a:picLocks noChangeAspect="1"/>
        </xdr:cNvPicPr>
      </xdr:nvPicPr>
      <xdr:blipFill>
        <a:blip r:embed="rId2"/>
        <a:stretch>
          <a:fillRect/>
        </a:stretch>
      </xdr:blipFill>
      <xdr:spPr>
        <a:xfrm>
          <a:off x="4857750" y="17840325"/>
          <a:ext cx="152400" cy="200025"/>
        </a:xfrm>
        <a:prstGeom prst="rect">
          <a:avLst/>
        </a:prstGeom>
        <a:noFill/>
        <a:ln w="9525" cmpd="sng">
          <a:noFill/>
        </a:ln>
      </xdr:spPr>
    </xdr:pic>
    <xdr:clientData/>
  </xdr:twoCellAnchor>
  <xdr:twoCellAnchor editAs="oneCell">
    <xdr:from>
      <xdr:col>15</xdr:col>
      <xdr:colOff>38100</xdr:colOff>
      <xdr:row>67</xdr:row>
      <xdr:rowOff>38100</xdr:rowOff>
    </xdr:from>
    <xdr:to>
      <xdr:col>15</xdr:col>
      <xdr:colOff>190500</xdr:colOff>
      <xdr:row>67</xdr:row>
      <xdr:rowOff>238125</xdr:rowOff>
    </xdr:to>
    <xdr:pic>
      <xdr:nvPicPr>
        <xdr:cNvPr id="35" name="CheckBox35"/>
        <xdr:cNvPicPr preferRelativeResize="1">
          <a:picLocks noChangeAspect="1"/>
        </xdr:cNvPicPr>
      </xdr:nvPicPr>
      <xdr:blipFill>
        <a:blip r:embed="rId1"/>
        <a:stretch>
          <a:fillRect/>
        </a:stretch>
      </xdr:blipFill>
      <xdr:spPr>
        <a:xfrm>
          <a:off x="4857750" y="18116550"/>
          <a:ext cx="152400" cy="200025"/>
        </a:xfrm>
        <a:prstGeom prst="rect">
          <a:avLst/>
        </a:prstGeom>
        <a:noFill/>
        <a:ln w="9525" cmpd="sng">
          <a:noFill/>
        </a:ln>
      </xdr:spPr>
    </xdr:pic>
    <xdr:clientData/>
  </xdr:twoCellAnchor>
  <xdr:twoCellAnchor editAs="oneCell">
    <xdr:from>
      <xdr:col>15</xdr:col>
      <xdr:colOff>38100</xdr:colOff>
      <xdr:row>68</xdr:row>
      <xdr:rowOff>38100</xdr:rowOff>
    </xdr:from>
    <xdr:to>
      <xdr:col>15</xdr:col>
      <xdr:colOff>190500</xdr:colOff>
      <xdr:row>68</xdr:row>
      <xdr:rowOff>238125</xdr:rowOff>
    </xdr:to>
    <xdr:pic>
      <xdr:nvPicPr>
        <xdr:cNvPr id="36" name="CheckBox36"/>
        <xdr:cNvPicPr preferRelativeResize="1">
          <a:picLocks noChangeAspect="1"/>
        </xdr:cNvPicPr>
      </xdr:nvPicPr>
      <xdr:blipFill>
        <a:blip r:embed="rId2"/>
        <a:stretch>
          <a:fillRect/>
        </a:stretch>
      </xdr:blipFill>
      <xdr:spPr>
        <a:xfrm>
          <a:off x="4857750" y="18392775"/>
          <a:ext cx="152400" cy="200025"/>
        </a:xfrm>
        <a:prstGeom prst="rect">
          <a:avLst/>
        </a:prstGeom>
        <a:noFill/>
        <a:ln w="9525" cmpd="sng">
          <a:noFill/>
        </a:ln>
      </xdr:spPr>
    </xdr:pic>
    <xdr:clientData/>
  </xdr:twoCellAnchor>
  <xdr:twoCellAnchor editAs="oneCell">
    <xdr:from>
      <xdr:col>15</xdr:col>
      <xdr:colOff>38100</xdr:colOff>
      <xdr:row>69</xdr:row>
      <xdr:rowOff>57150</xdr:rowOff>
    </xdr:from>
    <xdr:to>
      <xdr:col>15</xdr:col>
      <xdr:colOff>190500</xdr:colOff>
      <xdr:row>69</xdr:row>
      <xdr:rowOff>257175</xdr:rowOff>
    </xdr:to>
    <xdr:pic>
      <xdr:nvPicPr>
        <xdr:cNvPr id="37" name="CheckBox37"/>
        <xdr:cNvPicPr preferRelativeResize="1">
          <a:picLocks noChangeAspect="1"/>
        </xdr:cNvPicPr>
      </xdr:nvPicPr>
      <xdr:blipFill>
        <a:blip r:embed="rId1"/>
        <a:stretch>
          <a:fillRect/>
        </a:stretch>
      </xdr:blipFill>
      <xdr:spPr>
        <a:xfrm>
          <a:off x="4857750" y="18688050"/>
          <a:ext cx="152400" cy="200025"/>
        </a:xfrm>
        <a:prstGeom prst="rect">
          <a:avLst/>
        </a:prstGeom>
        <a:noFill/>
        <a:ln w="9525" cmpd="sng">
          <a:noFill/>
        </a:ln>
      </xdr:spPr>
    </xdr:pic>
    <xdr:clientData/>
  </xdr:twoCellAnchor>
  <xdr:twoCellAnchor editAs="oneCell">
    <xdr:from>
      <xdr:col>15</xdr:col>
      <xdr:colOff>38100</xdr:colOff>
      <xdr:row>70</xdr:row>
      <xdr:rowOff>47625</xdr:rowOff>
    </xdr:from>
    <xdr:to>
      <xdr:col>15</xdr:col>
      <xdr:colOff>190500</xdr:colOff>
      <xdr:row>70</xdr:row>
      <xdr:rowOff>247650</xdr:rowOff>
    </xdr:to>
    <xdr:pic>
      <xdr:nvPicPr>
        <xdr:cNvPr id="38" name="CheckBox38"/>
        <xdr:cNvPicPr preferRelativeResize="1">
          <a:picLocks noChangeAspect="1"/>
        </xdr:cNvPicPr>
      </xdr:nvPicPr>
      <xdr:blipFill>
        <a:blip r:embed="rId2"/>
        <a:stretch>
          <a:fillRect/>
        </a:stretch>
      </xdr:blipFill>
      <xdr:spPr>
        <a:xfrm>
          <a:off x="4857750" y="18954750"/>
          <a:ext cx="152400" cy="200025"/>
        </a:xfrm>
        <a:prstGeom prst="rect">
          <a:avLst/>
        </a:prstGeom>
        <a:noFill/>
        <a:ln w="9525" cmpd="sng">
          <a:noFill/>
        </a:ln>
      </xdr:spPr>
    </xdr:pic>
    <xdr:clientData/>
  </xdr:twoCellAnchor>
  <xdr:twoCellAnchor editAs="oneCell">
    <xdr:from>
      <xdr:col>15</xdr:col>
      <xdr:colOff>38100</xdr:colOff>
      <xdr:row>71</xdr:row>
      <xdr:rowOff>47625</xdr:rowOff>
    </xdr:from>
    <xdr:to>
      <xdr:col>15</xdr:col>
      <xdr:colOff>190500</xdr:colOff>
      <xdr:row>71</xdr:row>
      <xdr:rowOff>247650</xdr:rowOff>
    </xdr:to>
    <xdr:pic>
      <xdr:nvPicPr>
        <xdr:cNvPr id="39" name="CheckBox39"/>
        <xdr:cNvPicPr preferRelativeResize="1">
          <a:picLocks noChangeAspect="1"/>
        </xdr:cNvPicPr>
      </xdr:nvPicPr>
      <xdr:blipFill>
        <a:blip r:embed="rId1"/>
        <a:stretch>
          <a:fillRect/>
        </a:stretch>
      </xdr:blipFill>
      <xdr:spPr>
        <a:xfrm>
          <a:off x="4857750" y="19230975"/>
          <a:ext cx="152400" cy="200025"/>
        </a:xfrm>
        <a:prstGeom prst="rect">
          <a:avLst/>
        </a:prstGeom>
        <a:noFill/>
        <a:ln w="9525" cmpd="sng">
          <a:noFill/>
        </a:ln>
      </xdr:spPr>
    </xdr:pic>
    <xdr:clientData/>
  </xdr:twoCellAnchor>
  <xdr:twoCellAnchor editAs="oneCell">
    <xdr:from>
      <xdr:col>15</xdr:col>
      <xdr:colOff>38100</xdr:colOff>
      <xdr:row>72</xdr:row>
      <xdr:rowOff>47625</xdr:rowOff>
    </xdr:from>
    <xdr:to>
      <xdr:col>15</xdr:col>
      <xdr:colOff>190500</xdr:colOff>
      <xdr:row>72</xdr:row>
      <xdr:rowOff>247650</xdr:rowOff>
    </xdr:to>
    <xdr:pic>
      <xdr:nvPicPr>
        <xdr:cNvPr id="40" name="CheckBox40"/>
        <xdr:cNvPicPr preferRelativeResize="1">
          <a:picLocks noChangeAspect="1"/>
        </xdr:cNvPicPr>
      </xdr:nvPicPr>
      <xdr:blipFill>
        <a:blip r:embed="rId2"/>
        <a:stretch>
          <a:fillRect/>
        </a:stretch>
      </xdr:blipFill>
      <xdr:spPr>
        <a:xfrm>
          <a:off x="4857750" y="19507200"/>
          <a:ext cx="152400" cy="200025"/>
        </a:xfrm>
        <a:prstGeom prst="rect">
          <a:avLst/>
        </a:prstGeom>
        <a:noFill/>
        <a:ln w="9525" cmpd="sng">
          <a:noFill/>
        </a:ln>
      </xdr:spPr>
    </xdr:pic>
    <xdr:clientData/>
  </xdr:twoCellAnchor>
  <xdr:twoCellAnchor editAs="oneCell">
    <xdr:from>
      <xdr:col>15</xdr:col>
      <xdr:colOff>38100</xdr:colOff>
      <xdr:row>73</xdr:row>
      <xdr:rowOff>47625</xdr:rowOff>
    </xdr:from>
    <xdr:to>
      <xdr:col>15</xdr:col>
      <xdr:colOff>190500</xdr:colOff>
      <xdr:row>73</xdr:row>
      <xdr:rowOff>247650</xdr:rowOff>
    </xdr:to>
    <xdr:pic>
      <xdr:nvPicPr>
        <xdr:cNvPr id="41" name="CheckBox41"/>
        <xdr:cNvPicPr preferRelativeResize="1">
          <a:picLocks noChangeAspect="1"/>
        </xdr:cNvPicPr>
      </xdr:nvPicPr>
      <xdr:blipFill>
        <a:blip r:embed="rId1"/>
        <a:stretch>
          <a:fillRect/>
        </a:stretch>
      </xdr:blipFill>
      <xdr:spPr>
        <a:xfrm>
          <a:off x="4857750" y="19783425"/>
          <a:ext cx="152400" cy="200025"/>
        </a:xfrm>
        <a:prstGeom prst="rect">
          <a:avLst/>
        </a:prstGeom>
        <a:noFill/>
        <a:ln w="9525" cmpd="sng">
          <a:noFill/>
        </a:ln>
      </xdr:spPr>
    </xdr:pic>
    <xdr:clientData/>
  </xdr:twoCellAnchor>
  <xdr:twoCellAnchor editAs="oneCell">
    <xdr:from>
      <xdr:col>15</xdr:col>
      <xdr:colOff>38100</xdr:colOff>
      <xdr:row>74</xdr:row>
      <xdr:rowOff>38100</xdr:rowOff>
    </xdr:from>
    <xdr:to>
      <xdr:col>15</xdr:col>
      <xdr:colOff>190500</xdr:colOff>
      <xdr:row>74</xdr:row>
      <xdr:rowOff>238125</xdr:rowOff>
    </xdr:to>
    <xdr:pic>
      <xdr:nvPicPr>
        <xdr:cNvPr id="42" name="CheckBox42"/>
        <xdr:cNvPicPr preferRelativeResize="1">
          <a:picLocks noChangeAspect="1"/>
        </xdr:cNvPicPr>
      </xdr:nvPicPr>
      <xdr:blipFill>
        <a:blip r:embed="rId2"/>
        <a:stretch>
          <a:fillRect/>
        </a:stretch>
      </xdr:blipFill>
      <xdr:spPr>
        <a:xfrm>
          <a:off x="4857750" y="20050125"/>
          <a:ext cx="152400" cy="200025"/>
        </a:xfrm>
        <a:prstGeom prst="rect">
          <a:avLst/>
        </a:prstGeom>
        <a:noFill/>
        <a:ln w="9525" cmpd="sng">
          <a:noFill/>
        </a:ln>
      </xdr:spPr>
    </xdr:pic>
    <xdr:clientData/>
  </xdr:twoCellAnchor>
  <xdr:twoCellAnchor editAs="oneCell">
    <xdr:from>
      <xdr:col>15</xdr:col>
      <xdr:colOff>38100</xdr:colOff>
      <xdr:row>75</xdr:row>
      <xdr:rowOff>38100</xdr:rowOff>
    </xdr:from>
    <xdr:to>
      <xdr:col>15</xdr:col>
      <xdr:colOff>190500</xdr:colOff>
      <xdr:row>75</xdr:row>
      <xdr:rowOff>238125</xdr:rowOff>
    </xdr:to>
    <xdr:pic>
      <xdr:nvPicPr>
        <xdr:cNvPr id="43" name="CheckBox43"/>
        <xdr:cNvPicPr preferRelativeResize="1">
          <a:picLocks noChangeAspect="1"/>
        </xdr:cNvPicPr>
      </xdr:nvPicPr>
      <xdr:blipFill>
        <a:blip r:embed="rId1"/>
        <a:stretch>
          <a:fillRect/>
        </a:stretch>
      </xdr:blipFill>
      <xdr:spPr>
        <a:xfrm>
          <a:off x="4857750" y="20326350"/>
          <a:ext cx="152400" cy="200025"/>
        </a:xfrm>
        <a:prstGeom prst="rect">
          <a:avLst/>
        </a:prstGeom>
        <a:noFill/>
        <a:ln w="9525" cmpd="sng">
          <a:noFill/>
        </a:ln>
      </xdr:spPr>
    </xdr:pic>
    <xdr:clientData/>
  </xdr:twoCellAnchor>
  <xdr:twoCellAnchor editAs="oneCell">
    <xdr:from>
      <xdr:col>15</xdr:col>
      <xdr:colOff>38100</xdr:colOff>
      <xdr:row>76</xdr:row>
      <xdr:rowOff>38100</xdr:rowOff>
    </xdr:from>
    <xdr:to>
      <xdr:col>15</xdr:col>
      <xdr:colOff>190500</xdr:colOff>
      <xdr:row>76</xdr:row>
      <xdr:rowOff>238125</xdr:rowOff>
    </xdr:to>
    <xdr:pic>
      <xdr:nvPicPr>
        <xdr:cNvPr id="44" name="CheckBox44"/>
        <xdr:cNvPicPr preferRelativeResize="1">
          <a:picLocks noChangeAspect="1"/>
        </xdr:cNvPicPr>
      </xdr:nvPicPr>
      <xdr:blipFill>
        <a:blip r:embed="rId2"/>
        <a:stretch>
          <a:fillRect/>
        </a:stretch>
      </xdr:blipFill>
      <xdr:spPr>
        <a:xfrm>
          <a:off x="4857750" y="20602575"/>
          <a:ext cx="152400" cy="200025"/>
        </a:xfrm>
        <a:prstGeom prst="rect">
          <a:avLst/>
        </a:prstGeom>
        <a:noFill/>
        <a:ln w="9525" cmpd="sng">
          <a:noFill/>
        </a:ln>
      </xdr:spPr>
    </xdr:pic>
    <xdr:clientData/>
  </xdr:twoCellAnchor>
  <xdr:twoCellAnchor editAs="oneCell">
    <xdr:from>
      <xdr:col>15</xdr:col>
      <xdr:colOff>38100</xdr:colOff>
      <xdr:row>82</xdr:row>
      <xdr:rowOff>38100</xdr:rowOff>
    </xdr:from>
    <xdr:to>
      <xdr:col>15</xdr:col>
      <xdr:colOff>190500</xdr:colOff>
      <xdr:row>82</xdr:row>
      <xdr:rowOff>238125</xdr:rowOff>
    </xdr:to>
    <xdr:pic>
      <xdr:nvPicPr>
        <xdr:cNvPr id="45" name="CheckBox45"/>
        <xdr:cNvPicPr preferRelativeResize="1">
          <a:picLocks noChangeAspect="1"/>
        </xdr:cNvPicPr>
      </xdr:nvPicPr>
      <xdr:blipFill>
        <a:blip r:embed="rId1"/>
        <a:stretch>
          <a:fillRect/>
        </a:stretch>
      </xdr:blipFill>
      <xdr:spPr>
        <a:xfrm>
          <a:off x="4857750" y="22259925"/>
          <a:ext cx="152400" cy="200025"/>
        </a:xfrm>
        <a:prstGeom prst="rect">
          <a:avLst/>
        </a:prstGeom>
        <a:noFill/>
        <a:ln w="9525" cmpd="sng">
          <a:noFill/>
        </a:ln>
      </xdr:spPr>
    </xdr:pic>
    <xdr:clientData/>
  </xdr:twoCellAnchor>
  <xdr:twoCellAnchor editAs="oneCell">
    <xdr:from>
      <xdr:col>15</xdr:col>
      <xdr:colOff>38100</xdr:colOff>
      <xdr:row>83</xdr:row>
      <xdr:rowOff>38100</xdr:rowOff>
    </xdr:from>
    <xdr:to>
      <xdr:col>15</xdr:col>
      <xdr:colOff>190500</xdr:colOff>
      <xdr:row>83</xdr:row>
      <xdr:rowOff>238125</xdr:rowOff>
    </xdr:to>
    <xdr:pic>
      <xdr:nvPicPr>
        <xdr:cNvPr id="46" name="CheckBox46"/>
        <xdr:cNvPicPr preferRelativeResize="1">
          <a:picLocks noChangeAspect="1"/>
        </xdr:cNvPicPr>
      </xdr:nvPicPr>
      <xdr:blipFill>
        <a:blip r:embed="rId2"/>
        <a:stretch>
          <a:fillRect/>
        </a:stretch>
      </xdr:blipFill>
      <xdr:spPr>
        <a:xfrm>
          <a:off x="4857750" y="22536150"/>
          <a:ext cx="152400" cy="200025"/>
        </a:xfrm>
        <a:prstGeom prst="rect">
          <a:avLst/>
        </a:prstGeom>
        <a:noFill/>
        <a:ln w="9525" cmpd="sng">
          <a:noFill/>
        </a:ln>
      </xdr:spPr>
    </xdr:pic>
    <xdr:clientData/>
  </xdr:twoCellAnchor>
  <xdr:twoCellAnchor editAs="oneCell">
    <xdr:from>
      <xdr:col>15</xdr:col>
      <xdr:colOff>38100</xdr:colOff>
      <xdr:row>84</xdr:row>
      <xdr:rowOff>38100</xdr:rowOff>
    </xdr:from>
    <xdr:to>
      <xdr:col>15</xdr:col>
      <xdr:colOff>190500</xdr:colOff>
      <xdr:row>84</xdr:row>
      <xdr:rowOff>238125</xdr:rowOff>
    </xdr:to>
    <xdr:pic>
      <xdr:nvPicPr>
        <xdr:cNvPr id="47" name="CheckBox47"/>
        <xdr:cNvPicPr preferRelativeResize="1">
          <a:picLocks noChangeAspect="1"/>
        </xdr:cNvPicPr>
      </xdr:nvPicPr>
      <xdr:blipFill>
        <a:blip r:embed="rId1"/>
        <a:stretch>
          <a:fillRect/>
        </a:stretch>
      </xdr:blipFill>
      <xdr:spPr>
        <a:xfrm>
          <a:off x="4857750" y="22812375"/>
          <a:ext cx="152400" cy="200025"/>
        </a:xfrm>
        <a:prstGeom prst="rect">
          <a:avLst/>
        </a:prstGeom>
        <a:noFill/>
        <a:ln w="9525" cmpd="sng">
          <a:noFill/>
        </a:ln>
      </xdr:spPr>
    </xdr:pic>
    <xdr:clientData/>
  </xdr:twoCellAnchor>
  <xdr:twoCellAnchor editAs="oneCell">
    <xdr:from>
      <xdr:col>15</xdr:col>
      <xdr:colOff>38100</xdr:colOff>
      <xdr:row>85</xdr:row>
      <xdr:rowOff>38100</xdr:rowOff>
    </xdr:from>
    <xdr:to>
      <xdr:col>15</xdr:col>
      <xdr:colOff>190500</xdr:colOff>
      <xdr:row>85</xdr:row>
      <xdr:rowOff>238125</xdr:rowOff>
    </xdr:to>
    <xdr:pic>
      <xdr:nvPicPr>
        <xdr:cNvPr id="48" name="CheckBox48"/>
        <xdr:cNvPicPr preferRelativeResize="1">
          <a:picLocks noChangeAspect="1"/>
        </xdr:cNvPicPr>
      </xdr:nvPicPr>
      <xdr:blipFill>
        <a:blip r:embed="rId2"/>
        <a:stretch>
          <a:fillRect/>
        </a:stretch>
      </xdr:blipFill>
      <xdr:spPr>
        <a:xfrm>
          <a:off x="4857750" y="23088600"/>
          <a:ext cx="152400" cy="200025"/>
        </a:xfrm>
        <a:prstGeom prst="rect">
          <a:avLst/>
        </a:prstGeom>
        <a:noFill/>
        <a:ln w="9525" cmpd="sng">
          <a:noFill/>
        </a:ln>
      </xdr:spPr>
    </xdr:pic>
    <xdr:clientData/>
  </xdr:twoCellAnchor>
  <xdr:twoCellAnchor editAs="oneCell">
    <xdr:from>
      <xdr:col>15</xdr:col>
      <xdr:colOff>38100</xdr:colOff>
      <xdr:row>87</xdr:row>
      <xdr:rowOff>28575</xdr:rowOff>
    </xdr:from>
    <xdr:to>
      <xdr:col>15</xdr:col>
      <xdr:colOff>190500</xdr:colOff>
      <xdr:row>87</xdr:row>
      <xdr:rowOff>228600</xdr:rowOff>
    </xdr:to>
    <xdr:pic>
      <xdr:nvPicPr>
        <xdr:cNvPr id="49" name="CheckBox49"/>
        <xdr:cNvPicPr preferRelativeResize="1">
          <a:picLocks noChangeAspect="1"/>
        </xdr:cNvPicPr>
      </xdr:nvPicPr>
      <xdr:blipFill>
        <a:blip r:embed="rId1"/>
        <a:stretch>
          <a:fillRect/>
        </a:stretch>
      </xdr:blipFill>
      <xdr:spPr>
        <a:xfrm>
          <a:off x="4857750" y="23631525"/>
          <a:ext cx="152400" cy="200025"/>
        </a:xfrm>
        <a:prstGeom prst="rect">
          <a:avLst/>
        </a:prstGeom>
        <a:noFill/>
        <a:ln w="9525" cmpd="sng">
          <a:noFill/>
        </a:ln>
      </xdr:spPr>
    </xdr:pic>
    <xdr:clientData/>
  </xdr:twoCellAnchor>
  <xdr:twoCellAnchor editAs="oneCell">
    <xdr:from>
      <xdr:col>15</xdr:col>
      <xdr:colOff>38100</xdr:colOff>
      <xdr:row>88</xdr:row>
      <xdr:rowOff>28575</xdr:rowOff>
    </xdr:from>
    <xdr:to>
      <xdr:col>15</xdr:col>
      <xdr:colOff>190500</xdr:colOff>
      <xdr:row>88</xdr:row>
      <xdr:rowOff>228600</xdr:rowOff>
    </xdr:to>
    <xdr:pic>
      <xdr:nvPicPr>
        <xdr:cNvPr id="50" name="CheckBox50"/>
        <xdr:cNvPicPr preferRelativeResize="1">
          <a:picLocks noChangeAspect="1"/>
        </xdr:cNvPicPr>
      </xdr:nvPicPr>
      <xdr:blipFill>
        <a:blip r:embed="rId2"/>
        <a:stretch>
          <a:fillRect/>
        </a:stretch>
      </xdr:blipFill>
      <xdr:spPr>
        <a:xfrm>
          <a:off x="4857750" y="23907750"/>
          <a:ext cx="152400" cy="200025"/>
        </a:xfrm>
        <a:prstGeom prst="rect">
          <a:avLst/>
        </a:prstGeom>
        <a:noFill/>
        <a:ln w="9525" cmpd="sng">
          <a:noFill/>
        </a:ln>
      </xdr:spPr>
    </xdr:pic>
    <xdr:clientData/>
  </xdr:twoCellAnchor>
  <xdr:twoCellAnchor editAs="oneCell">
    <xdr:from>
      <xdr:col>15</xdr:col>
      <xdr:colOff>38100</xdr:colOff>
      <xdr:row>89</xdr:row>
      <xdr:rowOff>28575</xdr:rowOff>
    </xdr:from>
    <xdr:to>
      <xdr:col>15</xdr:col>
      <xdr:colOff>190500</xdr:colOff>
      <xdr:row>89</xdr:row>
      <xdr:rowOff>228600</xdr:rowOff>
    </xdr:to>
    <xdr:pic>
      <xdr:nvPicPr>
        <xdr:cNvPr id="51" name="CheckBox51"/>
        <xdr:cNvPicPr preferRelativeResize="1">
          <a:picLocks noChangeAspect="1"/>
        </xdr:cNvPicPr>
      </xdr:nvPicPr>
      <xdr:blipFill>
        <a:blip r:embed="rId1"/>
        <a:stretch>
          <a:fillRect/>
        </a:stretch>
      </xdr:blipFill>
      <xdr:spPr>
        <a:xfrm>
          <a:off x="4857750" y="24183975"/>
          <a:ext cx="152400" cy="200025"/>
        </a:xfrm>
        <a:prstGeom prst="rect">
          <a:avLst/>
        </a:prstGeom>
        <a:noFill/>
        <a:ln w="9525" cmpd="sng">
          <a:noFill/>
        </a:ln>
      </xdr:spPr>
    </xdr:pic>
    <xdr:clientData/>
  </xdr:twoCellAnchor>
  <xdr:twoCellAnchor editAs="oneCell">
    <xdr:from>
      <xdr:col>15</xdr:col>
      <xdr:colOff>38100</xdr:colOff>
      <xdr:row>90</xdr:row>
      <xdr:rowOff>28575</xdr:rowOff>
    </xdr:from>
    <xdr:to>
      <xdr:col>15</xdr:col>
      <xdr:colOff>190500</xdr:colOff>
      <xdr:row>90</xdr:row>
      <xdr:rowOff>228600</xdr:rowOff>
    </xdr:to>
    <xdr:pic>
      <xdr:nvPicPr>
        <xdr:cNvPr id="52" name="CheckBox52"/>
        <xdr:cNvPicPr preferRelativeResize="1">
          <a:picLocks noChangeAspect="1"/>
        </xdr:cNvPicPr>
      </xdr:nvPicPr>
      <xdr:blipFill>
        <a:blip r:embed="rId2"/>
        <a:stretch>
          <a:fillRect/>
        </a:stretch>
      </xdr:blipFill>
      <xdr:spPr>
        <a:xfrm>
          <a:off x="4857750" y="24460200"/>
          <a:ext cx="152400" cy="200025"/>
        </a:xfrm>
        <a:prstGeom prst="rect">
          <a:avLst/>
        </a:prstGeom>
        <a:noFill/>
        <a:ln w="9525" cmpd="sng">
          <a:noFill/>
        </a:ln>
      </xdr:spPr>
    </xdr:pic>
    <xdr:clientData/>
  </xdr:twoCellAnchor>
  <xdr:twoCellAnchor editAs="oneCell">
    <xdr:from>
      <xdr:col>15</xdr:col>
      <xdr:colOff>38100</xdr:colOff>
      <xdr:row>94</xdr:row>
      <xdr:rowOff>47625</xdr:rowOff>
    </xdr:from>
    <xdr:to>
      <xdr:col>15</xdr:col>
      <xdr:colOff>190500</xdr:colOff>
      <xdr:row>94</xdr:row>
      <xdr:rowOff>247650</xdr:rowOff>
    </xdr:to>
    <xdr:pic>
      <xdr:nvPicPr>
        <xdr:cNvPr id="53" name="CheckBox61"/>
        <xdr:cNvPicPr preferRelativeResize="1">
          <a:picLocks noChangeAspect="1"/>
        </xdr:cNvPicPr>
      </xdr:nvPicPr>
      <xdr:blipFill>
        <a:blip r:embed="rId1"/>
        <a:stretch>
          <a:fillRect/>
        </a:stretch>
      </xdr:blipFill>
      <xdr:spPr>
        <a:xfrm>
          <a:off x="4857750" y="25384125"/>
          <a:ext cx="152400" cy="200025"/>
        </a:xfrm>
        <a:prstGeom prst="rect">
          <a:avLst/>
        </a:prstGeom>
        <a:noFill/>
        <a:ln w="9525" cmpd="sng">
          <a:noFill/>
        </a:ln>
      </xdr:spPr>
    </xdr:pic>
    <xdr:clientData/>
  </xdr:twoCellAnchor>
  <xdr:twoCellAnchor editAs="oneCell">
    <xdr:from>
      <xdr:col>15</xdr:col>
      <xdr:colOff>38100</xdr:colOff>
      <xdr:row>95</xdr:row>
      <xdr:rowOff>47625</xdr:rowOff>
    </xdr:from>
    <xdr:to>
      <xdr:col>15</xdr:col>
      <xdr:colOff>190500</xdr:colOff>
      <xdr:row>95</xdr:row>
      <xdr:rowOff>247650</xdr:rowOff>
    </xdr:to>
    <xdr:pic>
      <xdr:nvPicPr>
        <xdr:cNvPr id="54" name="CheckBox62"/>
        <xdr:cNvPicPr preferRelativeResize="1">
          <a:picLocks noChangeAspect="1"/>
        </xdr:cNvPicPr>
      </xdr:nvPicPr>
      <xdr:blipFill>
        <a:blip r:embed="rId2"/>
        <a:stretch>
          <a:fillRect/>
        </a:stretch>
      </xdr:blipFill>
      <xdr:spPr>
        <a:xfrm>
          <a:off x="4857750" y="25660350"/>
          <a:ext cx="152400" cy="200025"/>
        </a:xfrm>
        <a:prstGeom prst="rect">
          <a:avLst/>
        </a:prstGeom>
        <a:noFill/>
        <a:ln w="9525" cmpd="sng">
          <a:noFill/>
        </a:ln>
      </xdr:spPr>
    </xdr:pic>
    <xdr:clientData/>
  </xdr:twoCellAnchor>
  <xdr:twoCellAnchor editAs="oneCell">
    <xdr:from>
      <xdr:col>15</xdr:col>
      <xdr:colOff>38100</xdr:colOff>
      <xdr:row>96</xdr:row>
      <xdr:rowOff>47625</xdr:rowOff>
    </xdr:from>
    <xdr:to>
      <xdr:col>15</xdr:col>
      <xdr:colOff>190500</xdr:colOff>
      <xdr:row>96</xdr:row>
      <xdr:rowOff>247650</xdr:rowOff>
    </xdr:to>
    <xdr:pic>
      <xdr:nvPicPr>
        <xdr:cNvPr id="55" name="CheckBox63"/>
        <xdr:cNvPicPr preferRelativeResize="1">
          <a:picLocks noChangeAspect="1"/>
        </xdr:cNvPicPr>
      </xdr:nvPicPr>
      <xdr:blipFill>
        <a:blip r:embed="rId1"/>
        <a:stretch>
          <a:fillRect/>
        </a:stretch>
      </xdr:blipFill>
      <xdr:spPr>
        <a:xfrm>
          <a:off x="4857750" y="25936575"/>
          <a:ext cx="152400" cy="200025"/>
        </a:xfrm>
        <a:prstGeom prst="rect">
          <a:avLst/>
        </a:prstGeom>
        <a:noFill/>
        <a:ln w="9525" cmpd="sng">
          <a:noFill/>
        </a:ln>
      </xdr:spPr>
    </xdr:pic>
    <xdr:clientData/>
  </xdr:twoCellAnchor>
  <xdr:twoCellAnchor editAs="oneCell">
    <xdr:from>
      <xdr:col>15</xdr:col>
      <xdr:colOff>38100</xdr:colOff>
      <xdr:row>97</xdr:row>
      <xdr:rowOff>47625</xdr:rowOff>
    </xdr:from>
    <xdr:to>
      <xdr:col>15</xdr:col>
      <xdr:colOff>190500</xdr:colOff>
      <xdr:row>97</xdr:row>
      <xdr:rowOff>247650</xdr:rowOff>
    </xdr:to>
    <xdr:pic>
      <xdr:nvPicPr>
        <xdr:cNvPr id="56" name="CheckBox64"/>
        <xdr:cNvPicPr preferRelativeResize="1">
          <a:picLocks noChangeAspect="1"/>
        </xdr:cNvPicPr>
      </xdr:nvPicPr>
      <xdr:blipFill>
        <a:blip r:embed="rId2"/>
        <a:stretch>
          <a:fillRect/>
        </a:stretch>
      </xdr:blipFill>
      <xdr:spPr>
        <a:xfrm>
          <a:off x="4857750" y="26212800"/>
          <a:ext cx="152400" cy="200025"/>
        </a:xfrm>
        <a:prstGeom prst="rect">
          <a:avLst/>
        </a:prstGeom>
        <a:noFill/>
        <a:ln w="9525" cmpd="sng">
          <a:noFill/>
        </a:ln>
      </xdr:spPr>
    </xdr:pic>
    <xdr:clientData/>
  </xdr:twoCellAnchor>
  <xdr:twoCellAnchor editAs="oneCell">
    <xdr:from>
      <xdr:col>15</xdr:col>
      <xdr:colOff>38100</xdr:colOff>
      <xdr:row>103</xdr:row>
      <xdr:rowOff>38100</xdr:rowOff>
    </xdr:from>
    <xdr:to>
      <xdr:col>15</xdr:col>
      <xdr:colOff>190500</xdr:colOff>
      <xdr:row>103</xdr:row>
      <xdr:rowOff>238125</xdr:rowOff>
    </xdr:to>
    <xdr:pic>
      <xdr:nvPicPr>
        <xdr:cNvPr id="57" name="CheckBox65"/>
        <xdr:cNvPicPr preferRelativeResize="1">
          <a:picLocks noChangeAspect="1"/>
        </xdr:cNvPicPr>
      </xdr:nvPicPr>
      <xdr:blipFill>
        <a:blip r:embed="rId1"/>
        <a:stretch>
          <a:fillRect/>
        </a:stretch>
      </xdr:blipFill>
      <xdr:spPr>
        <a:xfrm>
          <a:off x="4857750" y="27860625"/>
          <a:ext cx="152400" cy="200025"/>
        </a:xfrm>
        <a:prstGeom prst="rect">
          <a:avLst/>
        </a:prstGeom>
        <a:noFill/>
        <a:ln w="9525" cmpd="sng">
          <a:noFill/>
        </a:ln>
      </xdr:spPr>
    </xdr:pic>
    <xdr:clientData/>
  </xdr:twoCellAnchor>
  <xdr:twoCellAnchor editAs="oneCell">
    <xdr:from>
      <xdr:col>15</xdr:col>
      <xdr:colOff>38100</xdr:colOff>
      <xdr:row>104</xdr:row>
      <xdr:rowOff>38100</xdr:rowOff>
    </xdr:from>
    <xdr:to>
      <xdr:col>15</xdr:col>
      <xdr:colOff>190500</xdr:colOff>
      <xdr:row>104</xdr:row>
      <xdr:rowOff>238125</xdr:rowOff>
    </xdr:to>
    <xdr:pic>
      <xdr:nvPicPr>
        <xdr:cNvPr id="58" name="CheckBox66"/>
        <xdr:cNvPicPr preferRelativeResize="1">
          <a:picLocks noChangeAspect="1"/>
        </xdr:cNvPicPr>
      </xdr:nvPicPr>
      <xdr:blipFill>
        <a:blip r:embed="rId2"/>
        <a:stretch>
          <a:fillRect/>
        </a:stretch>
      </xdr:blipFill>
      <xdr:spPr>
        <a:xfrm>
          <a:off x="4857750" y="28136850"/>
          <a:ext cx="152400" cy="200025"/>
        </a:xfrm>
        <a:prstGeom prst="rect">
          <a:avLst/>
        </a:prstGeom>
        <a:noFill/>
        <a:ln w="9525" cmpd="sng">
          <a:noFill/>
        </a:ln>
      </xdr:spPr>
    </xdr:pic>
    <xdr:clientData/>
  </xdr:twoCellAnchor>
  <xdr:twoCellAnchor editAs="oneCell">
    <xdr:from>
      <xdr:col>15</xdr:col>
      <xdr:colOff>38100</xdr:colOff>
      <xdr:row>105</xdr:row>
      <xdr:rowOff>38100</xdr:rowOff>
    </xdr:from>
    <xdr:to>
      <xdr:col>15</xdr:col>
      <xdr:colOff>190500</xdr:colOff>
      <xdr:row>105</xdr:row>
      <xdr:rowOff>238125</xdr:rowOff>
    </xdr:to>
    <xdr:pic>
      <xdr:nvPicPr>
        <xdr:cNvPr id="59" name="CheckBox67"/>
        <xdr:cNvPicPr preferRelativeResize="1">
          <a:picLocks noChangeAspect="1"/>
        </xdr:cNvPicPr>
      </xdr:nvPicPr>
      <xdr:blipFill>
        <a:blip r:embed="rId1"/>
        <a:stretch>
          <a:fillRect/>
        </a:stretch>
      </xdr:blipFill>
      <xdr:spPr>
        <a:xfrm>
          <a:off x="4857750" y="28413075"/>
          <a:ext cx="152400" cy="200025"/>
        </a:xfrm>
        <a:prstGeom prst="rect">
          <a:avLst/>
        </a:prstGeom>
        <a:noFill/>
        <a:ln w="9525" cmpd="sng">
          <a:noFill/>
        </a:ln>
      </xdr:spPr>
    </xdr:pic>
    <xdr:clientData/>
  </xdr:twoCellAnchor>
  <xdr:twoCellAnchor editAs="oneCell">
    <xdr:from>
      <xdr:col>15</xdr:col>
      <xdr:colOff>38100</xdr:colOff>
      <xdr:row>106</xdr:row>
      <xdr:rowOff>38100</xdr:rowOff>
    </xdr:from>
    <xdr:to>
      <xdr:col>15</xdr:col>
      <xdr:colOff>190500</xdr:colOff>
      <xdr:row>106</xdr:row>
      <xdr:rowOff>238125</xdr:rowOff>
    </xdr:to>
    <xdr:pic>
      <xdr:nvPicPr>
        <xdr:cNvPr id="60" name="CheckBox68"/>
        <xdr:cNvPicPr preferRelativeResize="1">
          <a:picLocks noChangeAspect="1"/>
        </xdr:cNvPicPr>
      </xdr:nvPicPr>
      <xdr:blipFill>
        <a:blip r:embed="rId2"/>
        <a:stretch>
          <a:fillRect/>
        </a:stretch>
      </xdr:blipFill>
      <xdr:spPr>
        <a:xfrm>
          <a:off x="4857750" y="28689300"/>
          <a:ext cx="152400" cy="200025"/>
        </a:xfrm>
        <a:prstGeom prst="rect">
          <a:avLst/>
        </a:prstGeom>
        <a:noFill/>
        <a:ln w="9525" cmpd="sng">
          <a:noFill/>
        </a:ln>
      </xdr:spPr>
    </xdr:pic>
    <xdr:clientData/>
  </xdr:twoCellAnchor>
  <xdr:twoCellAnchor editAs="oneCell">
    <xdr:from>
      <xdr:col>15</xdr:col>
      <xdr:colOff>38100</xdr:colOff>
      <xdr:row>107</xdr:row>
      <xdr:rowOff>38100</xdr:rowOff>
    </xdr:from>
    <xdr:to>
      <xdr:col>15</xdr:col>
      <xdr:colOff>190500</xdr:colOff>
      <xdr:row>107</xdr:row>
      <xdr:rowOff>238125</xdr:rowOff>
    </xdr:to>
    <xdr:pic>
      <xdr:nvPicPr>
        <xdr:cNvPr id="61" name="CheckBox69"/>
        <xdr:cNvPicPr preferRelativeResize="1">
          <a:picLocks noChangeAspect="1"/>
        </xdr:cNvPicPr>
      </xdr:nvPicPr>
      <xdr:blipFill>
        <a:blip r:embed="rId1"/>
        <a:stretch>
          <a:fillRect/>
        </a:stretch>
      </xdr:blipFill>
      <xdr:spPr>
        <a:xfrm>
          <a:off x="4857750" y="28965525"/>
          <a:ext cx="152400" cy="200025"/>
        </a:xfrm>
        <a:prstGeom prst="rect">
          <a:avLst/>
        </a:prstGeom>
        <a:noFill/>
        <a:ln w="9525" cmpd="sng">
          <a:noFill/>
        </a:ln>
      </xdr:spPr>
    </xdr:pic>
    <xdr:clientData/>
  </xdr:twoCellAnchor>
  <xdr:twoCellAnchor editAs="oneCell">
    <xdr:from>
      <xdr:col>15</xdr:col>
      <xdr:colOff>38100</xdr:colOff>
      <xdr:row>108</xdr:row>
      <xdr:rowOff>38100</xdr:rowOff>
    </xdr:from>
    <xdr:to>
      <xdr:col>15</xdr:col>
      <xdr:colOff>190500</xdr:colOff>
      <xdr:row>108</xdr:row>
      <xdr:rowOff>238125</xdr:rowOff>
    </xdr:to>
    <xdr:pic>
      <xdr:nvPicPr>
        <xdr:cNvPr id="62" name="CheckBox70"/>
        <xdr:cNvPicPr preferRelativeResize="1">
          <a:picLocks noChangeAspect="1"/>
        </xdr:cNvPicPr>
      </xdr:nvPicPr>
      <xdr:blipFill>
        <a:blip r:embed="rId2"/>
        <a:stretch>
          <a:fillRect/>
        </a:stretch>
      </xdr:blipFill>
      <xdr:spPr>
        <a:xfrm>
          <a:off x="4857750" y="29241750"/>
          <a:ext cx="152400" cy="200025"/>
        </a:xfrm>
        <a:prstGeom prst="rect">
          <a:avLst/>
        </a:prstGeom>
        <a:noFill/>
        <a:ln w="9525" cmpd="sng">
          <a:noFill/>
        </a:ln>
      </xdr:spPr>
    </xdr:pic>
    <xdr:clientData/>
  </xdr:twoCellAnchor>
  <xdr:twoCellAnchor editAs="oneCell">
    <xdr:from>
      <xdr:col>15</xdr:col>
      <xdr:colOff>38100</xdr:colOff>
      <xdr:row>109</xdr:row>
      <xdr:rowOff>38100</xdr:rowOff>
    </xdr:from>
    <xdr:to>
      <xdr:col>15</xdr:col>
      <xdr:colOff>190500</xdr:colOff>
      <xdr:row>109</xdr:row>
      <xdr:rowOff>238125</xdr:rowOff>
    </xdr:to>
    <xdr:pic>
      <xdr:nvPicPr>
        <xdr:cNvPr id="63" name="CheckBox71"/>
        <xdr:cNvPicPr preferRelativeResize="1">
          <a:picLocks noChangeAspect="1"/>
        </xdr:cNvPicPr>
      </xdr:nvPicPr>
      <xdr:blipFill>
        <a:blip r:embed="rId1"/>
        <a:stretch>
          <a:fillRect/>
        </a:stretch>
      </xdr:blipFill>
      <xdr:spPr>
        <a:xfrm>
          <a:off x="4857750" y="29517975"/>
          <a:ext cx="152400" cy="200025"/>
        </a:xfrm>
        <a:prstGeom prst="rect">
          <a:avLst/>
        </a:prstGeom>
        <a:noFill/>
        <a:ln w="9525" cmpd="sng">
          <a:noFill/>
        </a:ln>
      </xdr:spPr>
    </xdr:pic>
    <xdr:clientData/>
  </xdr:twoCellAnchor>
  <xdr:twoCellAnchor editAs="oneCell">
    <xdr:from>
      <xdr:col>15</xdr:col>
      <xdr:colOff>38100</xdr:colOff>
      <xdr:row>110</xdr:row>
      <xdr:rowOff>38100</xdr:rowOff>
    </xdr:from>
    <xdr:to>
      <xdr:col>15</xdr:col>
      <xdr:colOff>190500</xdr:colOff>
      <xdr:row>110</xdr:row>
      <xdr:rowOff>238125</xdr:rowOff>
    </xdr:to>
    <xdr:pic>
      <xdr:nvPicPr>
        <xdr:cNvPr id="64" name="CheckBox72"/>
        <xdr:cNvPicPr preferRelativeResize="1">
          <a:picLocks noChangeAspect="1"/>
        </xdr:cNvPicPr>
      </xdr:nvPicPr>
      <xdr:blipFill>
        <a:blip r:embed="rId2"/>
        <a:stretch>
          <a:fillRect/>
        </a:stretch>
      </xdr:blipFill>
      <xdr:spPr>
        <a:xfrm>
          <a:off x="4857750" y="29794200"/>
          <a:ext cx="152400" cy="200025"/>
        </a:xfrm>
        <a:prstGeom prst="rect">
          <a:avLst/>
        </a:prstGeom>
        <a:noFill/>
        <a:ln w="9525" cmpd="sng">
          <a:noFill/>
        </a:ln>
      </xdr:spPr>
    </xdr:pic>
    <xdr:clientData/>
  </xdr:twoCellAnchor>
  <xdr:twoCellAnchor editAs="oneCell">
    <xdr:from>
      <xdr:col>15</xdr:col>
      <xdr:colOff>38100</xdr:colOff>
      <xdr:row>98</xdr:row>
      <xdr:rowOff>38100</xdr:rowOff>
    </xdr:from>
    <xdr:to>
      <xdr:col>15</xdr:col>
      <xdr:colOff>190500</xdr:colOff>
      <xdr:row>98</xdr:row>
      <xdr:rowOff>238125</xdr:rowOff>
    </xdr:to>
    <xdr:pic>
      <xdr:nvPicPr>
        <xdr:cNvPr id="65" name="CheckBox73"/>
        <xdr:cNvPicPr preferRelativeResize="1">
          <a:picLocks noChangeAspect="1"/>
        </xdr:cNvPicPr>
      </xdr:nvPicPr>
      <xdr:blipFill>
        <a:blip r:embed="rId1"/>
        <a:stretch>
          <a:fillRect/>
        </a:stretch>
      </xdr:blipFill>
      <xdr:spPr>
        <a:xfrm>
          <a:off x="4857750" y="26479500"/>
          <a:ext cx="152400" cy="200025"/>
        </a:xfrm>
        <a:prstGeom prst="rect">
          <a:avLst/>
        </a:prstGeom>
        <a:noFill/>
        <a:ln w="9525" cmpd="sng">
          <a:noFill/>
        </a:ln>
      </xdr:spPr>
    </xdr:pic>
    <xdr:clientData/>
  </xdr:twoCellAnchor>
  <xdr:twoCellAnchor editAs="oneCell">
    <xdr:from>
      <xdr:col>15</xdr:col>
      <xdr:colOff>38100</xdr:colOff>
      <xdr:row>99</xdr:row>
      <xdr:rowOff>38100</xdr:rowOff>
    </xdr:from>
    <xdr:to>
      <xdr:col>15</xdr:col>
      <xdr:colOff>190500</xdr:colOff>
      <xdr:row>99</xdr:row>
      <xdr:rowOff>238125</xdr:rowOff>
    </xdr:to>
    <xdr:pic>
      <xdr:nvPicPr>
        <xdr:cNvPr id="66" name="CheckBox74"/>
        <xdr:cNvPicPr preferRelativeResize="1">
          <a:picLocks noChangeAspect="1"/>
        </xdr:cNvPicPr>
      </xdr:nvPicPr>
      <xdr:blipFill>
        <a:blip r:embed="rId2"/>
        <a:stretch>
          <a:fillRect/>
        </a:stretch>
      </xdr:blipFill>
      <xdr:spPr>
        <a:xfrm>
          <a:off x="4857750" y="26755725"/>
          <a:ext cx="152400" cy="200025"/>
        </a:xfrm>
        <a:prstGeom prst="rect">
          <a:avLst/>
        </a:prstGeom>
        <a:noFill/>
        <a:ln w="9525" cmpd="sng">
          <a:noFill/>
        </a:ln>
      </xdr:spPr>
    </xdr:pic>
    <xdr:clientData/>
  </xdr:twoCellAnchor>
  <xdr:twoCellAnchor editAs="oneCell">
    <xdr:from>
      <xdr:col>15</xdr:col>
      <xdr:colOff>38100</xdr:colOff>
      <xdr:row>100</xdr:row>
      <xdr:rowOff>38100</xdr:rowOff>
    </xdr:from>
    <xdr:to>
      <xdr:col>15</xdr:col>
      <xdr:colOff>190500</xdr:colOff>
      <xdr:row>100</xdr:row>
      <xdr:rowOff>238125</xdr:rowOff>
    </xdr:to>
    <xdr:pic>
      <xdr:nvPicPr>
        <xdr:cNvPr id="67" name="CheckBox75"/>
        <xdr:cNvPicPr preferRelativeResize="1">
          <a:picLocks noChangeAspect="1"/>
        </xdr:cNvPicPr>
      </xdr:nvPicPr>
      <xdr:blipFill>
        <a:blip r:embed="rId1"/>
        <a:stretch>
          <a:fillRect/>
        </a:stretch>
      </xdr:blipFill>
      <xdr:spPr>
        <a:xfrm>
          <a:off x="4857750" y="27031950"/>
          <a:ext cx="152400" cy="200025"/>
        </a:xfrm>
        <a:prstGeom prst="rect">
          <a:avLst/>
        </a:prstGeom>
        <a:noFill/>
        <a:ln w="9525" cmpd="sng">
          <a:noFill/>
        </a:ln>
      </xdr:spPr>
    </xdr:pic>
    <xdr:clientData/>
  </xdr:twoCellAnchor>
  <xdr:twoCellAnchor editAs="oneCell">
    <xdr:from>
      <xdr:col>15</xdr:col>
      <xdr:colOff>38100</xdr:colOff>
      <xdr:row>101</xdr:row>
      <xdr:rowOff>38100</xdr:rowOff>
    </xdr:from>
    <xdr:to>
      <xdr:col>15</xdr:col>
      <xdr:colOff>190500</xdr:colOff>
      <xdr:row>101</xdr:row>
      <xdr:rowOff>238125</xdr:rowOff>
    </xdr:to>
    <xdr:pic>
      <xdr:nvPicPr>
        <xdr:cNvPr id="68" name="CheckBox76"/>
        <xdr:cNvPicPr preferRelativeResize="1">
          <a:picLocks noChangeAspect="1"/>
        </xdr:cNvPicPr>
      </xdr:nvPicPr>
      <xdr:blipFill>
        <a:blip r:embed="rId2"/>
        <a:stretch>
          <a:fillRect/>
        </a:stretch>
      </xdr:blipFill>
      <xdr:spPr>
        <a:xfrm>
          <a:off x="4857750" y="27308175"/>
          <a:ext cx="152400" cy="200025"/>
        </a:xfrm>
        <a:prstGeom prst="rect">
          <a:avLst/>
        </a:prstGeom>
        <a:noFill/>
        <a:ln w="9525" cmpd="sng">
          <a:noFill/>
        </a:ln>
      </xdr:spPr>
    </xdr:pic>
    <xdr:clientData/>
  </xdr:twoCellAnchor>
  <xdr:twoCellAnchor editAs="oneCell">
    <xdr:from>
      <xdr:col>15</xdr:col>
      <xdr:colOff>38100</xdr:colOff>
      <xdr:row>77</xdr:row>
      <xdr:rowOff>38100</xdr:rowOff>
    </xdr:from>
    <xdr:to>
      <xdr:col>15</xdr:col>
      <xdr:colOff>190500</xdr:colOff>
      <xdr:row>77</xdr:row>
      <xdr:rowOff>247650</xdr:rowOff>
    </xdr:to>
    <xdr:pic>
      <xdr:nvPicPr>
        <xdr:cNvPr id="69" name="CheckBox53"/>
        <xdr:cNvPicPr preferRelativeResize="1">
          <a:picLocks noChangeAspect="1"/>
        </xdr:cNvPicPr>
      </xdr:nvPicPr>
      <xdr:blipFill>
        <a:blip r:embed="rId3"/>
        <a:stretch>
          <a:fillRect/>
        </a:stretch>
      </xdr:blipFill>
      <xdr:spPr>
        <a:xfrm>
          <a:off x="4857750" y="20878800"/>
          <a:ext cx="152400" cy="209550"/>
        </a:xfrm>
        <a:prstGeom prst="rect">
          <a:avLst/>
        </a:prstGeom>
        <a:noFill/>
        <a:ln w="9525" cmpd="sng">
          <a:noFill/>
        </a:ln>
      </xdr:spPr>
    </xdr:pic>
    <xdr:clientData/>
  </xdr:twoCellAnchor>
  <xdr:twoCellAnchor editAs="oneCell">
    <xdr:from>
      <xdr:col>15</xdr:col>
      <xdr:colOff>38100</xdr:colOff>
      <xdr:row>78</xdr:row>
      <xdr:rowOff>57150</xdr:rowOff>
    </xdr:from>
    <xdr:to>
      <xdr:col>15</xdr:col>
      <xdr:colOff>190500</xdr:colOff>
      <xdr:row>78</xdr:row>
      <xdr:rowOff>266700</xdr:rowOff>
    </xdr:to>
    <xdr:pic>
      <xdr:nvPicPr>
        <xdr:cNvPr id="70" name="CheckBox54"/>
        <xdr:cNvPicPr preferRelativeResize="1">
          <a:picLocks noChangeAspect="1"/>
        </xdr:cNvPicPr>
      </xdr:nvPicPr>
      <xdr:blipFill>
        <a:blip r:embed="rId4"/>
        <a:stretch>
          <a:fillRect/>
        </a:stretch>
      </xdr:blipFill>
      <xdr:spPr>
        <a:xfrm>
          <a:off x="4857750" y="21174075"/>
          <a:ext cx="152400" cy="209550"/>
        </a:xfrm>
        <a:prstGeom prst="rect">
          <a:avLst/>
        </a:prstGeom>
        <a:noFill/>
        <a:ln w="9525" cmpd="sng">
          <a:noFill/>
        </a:ln>
      </xdr:spPr>
    </xdr:pic>
    <xdr:clientData/>
  </xdr:twoCellAnchor>
  <xdr:twoCellAnchor editAs="oneCell">
    <xdr:from>
      <xdr:col>15</xdr:col>
      <xdr:colOff>38100</xdr:colOff>
      <xdr:row>79</xdr:row>
      <xdr:rowOff>38100</xdr:rowOff>
    </xdr:from>
    <xdr:to>
      <xdr:col>15</xdr:col>
      <xdr:colOff>190500</xdr:colOff>
      <xdr:row>79</xdr:row>
      <xdr:rowOff>238125</xdr:rowOff>
    </xdr:to>
    <xdr:pic>
      <xdr:nvPicPr>
        <xdr:cNvPr id="71" name="CheckBox59"/>
        <xdr:cNvPicPr preferRelativeResize="1">
          <a:picLocks noChangeAspect="1"/>
        </xdr:cNvPicPr>
      </xdr:nvPicPr>
      <xdr:blipFill>
        <a:blip r:embed="rId1"/>
        <a:stretch>
          <a:fillRect/>
        </a:stretch>
      </xdr:blipFill>
      <xdr:spPr>
        <a:xfrm>
          <a:off x="4857750" y="21431250"/>
          <a:ext cx="152400" cy="200025"/>
        </a:xfrm>
        <a:prstGeom prst="rect">
          <a:avLst/>
        </a:prstGeom>
        <a:noFill/>
        <a:ln w="9525" cmpd="sng">
          <a:noFill/>
        </a:ln>
      </xdr:spPr>
    </xdr:pic>
    <xdr:clientData/>
  </xdr:twoCellAnchor>
  <xdr:twoCellAnchor editAs="oneCell">
    <xdr:from>
      <xdr:col>15</xdr:col>
      <xdr:colOff>38100</xdr:colOff>
      <xdr:row>80</xdr:row>
      <xdr:rowOff>38100</xdr:rowOff>
    </xdr:from>
    <xdr:to>
      <xdr:col>15</xdr:col>
      <xdr:colOff>190500</xdr:colOff>
      <xdr:row>80</xdr:row>
      <xdr:rowOff>238125</xdr:rowOff>
    </xdr:to>
    <xdr:pic>
      <xdr:nvPicPr>
        <xdr:cNvPr id="72" name="CheckBox60"/>
        <xdr:cNvPicPr preferRelativeResize="1">
          <a:picLocks noChangeAspect="1"/>
        </xdr:cNvPicPr>
      </xdr:nvPicPr>
      <xdr:blipFill>
        <a:blip r:embed="rId2"/>
        <a:stretch>
          <a:fillRect/>
        </a:stretch>
      </xdr:blipFill>
      <xdr:spPr>
        <a:xfrm>
          <a:off x="4857750" y="21707475"/>
          <a:ext cx="152400" cy="200025"/>
        </a:xfrm>
        <a:prstGeom prst="rect">
          <a:avLst/>
        </a:prstGeom>
        <a:noFill/>
        <a:ln w="9525" cmpd="sng">
          <a:noFill/>
        </a:ln>
      </xdr:spPr>
    </xdr:pic>
    <xdr:clientData/>
  </xdr:twoCellAnchor>
  <xdr:twoCellAnchor editAs="oneCell">
    <xdr:from>
      <xdr:col>15</xdr:col>
      <xdr:colOff>38100</xdr:colOff>
      <xdr:row>7</xdr:row>
      <xdr:rowOff>38100</xdr:rowOff>
    </xdr:from>
    <xdr:to>
      <xdr:col>15</xdr:col>
      <xdr:colOff>190500</xdr:colOff>
      <xdr:row>7</xdr:row>
      <xdr:rowOff>238125</xdr:rowOff>
    </xdr:to>
    <xdr:pic>
      <xdr:nvPicPr>
        <xdr:cNvPr id="73" name="CheckBox77"/>
        <xdr:cNvPicPr preferRelativeResize="1">
          <a:picLocks noChangeAspect="1"/>
        </xdr:cNvPicPr>
      </xdr:nvPicPr>
      <xdr:blipFill>
        <a:blip r:embed="rId1"/>
        <a:stretch>
          <a:fillRect/>
        </a:stretch>
      </xdr:blipFill>
      <xdr:spPr>
        <a:xfrm>
          <a:off x="4857750" y="1724025"/>
          <a:ext cx="152400" cy="200025"/>
        </a:xfrm>
        <a:prstGeom prst="rect">
          <a:avLst/>
        </a:prstGeom>
        <a:noFill/>
        <a:ln w="9525" cmpd="sng">
          <a:noFill/>
        </a:ln>
      </xdr:spPr>
    </xdr:pic>
    <xdr:clientData/>
  </xdr:twoCellAnchor>
  <xdr:twoCellAnchor editAs="oneCell">
    <xdr:from>
      <xdr:col>15</xdr:col>
      <xdr:colOff>38100</xdr:colOff>
      <xdr:row>8</xdr:row>
      <xdr:rowOff>38100</xdr:rowOff>
    </xdr:from>
    <xdr:to>
      <xdr:col>15</xdr:col>
      <xdr:colOff>190500</xdr:colOff>
      <xdr:row>8</xdr:row>
      <xdr:rowOff>238125</xdr:rowOff>
    </xdr:to>
    <xdr:pic>
      <xdr:nvPicPr>
        <xdr:cNvPr id="74" name="CheckBox78"/>
        <xdr:cNvPicPr preferRelativeResize="1">
          <a:picLocks noChangeAspect="1"/>
        </xdr:cNvPicPr>
      </xdr:nvPicPr>
      <xdr:blipFill>
        <a:blip r:embed="rId2"/>
        <a:stretch>
          <a:fillRect/>
        </a:stretch>
      </xdr:blipFill>
      <xdr:spPr>
        <a:xfrm>
          <a:off x="4857750" y="2000250"/>
          <a:ext cx="152400" cy="200025"/>
        </a:xfrm>
        <a:prstGeom prst="rect">
          <a:avLst/>
        </a:prstGeom>
        <a:noFill/>
        <a:ln w="9525" cmpd="sng">
          <a:noFill/>
        </a:ln>
      </xdr:spPr>
    </xdr:pic>
    <xdr:clientData/>
  </xdr:twoCellAnchor>
  <xdr:twoCellAnchor editAs="oneCell">
    <xdr:from>
      <xdr:col>15</xdr:col>
      <xdr:colOff>38100</xdr:colOff>
      <xdr:row>9</xdr:row>
      <xdr:rowOff>38100</xdr:rowOff>
    </xdr:from>
    <xdr:to>
      <xdr:col>15</xdr:col>
      <xdr:colOff>190500</xdr:colOff>
      <xdr:row>9</xdr:row>
      <xdr:rowOff>238125</xdr:rowOff>
    </xdr:to>
    <xdr:pic>
      <xdr:nvPicPr>
        <xdr:cNvPr id="75" name="CheckBox79"/>
        <xdr:cNvPicPr preferRelativeResize="1">
          <a:picLocks noChangeAspect="1"/>
        </xdr:cNvPicPr>
      </xdr:nvPicPr>
      <xdr:blipFill>
        <a:blip r:embed="rId1"/>
        <a:stretch>
          <a:fillRect/>
        </a:stretch>
      </xdr:blipFill>
      <xdr:spPr>
        <a:xfrm>
          <a:off x="4857750" y="2276475"/>
          <a:ext cx="152400" cy="200025"/>
        </a:xfrm>
        <a:prstGeom prst="rect">
          <a:avLst/>
        </a:prstGeom>
        <a:noFill/>
        <a:ln w="9525" cmpd="sng">
          <a:noFill/>
        </a:ln>
      </xdr:spPr>
    </xdr:pic>
    <xdr:clientData/>
  </xdr:twoCellAnchor>
  <xdr:twoCellAnchor editAs="oneCell">
    <xdr:from>
      <xdr:col>15</xdr:col>
      <xdr:colOff>38100</xdr:colOff>
      <xdr:row>10</xdr:row>
      <xdr:rowOff>47625</xdr:rowOff>
    </xdr:from>
    <xdr:to>
      <xdr:col>15</xdr:col>
      <xdr:colOff>190500</xdr:colOff>
      <xdr:row>10</xdr:row>
      <xdr:rowOff>238125</xdr:rowOff>
    </xdr:to>
    <xdr:pic>
      <xdr:nvPicPr>
        <xdr:cNvPr id="76" name="CheckBox80"/>
        <xdr:cNvPicPr preferRelativeResize="1">
          <a:picLocks noChangeAspect="1"/>
        </xdr:cNvPicPr>
      </xdr:nvPicPr>
      <xdr:blipFill>
        <a:blip r:embed="rId5"/>
        <a:stretch>
          <a:fillRect/>
        </a:stretch>
      </xdr:blipFill>
      <xdr:spPr>
        <a:xfrm>
          <a:off x="4857750" y="2562225"/>
          <a:ext cx="152400" cy="190500"/>
        </a:xfrm>
        <a:prstGeom prst="rect">
          <a:avLst/>
        </a:prstGeom>
        <a:noFill/>
        <a:ln w="9525" cmpd="sng">
          <a:noFill/>
        </a:ln>
      </xdr:spPr>
    </xdr:pic>
    <xdr:clientData/>
  </xdr:twoCellAnchor>
  <xdr:twoCellAnchor editAs="oneCell">
    <xdr:from>
      <xdr:col>15</xdr:col>
      <xdr:colOff>38100</xdr:colOff>
      <xdr:row>11</xdr:row>
      <xdr:rowOff>47625</xdr:rowOff>
    </xdr:from>
    <xdr:to>
      <xdr:col>15</xdr:col>
      <xdr:colOff>190500</xdr:colOff>
      <xdr:row>11</xdr:row>
      <xdr:rowOff>228600</xdr:rowOff>
    </xdr:to>
    <xdr:pic>
      <xdr:nvPicPr>
        <xdr:cNvPr id="77" name="CheckBox81"/>
        <xdr:cNvPicPr preferRelativeResize="1">
          <a:picLocks noChangeAspect="1"/>
        </xdr:cNvPicPr>
      </xdr:nvPicPr>
      <xdr:blipFill>
        <a:blip r:embed="rId6"/>
        <a:stretch>
          <a:fillRect/>
        </a:stretch>
      </xdr:blipFill>
      <xdr:spPr>
        <a:xfrm>
          <a:off x="4857750" y="2838450"/>
          <a:ext cx="152400" cy="180975"/>
        </a:xfrm>
        <a:prstGeom prst="rect">
          <a:avLst/>
        </a:prstGeom>
        <a:noFill/>
        <a:ln w="9525" cmpd="sng">
          <a:noFill/>
        </a:ln>
      </xdr:spPr>
    </xdr:pic>
    <xdr:clientData/>
  </xdr:twoCellAnchor>
  <xdr:twoCellAnchor editAs="oneCell">
    <xdr:from>
      <xdr:col>15</xdr:col>
      <xdr:colOff>38100</xdr:colOff>
      <xdr:row>12</xdr:row>
      <xdr:rowOff>38100</xdr:rowOff>
    </xdr:from>
    <xdr:to>
      <xdr:col>15</xdr:col>
      <xdr:colOff>190500</xdr:colOff>
      <xdr:row>12</xdr:row>
      <xdr:rowOff>219075</xdr:rowOff>
    </xdr:to>
    <xdr:pic>
      <xdr:nvPicPr>
        <xdr:cNvPr id="78" name="CheckBox82"/>
        <xdr:cNvPicPr preferRelativeResize="1">
          <a:picLocks noChangeAspect="1"/>
        </xdr:cNvPicPr>
      </xdr:nvPicPr>
      <xdr:blipFill>
        <a:blip r:embed="rId7"/>
        <a:stretch>
          <a:fillRect/>
        </a:stretch>
      </xdr:blipFill>
      <xdr:spPr>
        <a:xfrm>
          <a:off x="4857750" y="3105150"/>
          <a:ext cx="152400" cy="180975"/>
        </a:xfrm>
        <a:prstGeom prst="rect">
          <a:avLst/>
        </a:prstGeom>
        <a:noFill/>
        <a:ln w="9525" cmpd="sng">
          <a:noFill/>
        </a:ln>
      </xdr:spPr>
    </xdr:pic>
    <xdr:clientData/>
  </xdr:twoCellAnchor>
  <xdr:twoCellAnchor editAs="oneCell">
    <xdr:from>
      <xdr:col>15</xdr:col>
      <xdr:colOff>38100</xdr:colOff>
      <xdr:row>13</xdr:row>
      <xdr:rowOff>57150</xdr:rowOff>
    </xdr:from>
    <xdr:to>
      <xdr:col>15</xdr:col>
      <xdr:colOff>190500</xdr:colOff>
      <xdr:row>13</xdr:row>
      <xdr:rowOff>238125</xdr:rowOff>
    </xdr:to>
    <xdr:pic>
      <xdr:nvPicPr>
        <xdr:cNvPr id="79" name="CheckBox83"/>
        <xdr:cNvPicPr preferRelativeResize="1">
          <a:picLocks noChangeAspect="1"/>
        </xdr:cNvPicPr>
      </xdr:nvPicPr>
      <xdr:blipFill>
        <a:blip r:embed="rId6"/>
        <a:stretch>
          <a:fillRect/>
        </a:stretch>
      </xdr:blipFill>
      <xdr:spPr>
        <a:xfrm>
          <a:off x="4857750" y="3400425"/>
          <a:ext cx="152400" cy="180975"/>
        </a:xfrm>
        <a:prstGeom prst="rect">
          <a:avLst/>
        </a:prstGeom>
        <a:noFill/>
        <a:ln w="9525" cmpd="sng">
          <a:noFill/>
        </a:ln>
      </xdr:spPr>
    </xdr:pic>
    <xdr:clientData/>
  </xdr:twoCellAnchor>
  <xdr:twoCellAnchor editAs="oneCell">
    <xdr:from>
      <xdr:col>15</xdr:col>
      <xdr:colOff>38100</xdr:colOff>
      <xdr:row>14</xdr:row>
      <xdr:rowOff>28575</xdr:rowOff>
    </xdr:from>
    <xdr:to>
      <xdr:col>15</xdr:col>
      <xdr:colOff>190500</xdr:colOff>
      <xdr:row>14</xdr:row>
      <xdr:rowOff>228600</xdr:rowOff>
    </xdr:to>
    <xdr:pic>
      <xdr:nvPicPr>
        <xdr:cNvPr id="80" name="CheckBox84"/>
        <xdr:cNvPicPr preferRelativeResize="1">
          <a:picLocks noChangeAspect="1"/>
        </xdr:cNvPicPr>
      </xdr:nvPicPr>
      <xdr:blipFill>
        <a:blip r:embed="rId2"/>
        <a:stretch>
          <a:fillRect/>
        </a:stretch>
      </xdr:blipFill>
      <xdr:spPr>
        <a:xfrm>
          <a:off x="4857750" y="3648075"/>
          <a:ext cx="152400" cy="200025"/>
        </a:xfrm>
        <a:prstGeom prst="rect">
          <a:avLst/>
        </a:prstGeom>
        <a:noFill/>
        <a:ln w="9525" cmpd="sng">
          <a:noFill/>
        </a:ln>
      </xdr:spPr>
    </xdr:pic>
    <xdr:clientData/>
  </xdr:twoCellAnchor>
  <xdr:twoCellAnchor editAs="oneCell">
    <xdr:from>
      <xdr:col>15</xdr:col>
      <xdr:colOff>38100</xdr:colOff>
      <xdr:row>15</xdr:row>
      <xdr:rowOff>28575</xdr:rowOff>
    </xdr:from>
    <xdr:to>
      <xdr:col>15</xdr:col>
      <xdr:colOff>190500</xdr:colOff>
      <xdr:row>15</xdr:row>
      <xdr:rowOff>228600</xdr:rowOff>
    </xdr:to>
    <xdr:pic>
      <xdr:nvPicPr>
        <xdr:cNvPr id="81" name="CheckBox85"/>
        <xdr:cNvPicPr preferRelativeResize="1">
          <a:picLocks noChangeAspect="1"/>
        </xdr:cNvPicPr>
      </xdr:nvPicPr>
      <xdr:blipFill>
        <a:blip r:embed="rId1"/>
        <a:stretch>
          <a:fillRect/>
        </a:stretch>
      </xdr:blipFill>
      <xdr:spPr>
        <a:xfrm>
          <a:off x="4857750" y="3924300"/>
          <a:ext cx="152400" cy="200025"/>
        </a:xfrm>
        <a:prstGeom prst="rect">
          <a:avLst/>
        </a:prstGeom>
        <a:noFill/>
        <a:ln w="9525" cmpd="sng">
          <a:noFill/>
        </a:ln>
      </xdr:spPr>
    </xdr:pic>
    <xdr:clientData/>
  </xdr:twoCellAnchor>
  <xdr:twoCellAnchor editAs="oneCell">
    <xdr:from>
      <xdr:col>15</xdr:col>
      <xdr:colOff>38100</xdr:colOff>
      <xdr:row>16</xdr:row>
      <xdr:rowOff>28575</xdr:rowOff>
    </xdr:from>
    <xdr:to>
      <xdr:col>15</xdr:col>
      <xdr:colOff>190500</xdr:colOff>
      <xdr:row>16</xdr:row>
      <xdr:rowOff>228600</xdr:rowOff>
    </xdr:to>
    <xdr:pic>
      <xdr:nvPicPr>
        <xdr:cNvPr id="82" name="CheckBox86"/>
        <xdr:cNvPicPr preferRelativeResize="1">
          <a:picLocks noChangeAspect="1"/>
        </xdr:cNvPicPr>
      </xdr:nvPicPr>
      <xdr:blipFill>
        <a:blip r:embed="rId2"/>
        <a:stretch>
          <a:fillRect/>
        </a:stretch>
      </xdr:blipFill>
      <xdr:spPr>
        <a:xfrm>
          <a:off x="4857750" y="4200525"/>
          <a:ext cx="152400" cy="200025"/>
        </a:xfrm>
        <a:prstGeom prst="rect">
          <a:avLst/>
        </a:prstGeom>
        <a:noFill/>
        <a:ln w="9525" cmpd="sng">
          <a:noFill/>
        </a:ln>
      </xdr:spPr>
    </xdr:pic>
    <xdr:clientData/>
  </xdr:twoCellAnchor>
  <xdr:twoCellAnchor editAs="oneCell">
    <xdr:from>
      <xdr:col>15</xdr:col>
      <xdr:colOff>38100</xdr:colOff>
      <xdr:row>17</xdr:row>
      <xdr:rowOff>28575</xdr:rowOff>
    </xdr:from>
    <xdr:to>
      <xdr:col>15</xdr:col>
      <xdr:colOff>190500</xdr:colOff>
      <xdr:row>17</xdr:row>
      <xdr:rowOff>228600</xdr:rowOff>
    </xdr:to>
    <xdr:pic>
      <xdr:nvPicPr>
        <xdr:cNvPr id="83" name="CheckBox87"/>
        <xdr:cNvPicPr preferRelativeResize="1">
          <a:picLocks noChangeAspect="1"/>
        </xdr:cNvPicPr>
      </xdr:nvPicPr>
      <xdr:blipFill>
        <a:blip r:embed="rId1"/>
        <a:stretch>
          <a:fillRect/>
        </a:stretch>
      </xdr:blipFill>
      <xdr:spPr>
        <a:xfrm>
          <a:off x="4857750" y="4476750"/>
          <a:ext cx="152400" cy="200025"/>
        </a:xfrm>
        <a:prstGeom prst="rect">
          <a:avLst/>
        </a:prstGeom>
        <a:noFill/>
        <a:ln w="9525" cmpd="sng">
          <a:noFill/>
        </a:ln>
      </xdr:spPr>
    </xdr:pic>
    <xdr:clientData/>
  </xdr:twoCellAnchor>
  <xdr:twoCellAnchor editAs="oneCell">
    <xdr:from>
      <xdr:col>15</xdr:col>
      <xdr:colOff>38100</xdr:colOff>
      <xdr:row>18</xdr:row>
      <xdr:rowOff>38100</xdr:rowOff>
    </xdr:from>
    <xdr:to>
      <xdr:col>15</xdr:col>
      <xdr:colOff>190500</xdr:colOff>
      <xdr:row>18</xdr:row>
      <xdr:rowOff>238125</xdr:rowOff>
    </xdr:to>
    <xdr:pic>
      <xdr:nvPicPr>
        <xdr:cNvPr id="84" name="CheckBox88"/>
        <xdr:cNvPicPr preferRelativeResize="1">
          <a:picLocks noChangeAspect="1"/>
        </xdr:cNvPicPr>
      </xdr:nvPicPr>
      <xdr:blipFill>
        <a:blip r:embed="rId2"/>
        <a:stretch>
          <a:fillRect/>
        </a:stretch>
      </xdr:blipFill>
      <xdr:spPr>
        <a:xfrm>
          <a:off x="4857750" y="4762500"/>
          <a:ext cx="152400" cy="200025"/>
        </a:xfrm>
        <a:prstGeom prst="rect">
          <a:avLst/>
        </a:prstGeom>
        <a:noFill/>
        <a:ln w="9525" cmpd="sng">
          <a:noFill/>
        </a:ln>
      </xdr:spPr>
    </xdr:pic>
    <xdr:clientData/>
  </xdr:twoCellAnchor>
  <xdr:twoCellAnchor editAs="oneCell">
    <xdr:from>
      <xdr:col>15</xdr:col>
      <xdr:colOff>38100</xdr:colOff>
      <xdr:row>19</xdr:row>
      <xdr:rowOff>28575</xdr:rowOff>
    </xdr:from>
    <xdr:to>
      <xdr:col>15</xdr:col>
      <xdr:colOff>190500</xdr:colOff>
      <xdr:row>19</xdr:row>
      <xdr:rowOff>228600</xdr:rowOff>
    </xdr:to>
    <xdr:pic>
      <xdr:nvPicPr>
        <xdr:cNvPr id="85" name="CheckBox89"/>
        <xdr:cNvPicPr preferRelativeResize="1">
          <a:picLocks noChangeAspect="1"/>
        </xdr:cNvPicPr>
      </xdr:nvPicPr>
      <xdr:blipFill>
        <a:blip r:embed="rId1"/>
        <a:stretch>
          <a:fillRect/>
        </a:stretch>
      </xdr:blipFill>
      <xdr:spPr>
        <a:xfrm>
          <a:off x="4857750" y="5029200"/>
          <a:ext cx="152400" cy="200025"/>
        </a:xfrm>
        <a:prstGeom prst="rect">
          <a:avLst/>
        </a:prstGeom>
        <a:noFill/>
        <a:ln w="9525" cmpd="sng">
          <a:noFill/>
        </a:ln>
      </xdr:spPr>
    </xdr:pic>
    <xdr:clientData/>
  </xdr:twoCellAnchor>
  <xdr:twoCellAnchor editAs="oneCell">
    <xdr:from>
      <xdr:col>15</xdr:col>
      <xdr:colOff>38100</xdr:colOff>
      <xdr:row>20</xdr:row>
      <xdr:rowOff>28575</xdr:rowOff>
    </xdr:from>
    <xdr:to>
      <xdr:col>15</xdr:col>
      <xdr:colOff>190500</xdr:colOff>
      <xdr:row>20</xdr:row>
      <xdr:rowOff>228600</xdr:rowOff>
    </xdr:to>
    <xdr:pic>
      <xdr:nvPicPr>
        <xdr:cNvPr id="86" name="CheckBox90"/>
        <xdr:cNvPicPr preferRelativeResize="1">
          <a:picLocks noChangeAspect="1"/>
        </xdr:cNvPicPr>
      </xdr:nvPicPr>
      <xdr:blipFill>
        <a:blip r:embed="rId2"/>
        <a:stretch>
          <a:fillRect/>
        </a:stretch>
      </xdr:blipFill>
      <xdr:spPr>
        <a:xfrm>
          <a:off x="4857750" y="5305425"/>
          <a:ext cx="152400" cy="200025"/>
        </a:xfrm>
        <a:prstGeom prst="rect">
          <a:avLst/>
        </a:prstGeom>
        <a:noFill/>
        <a:ln w="9525" cmpd="sng">
          <a:noFill/>
        </a:ln>
      </xdr:spPr>
    </xdr:pic>
    <xdr:clientData/>
  </xdr:twoCellAnchor>
  <xdr:twoCellAnchor editAs="oneCell">
    <xdr:from>
      <xdr:col>15</xdr:col>
      <xdr:colOff>38100</xdr:colOff>
      <xdr:row>21</xdr:row>
      <xdr:rowOff>28575</xdr:rowOff>
    </xdr:from>
    <xdr:to>
      <xdr:col>15</xdr:col>
      <xdr:colOff>190500</xdr:colOff>
      <xdr:row>21</xdr:row>
      <xdr:rowOff>228600</xdr:rowOff>
    </xdr:to>
    <xdr:pic>
      <xdr:nvPicPr>
        <xdr:cNvPr id="87" name="CheckBox91"/>
        <xdr:cNvPicPr preferRelativeResize="1">
          <a:picLocks noChangeAspect="1"/>
        </xdr:cNvPicPr>
      </xdr:nvPicPr>
      <xdr:blipFill>
        <a:blip r:embed="rId1"/>
        <a:stretch>
          <a:fillRect/>
        </a:stretch>
      </xdr:blipFill>
      <xdr:spPr>
        <a:xfrm>
          <a:off x="4857750" y="5581650"/>
          <a:ext cx="152400" cy="200025"/>
        </a:xfrm>
        <a:prstGeom prst="rect">
          <a:avLst/>
        </a:prstGeom>
        <a:noFill/>
        <a:ln w="9525" cmpd="sng">
          <a:noFill/>
        </a:ln>
      </xdr:spPr>
    </xdr:pic>
    <xdr:clientData/>
  </xdr:twoCellAnchor>
  <xdr:twoCellAnchor editAs="oneCell">
    <xdr:from>
      <xdr:col>15</xdr:col>
      <xdr:colOff>38100</xdr:colOff>
      <xdr:row>22</xdr:row>
      <xdr:rowOff>28575</xdr:rowOff>
    </xdr:from>
    <xdr:to>
      <xdr:col>15</xdr:col>
      <xdr:colOff>190500</xdr:colOff>
      <xdr:row>22</xdr:row>
      <xdr:rowOff>228600</xdr:rowOff>
    </xdr:to>
    <xdr:pic>
      <xdr:nvPicPr>
        <xdr:cNvPr id="88" name="CheckBox92"/>
        <xdr:cNvPicPr preferRelativeResize="1">
          <a:picLocks noChangeAspect="1"/>
        </xdr:cNvPicPr>
      </xdr:nvPicPr>
      <xdr:blipFill>
        <a:blip r:embed="rId2"/>
        <a:stretch>
          <a:fillRect/>
        </a:stretch>
      </xdr:blipFill>
      <xdr:spPr>
        <a:xfrm>
          <a:off x="4857750" y="5857875"/>
          <a:ext cx="152400" cy="200025"/>
        </a:xfrm>
        <a:prstGeom prst="rect">
          <a:avLst/>
        </a:prstGeom>
        <a:noFill/>
        <a:ln w="9525" cmpd="sng">
          <a:noFill/>
        </a:ln>
      </xdr:spPr>
    </xdr:pic>
    <xdr:clientData/>
  </xdr:twoCellAnchor>
  <xdr:twoCellAnchor editAs="oneCell">
    <xdr:from>
      <xdr:col>15</xdr:col>
      <xdr:colOff>38100</xdr:colOff>
      <xdr:row>23</xdr:row>
      <xdr:rowOff>38100</xdr:rowOff>
    </xdr:from>
    <xdr:to>
      <xdr:col>15</xdr:col>
      <xdr:colOff>190500</xdr:colOff>
      <xdr:row>23</xdr:row>
      <xdr:rowOff>238125</xdr:rowOff>
    </xdr:to>
    <xdr:pic>
      <xdr:nvPicPr>
        <xdr:cNvPr id="89" name="CheckBox93"/>
        <xdr:cNvPicPr preferRelativeResize="1">
          <a:picLocks noChangeAspect="1"/>
        </xdr:cNvPicPr>
      </xdr:nvPicPr>
      <xdr:blipFill>
        <a:blip r:embed="rId1"/>
        <a:stretch>
          <a:fillRect/>
        </a:stretch>
      </xdr:blipFill>
      <xdr:spPr>
        <a:xfrm>
          <a:off x="4857750" y="6143625"/>
          <a:ext cx="152400" cy="200025"/>
        </a:xfrm>
        <a:prstGeom prst="rect">
          <a:avLst/>
        </a:prstGeom>
        <a:noFill/>
        <a:ln w="9525" cmpd="sng">
          <a:noFill/>
        </a:ln>
      </xdr:spPr>
    </xdr:pic>
    <xdr:clientData/>
  </xdr:twoCellAnchor>
  <xdr:twoCellAnchor editAs="oneCell">
    <xdr:from>
      <xdr:col>15</xdr:col>
      <xdr:colOff>38100</xdr:colOff>
      <xdr:row>24</xdr:row>
      <xdr:rowOff>38100</xdr:rowOff>
    </xdr:from>
    <xdr:to>
      <xdr:col>15</xdr:col>
      <xdr:colOff>190500</xdr:colOff>
      <xdr:row>24</xdr:row>
      <xdr:rowOff>238125</xdr:rowOff>
    </xdr:to>
    <xdr:pic>
      <xdr:nvPicPr>
        <xdr:cNvPr id="90" name="CheckBox94"/>
        <xdr:cNvPicPr preferRelativeResize="1">
          <a:picLocks noChangeAspect="1"/>
        </xdr:cNvPicPr>
      </xdr:nvPicPr>
      <xdr:blipFill>
        <a:blip r:embed="rId2"/>
        <a:stretch>
          <a:fillRect/>
        </a:stretch>
      </xdr:blipFill>
      <xdr:spPr>
        <a:xfrm>
          <a:off x="4857750" y="6419850"/>
          <a:ext cx="152400" cy="200025"/>
        </a:xfrm>
        <a:prstGeom prst="rect">
          <a:avLst/>
        </a:prstGeom>
        <a:noFill/>
        <a:ln w="9525" cmpd="sng">
          <a:noFill/>
        </a:ln>
      </xdr:spPr>
    </xdr:pic>
    <xdr:clientData/>
  </xdr:twoCellAnchor>
  <xdr:twoCellAnchor editAs="oneCell">
    <xdr:from>
      <xdr:col>15</xdr:col>
      <xdr:colOff>38100</xdr:colOff>
      <xdr:row>25</xdr:row>
      <xdr:rowOff>38100</xdr:rowOff>
    </xdr:from>
    <xdr:to>
      <xdr:col>15</xdr:col>
      <xdr:colOff>190500</xdr:colOff>
      <xdr:row>25</xdr:row>
      <xdr:rowOff>238125</xdr:rowOff>
    </xdr:to>
    <xdr:pic>
      <xdr:nvPicPr>
        <xdr:cNvPr id="91" name="CheckBox95"/>
        <xdr:cNvPicPr preferRelativeResize="1">
          <a:picLocks noChangeAspect="1"/>
        </xdr:cNvPicPr>
      </xdr:nvPicPr>
      <xdr:blipFill>
        <a:blip r:embed="rId1"/>
        <a:stretch>
          <a:fillRect/>
        </a:stretch>
      </xdr:blipFill>
      <xdr:spPr>
        <a:xfrm>
          <a:off x="4857750" y="6696075"/>
          <a:ext cx="152400" cy="200025"/>
        </a:xfrm>
        <a:prstGeom prst="rect">
          <a:avLst/>
        </a:prstGeom>
        <a:noFill/>
        <a:ln w="9525" cmpd="sng">
          <a:noFill/>
        </a:ln>
      </xdr:spPr>
    </xdr:pic>
    <xdr:clientData/>
  </xdr:twoCellAnchor>
  <xdr:twoCellAnchor editAs="oneCell">
    <xdr:from>
      <xdr:col>15</xdr:col>
      <xdr:colOff>38100</xdr:colOff>
      <xdr:row>26</xdr:row>
      <xdr:rowOff>57150</xdr:rowOff>
    </xdr:from>
    <xdr:to>
      <xdr:col>15</xdr:col>
      <xdr:colOff>190500</xdr:colOff>
      <xdr:row>26</xdr:row>
      <xdr:rowOff>238125</xdr:rowOff>
    </xdr:to>
    <xdr:pic>
      <xdr:nvPicPr>
        <xdr:cNvPr id="92" name="CheckBox96"/>
        <xdr:cNvPicPr preferRelativeResize="1">
          <a:picLocks noChangeAspect="1"/>
        </xdr:cNvPicPr>
      </xdr:nvPicPr>
      <xdr:blipFill>
        <a:blip r:embed="rId7"/>
        <a:stretch>
          <a:fillRect/>
        </a:stretch>
      </xdr:blipFill>
      <xdr:spPr>
        <a:xfrm>
          <a:off x="4857750" y="6991350"/>
          <a:ext cx="152400" cy="180975"/>
        </a:xfrm>
        <a:prstGeom prst="rect">
          <a:avLst/>
        </a:prstGeom>
        <a:noFill/>
        <a:ln w="9525" cmpd="sng">
          <a:noFill/>
        </a:ln>
      </xdr:spPr>
    </xdr:pic>
    <xdr:clientData/>
  </xdr:twoCellAnchor>
  <xdr:twoCellAnchor editAs="oneCell">
    <xdr:from>
      <xdr:col>16</xdr:col>
      <xdr:colOff>38100</xdr:colOff>
      <xdr:row>27</xdr:row>
      <xdr:rowOff>38100</xdr:rowOff>
    </xdr:from>
    <xdr:to>
      <xdr:col>16</xdr:col>
      <xdr:colOff>190500</xdr:colOff>
      <xdr:row>27</xdr:row>
      <xdr:rowOff>238125</xdr:rowOff>
    </xdr:to>
    <xdr:pic>
      <xdr:nvPicPr>
        <xdr:cNvPr id="93" name="CheckBox97"/>
        <xdr:cNvPicPr preferRelativeResize="1">
          <a:picLocks noChangeAspect="1"/>
        </xdr:cNvPicPr>
      </xdr:nvPicPr>
      <xdr:blipFill>
        <a:blip r:embed="rId1"/>
        <a:stretch>
          <a:fillRect/>
        </a:stretch>
      </xdr:blipFill>
      <xdr:spPr>
        <a:xfrm>
          <a:off x="5057775" y="7248525"/>
          <a:ext cx="152400" cy="200025"/>
        </a:xfrm>
        <a:prstGeom prst="rect">
          <a:avLst/>
        </a:prstGeom>
        <a:noFill/>
        <a:ln w="9525" cmpd="sng">
          <a:noFill/>
        </a:ln>
      </xdr:spPr>
    </xdr:pic>
    <xdr:clientData/>
  </xdr:twoCellAnchor>
  <xdr:twoCellAnchor editAs="oneCell">
    <xdr:from>
      <xdr:col>16</xdr:col>
      <xdr:colOff>38100</xdr:colOff>
      <xdr:row>28</xdr:row>
      <xdr:rowOff>28575</xdr:rowOff>
    </xdr:from>
    <xdr:to>
      <xdr:col>16</xdr:col>
      <xdr:colOff>190500</xdr:colOff>
      <xdr:row>28</xdr:row>
      <xdr:rowOff>228600</xdr:rowOff>
    </xdr:to>
    <xdr:pic>
      <xdr:nvPicPr>
        <xdr:cNvPr id="94" name="CheckBox98"/>
        <xdr:cNvPicPr preferRelativeResize="1">
          <a:picLocks noChangeAspect="1"/>
        </xdr:cNvPicPr>
      </xdr:nvPicPr>
      <xdr:blipFill>
        <a:blip r:embed="rId2"/>
        <a:stretch>
          <a:fillRect/>
        </a:stretch>
      </xdr:blipFill>
      <xdr:spPr>
        <a:xfrm>
          <a:off x="5057775" y="7515225"/>
          <a:ext cx="152400" cy="200025"/>
        </a:xfrm>
        <a:prstGeom prst="rect">
          <a:avLst/>
        </a:prstGeom>
        <a:noFill/>
        <a:ln w="9525" cmpd="sng">
          <a:noFill/>
        </a:ln>
      </xdr:spPr>
    </xdr:pic>
    <xdr:clientData/>
  </xdr:twoCellAnchor>
  <xdr:twoCellAnchor editAs="oneCell">
    <xdr:from>
      <xdr:col>16</xdr:col>
      <xdr:colOff>38100</xdr:colOff>
      <xdr:row>29</xdr:row>
      <xdr:rowOff>38100</xdr:rowOff>
    </xdr:from>
    <xdr:to>
      <xdr:col>16</xdr:col>
      <xdr:colOff>190500</xdr:colOff>
      <xdr:row>29</xdr:row>
      <xdr:rowOff>238125</xdr:rowOff>
    </xdr:to>
    <xdr:pic>
      <xdr:nvPicPr>
        <xdr:cNvPr id="95" name="CheckBox99"/>
        <xdr:cNvPicPr preferRelativeResize="1">
          <a:picLocks noChangeAspect="1"/>
        </xdr:cNvPicPr>
      </xdr:nvPicPr>
      <xdr:blipFill>
        <a:blip r:embed="rId1"/>
        <a:stretch>
          <a:fillRect/>
        </a:stretch>
      </xdr:blipFill>
      <xdr:spPr>
        <a:xfrm>
          <a:off x="5057775" y="7800975"/>
          <a:ext cx="152400" cy="200025"/>
        </a:xfrm>
        <a:prstGeom prst="rect">
          <a:avLst/>
        </a:prstGeom>
        <a:noFill/>
        <a:ln w="9525" cmpd="sng">
          <a:noFill/>
        </a:ln>
      </xdr:spPr>
    </xdr:pic>
    <xdr:clientData/>
  </xdr:twoCellAnchor>
  <xdr:twoCellAnchor editAs="oneCell">
    <xdr:from>
      <xdr:col>16</xdr:col>
      <xdr:colOff>38100</xdr:colOff>
      <xdr:row>30</xdr:row>
      <xdr:rowOff>47625</xdr:rowOff>
    </xdr:from>
    <xdr:to>
      <xdr:col>16</xdr:col>
      <xdr:colOff>190500</xdr:colOff>
      <xdr:row>30</xdr:row>
      <xdr:rowOff>247650</xdr:rowOff>
    </xdr:to>
    <xdr:pic>
      <xdr:nvPicPr>
        <xdr:cNvPr id="96" name="CheckBox100"/>
        <xdr:cNvPicPr preferRelativeResize="1">
          <a:picLocks noChangeAspect="1"/>
        </xdr:cNvPicPr>
      </xdr:nvPicPr>
      <xdr:blipFill>
        <a:blip r:embed="rId2"/>
        <a:stretch>
          <a:fillRect/>
        </a:stretch>
      </xdr:blipFill>
      <xdr:spPr>
        <a:xfrm>
          <a:off x="5057775" y="8086725"/>
          <a:ext cx="152400" cy="200025"/>
        </a:xfrm>
        <a:prstGeom prst="rect">
          <a:avLst/>
        </a:prstGeom>
        <a:noFill/>
        <a:ln w="9525" cmpd="sng">
          <a:noFill/>
        </a:ln>
      </xdr:spPr>
    </xdr:pic>
    <xdr:clientData/>
  </xdr:twoCellAnchor>
  <xdr:twoCellAnchor editAs="oneCell">
    <xdr:from>
      <xdr:col>16</xdr:col>
      <xdr:colOff>38100</xdr:colOff>
      <xdr:row>31</xdr:row>
      <xdr:rowOff>38100</xdr:rowOff>
    </xdr:from>
    <xdr:to>
      <xdr:col>16</xdr:col>
      <xdr:colOff>190500</xdr:colOff>
      <xdr:row>31</xdr:row>
      <xdr:rowOff>238125</xdr:rowOff>
    </xdr:to>
    <xdr:pic>
      <xdr:nvPicPr>
        <xdr:cNvPr id="97" name="CheckBox101"/>
        <xdr:cNvPicPr preferRelativeResize="1">
          <a:picLocks noChangeAspect="1"/>
        </xdr:cNvPicPr>
      </xdr:nvPicPr>
      <xdr:blipFill>
        <a:blip r:embed="rId1"/>
        <a:stretch>
          <a:fillRect/>
        </a:stretch>
      </xdr:blipFill>
      <xdr:spPr>
        <a:xfrm>
          <a:off x="5057775" y="8353425"/>
          <a:ext cx="152400" cy="200025"/>
        </a:xfrm>
        <a:prstGeom prst="rect">
          <a:avLst/>
        </a:prstGeom>
        <a:noFill/>
        <a:ln w="9525" cmpd="sng">
          <a:noFill/>
        </a:ln>
      </xdr:spPr>
    </xdr:pic>
    <xdr:clientData/>
  </xdr:twoCellAnchor>
  <xdr:twoCellAnchor editAs="oneCell">
    <xdr:from>
      <xdr:col>16</xdr:col>
      <xdr:colOff>38100</xdr:colOff>
      <xdr:row>32</xdr:row>
      <xdr:rowOff>38100</xdr:rowOff>
    </xdr:from>
    <xdr:to>
      <xdr:col>16</xdr:col>
      <xdr:colOff>190500</xdr:colOff>
      <xdr:row>32</xdr:row>
      <xdr:rowOff>238125</xdr:rowOff>
    </xdr:to>
    <xdr:pic>
      <xdr:nvPicPr>
        <xdr:cNvPr id="98" name="CheckBox102"/>
        <xdr:cNvPicPr preferRelativeResize="1">
          <a:picLocks noChangeAspect="1"/>
        </xdr:cNvPicPr>
      </xdr:nvPicPr>
      <xdr:blipFill>
        <a:blip r:embed="rId2"/>
        <a:stretch>
          <a:fillRect/>
        </a:stretch>
      </xdr:blipFill>
      <xdr:spPr>
        <a:xfrm>
          <a:off x="5057775" y="8629650"/>
          <a:ext cx="152400" cy="200025"/>
        </a:xfrm>
        <a:prstGeom prst="rect">
          <a:avLst/>
        </a:prstGeom>
        <a:noFill/>
        <a:ln w="9525" cmpd="sng">
          <a:noFill/>
        </a:ln>
      </xdr:spPr>
    </xdr:pic>
    <xdr:clientData/>
  </xdr:twoCellAnchor>
  <xdr:twoCellAnchor editAs="oneCell">
    <xdr:from>
      <xdr:col>16</xdr:col>
      <xdr:colOff>38100</xdr:colOff>
      <xdr:row>33</xdr:row>
      <xdr:rowOff>47625</xdr:rowOff>
    </xdr:from>
    <xdr:to>
      <xdr:col>16</xdr:col>
      <xdr:colOff>190500</xdr:colOff>
      <xdr:row>33</xdr:row>
      <xdr:rowOff>257175</xdr:rowOff>
    </xdr:to>
    <xdr:pic>
      <xdr:nvPicPr>
        <xdr:cNvPr id="99" name="CheckBox103"/>
        <xdr:cNvPicPr preferRelativeResize="1">
          <a:picLocks noChangeAspect="1"/>
        </xdr:cNvPicPr>
      </xdr:nvPicPr>
      <xdr:blipFill>
        <a:blip r:embed="rId3"/>
        <a:stretch>
          <a:fillRect/>
        </a:stretch>
      </xdr:blipFill>
      <xdr:spPr>
        <a:xfrm>
          <a:off x="5057775" y="8915400"/>
          <a:ext cx="152400" cy="209550"/>
        </a:xfrm>
        <a:prstGeom prst="rect">
          <a:avLst/>
        </a:prstGeom>
        <a:noFill/>
        <a:ln w="9525" cmpd="sng">
          <a:noFill/>
        </a:ln>
      </xdr:spPr>
    </xdr:pic>
    <xdr:clientData/>
  </xdr:twoCellAnchor>
  <xdr:twoCellAnchor editAs="oneCell">
    <xdr:from>
      <xdr:col>16</xdr:col>
      <xdr:colOff>38100</xdr:colOff>
      <xdr:row>34</xdr:row>
      <xdr:rowOff>47625</xdr:rowOff>
    </xdr:from>
    <xdr:to>
      <xdr:col>16</xdr:col>
      <xdr:colOff>190500</xdr:colOff>
      <xdr:row>34</xdr:row>
      <xdr:rowOff>247650</xdr:rowOff>
    </xdr:to>
    <xdr:pic>
      <xdr:nvPicPr>
        <xdr:cNvPr id="100" name="CheckBox104"/>
        <xdr:cNvPicPr preferRelativeResize="1">
          <a:picLocks noChangeAspect="1"/>
        </xdr:cNvPicPr>
      </xdr:nvPicPr>
      <xdr:blipFill>
        <a:blip r:embed="rId2"/>
        <a:stretch>
          <a:fillRect/>
        </a:stretch>
      </xdr:blipFill>
      <xdr:spPr>
        <a:xfrm>
          <a:off x="5057775" y="9191625"/>
          <a:ext cx="152400" cy="200025"/>
        </a:xfrm>
        <a:prstGeom prst="rect">
          <a:avLst/>
        </a:prstGeom>
        <a:noFill/>
        <a:ln w="9525" cmpd="sng">
          <a:noFill/>
        </a:ln>
      </xdr:spPr>
    </xdr:pic>
    <xdr:clientData/>
  </xdr:twoCellAnchor>
  <xdr:twoCellAnchor editAs="oneCell">
    <xdr:from>
      <xdr:col>16</xdr:col>
      <xdr:colOff>38100</xdr:colOff>
      <xdr:row>35</xdr:row>
      <xdr:rowOff>38100</xdr:rowOff>
    </xdr:from>
    <xdr:to>
      <xdr:col>16</xdr:col>
      <xdr:colOff>190500</xdr:colOff>
      <xdr:row>35</xdr:row>
      <xdr:rowOff>238125</xdr:rowOff>
    </xdr:to>
    <xdr:pic>
      <xdr:nvPicPr>
        <xdr:cNvPr id="101" name="CheckBox105"/>
        <xdr:cNvPicPr preferRelativeResize="1">
          <a:picLocks noChangeAspect="1"/>
        </xdr:cNvPicPr>
      </xdr:nvPicPr>
      <xdr:blipFill>
        <a:blip r:embed="rId1"/>
        <a:stretch>
          <a:fillRect/>
        </a:stretch>
      </xdr:blipFill>
      <xdr:spPr>
        <a:xfrm>
          <a:off x="5057775" y="9458325"/>
          <a:ext cx="152400" cy="200025"/>
        </a:xfrm>
        <a:prstGeom prst="rect">
          <a:avLst/>
        </a:prstGeom>
        <a:noFill/>
        <a:ln w="9525" cmpd="sng">
          <a:noFill/>
        </a:ln>
      </xdr:spPr>
    </xdr:pic>
    <xdr:clientData/>
  </xdr:twoCellAnchor>
  <xdr:twoCellAnchor editAs="oneCell">
    <xdr:from>
      <xdr:col>16</xdr:col>
      <xdr:colOff>38100</xdr:colOff>
      <xdr:row>36</xdr:row>
      <xdr:rowOff>38100</xdr:rowOff>
    </xdr:from>
    <xdr:to>
      <xdr:col>16</xdr:col>
      <xdr:colOff>190500</xdr:colOff>
      <xdr:row>36</xdr:row>
      <xdr:rowOff>238125</xdr:rowOff>
    </xdr:to>
    <xdr:pic>
      <xdr:nvPicPr>
        <xdr:cNvPr id="102" name="CheckBox106"/>
        <xdr:cNvPicPr preferRelativeResize="1">
          <a:picLocks noChangeAspect="1"/>
        </xdr:cNvPicPr>
      </xdr:nvPicPr>
      <xdr:blipFill>
        <a:blip r:embed="rId2"/>
        <a:stretch>
          <a:fillRect/>
        </a:stretch>
      </xdr:blipFill>
      <xdr:spPr>
        <a:xfrm>
          <a:off x="5057775" y="9734550"/>
          <a:ext cx="152400" cy="200025"/>
        </a:xfrm>
        <a:prstGeom prst="rect">
          <a:avLst/>
        </a:prstGeom>
        <a:noFill/>
        <a:ln w="9525" cmpd="sng">
          <a:noFill/>
        </a:ln>
      </xdr:spPr>
    </xdr:pic>
    <xdr:clientData/>
  </xdr:twoCellAnchor>
  <xdr:twoCellAnchor editAs="oneCell">
    <xdr:from>
      <xdr:col>16</xdr:col>
      <xdr:colOff>38100</xdr:colOff>
      <xdr:row>37</xdr:row>
      <xdr:rowOff>38100</xdr:rowOff>
    </xdr:from>
    <xdr:to>
      <xdr:col>16</xdr:col>
      <xdr:colOff>190500</xdr:colOff>
      <xdr:row>37</xdr:row>
      <xdr:rowOff>238125</xdr:rowOff>
    </xdr:to>
    <xdr:pic>
      <xdr:nvPicPr>
        <xdr:cNvPr id="103" name="CheckBox107"/>
        <xdr:cNvPicPr preferRelativeResize="1">
          <a:picLocks noChangeAspect="1"/>
        </xdr:cNvPicPr>
      </xdr:nvPicPr>
      <xdr:blipFill>
        <a:blip r:embed="rId1"/>
        <a:stretch>
          <a:fillRect/>
        </a:stretch>
      </xdr:blipFill>
      <xdr:spPr>
        <a:xfrm>
          <a:off x="5057775" y="10010775"/>
          <a:ext cx="152400" cy="200025"/>
        </a:xfrm>
        <a:prstGeom prst="rect">
          <a:avLst/>
        </a:prstGeom>
        <a:noFill/>
        <a:ln w="9525" cmpd="sng">
          <a:noFill/>
        </a:ln>
      </xdr:spPr>
    </xdr:pic>
    <xdr:clientData/>
  </xdr:twoCellAnchor>
  <xdr:twoCellAnchor editAs="oneCell">
    <xdr:from>
      <xdr:col>16</xdr:col>
      <xdr:colOff>38100</xdr:colOff>
      <xdr:row>38</xdr:row>
      <xdr:rowOff>38100</xdr:rowOff>
    </xdr:from>
    <xdr:to>
      <xdr:col>16</xdr:col>
      <xdr:colOff>190500</xdr:colOff>
      <xdr:row>38</xdr:row>
      <xdr:rowOff>238125</xdr:rowOff>
    </xdr:to>
    <xdr:pic>
      <xdr:nvPicPr>
        <xdr:cNvPr id="104" name="CheckBox108"/>
        <xdr:cNvPicPr preferRelativeResize="1">
          <a:picLocks noChangeAspect="1"/>
        </xdr:cNvPicPr>
      </xdr:nvPicPr>
      <xdr:blipFill>
        <a:blip r:embed="rId2"/>
        <a:stretch>
          <a:fillRect/>
        </a:stretch>
      </xdr:blipFill>
      <xdr:spPr>
        <a:xfrm>
          <a:off x="5057775" y="10287000"/>
          <a:ext cx="152400" cy="200025"/>
        </a:xfrm>
        <a:prstGeom prst="rect">
          <a:avLst/>
        </a:prstGeom>
        <a:noFill/>
        <a:ln w="9525" cmpd="sng">
          <a:noFill/>
        </a:ln>
      </xdr:spPr>
    </xdr:pic>
    <xdr:clientData/>
  </xdr:twoCellAnchor>
  <xdr:twoCellAnchor editAs="oneCell">
    <xdr:from>
      <xdr:col>16</xdr:col>
      <xdr:colOff>38100</xdr:colOff>
      <xdr:row>39</xdr:row>
      <xdr:rowOff>38100</xdr:rowOff>
    </xdr:from>
    <xdr:to>
      <xdr:col>16</xdr:col>
      <xdr:colOff>190500</xdr:colOff>
      <xdr:row>39</xdr:row>
      <xdr:rowOff>238125</xdr:rowOff>
    </xdr:to>
    <xdr:pic>
      <xdr:nvPicPr>
        <xdr:cNvPr id="105" name="CheckBox109"/>
        <xdr:cNvPicPr preferRelativeResize="1">
          <a:picLocks noChangeAspect="1"/>
        </xdr:cNvPicPr>
      </xdr:nvPicPr>
      <xdr:blipFill>
        <a:blip r:embed="rId1"/>
        <a:stretch>
          <a:fillRect/>
        </a:stretch>
      </xdr:blipFill>
      <xdr:spPr>
        <a:xfrm>
          <a:off x="5057775" y="10563225"/>
          <a:ext cx="152400" cy="200025"/>
        </a:xfrm>
        <a:prstGeom prst="rect">
          <a:avLst/>
        </a:prstGeom>
        <a:noFill/>
        <a:ln w="9525" cmpd="sng">
          <a:noFill/>
        </a:ln>
      </xdr:spPr>
    </xdr:pic>
    <xdr:clientData/>
  </xdr:twoCellAnchor>
  <xdr:twoCellAnchor editAs="oneCell">
    <xdr:from>
      <xdr:col>16</xdr:col>
      <xdr:colOff>38100</xdr:colOff>
      <xdr:row>40</xdr:row>
      <xdr:rowOff>38100</xdr:rowOff>
    </xdr:from>
    <xdr:to>
      <xdr:col>16</xdr:col>
      <xdr:colOff>190500</xdr:colOff>
      <xdr:row>40</xdr:row>
      <xdr:rowOff>238125</xdr:rowOff>
    </xdr:to>
    <xdr:pic>
      <xdr:nvPicPr>
        <xdr:cNvPr id="106" name="CheckBox110"/>
        <xdr:cNvPicPr preferRelativeResize="1">
          <a:picLocks noChangeAspect="1"/>
        </xdr:cNvPicPr>
      </xdr:nvPicPr>
      <xdr:blipFill>
        <a:blip r:embed="rId2"/>
        <a:stretch>
          <a:fillRect/>
        </a:stretch>
      </xdr:blipFill>
      <xdr:spPr>
        <a:xfrm>
          <a:off x="5057775" y="10839450"/>
          <a:ext cx="152400" cy="200025"/>
        </a:xfrm>
        <a:prstGeom prst="rect">
          <a:avLst/>
        </a:prstGeom>
        <a:noFill/>
        <a:ln w="9525" cmpd="sng">
          <a:noFill/>
        </a:ln>
      </xdr:spPr>
    </xdr:pic>
    <xdr:clientData/>
  </xdr:twoCellAnchor>
  <xdr:twoCellAnchor editAs="oneCell">
    <xdr:from>
      <xdr:col>16</xdr:col>
      <xdr:colOff>38100</xdr:colOff>
      <xdr:row>41</xdr:row>
      <xdr:rowOff>47625</xdr:rowOff>
    </xdr:from>
    <xdr:to>
      <xdr:col>16</xdr:col>
      <xdr:colOff>190500</xdr:colOff>
      <xdr:row>41</xdr:row>
      <xdr:rowOff>247650</xdr:rowOff>
    </xdr:to>
    <xdr:pic>
      <xdr:nvPicPr>
        <xdr:cNvPr id="107" name="CheckBox111"/>
        <xdr:cNvPicPr preferRelativeResize="1">
          <a:picLocks noChangeAspect="1"/>
        </xdr:cNvPicPr>
      </xdr:nvPicPr>
      <xdr:blipFill>
        <a:blip r:embed="rId1"/>
        <a:stretch>
          <a:fillRect/>
        </a:stretch>
      </xdr:blipFill>
      <xdr:spPr>
        <a:xfrm>
          <a:off x="5057775" y="11125200"/>
          <a:ext cx="152400" cy="200025"/>
        </a:xfrm>
        <a:prstGeom prst="rect">
          <a:avLst/>
        </a:prstGeom>
        <a:noFill/>
        <a:ln w="9525" cmpd="sng">
          <a:noFill/>
        </a:ln>
      </xdr:spPr>
    </xdr:pic>
    <xdr:clientData/>
  </xdr:twoCellAnchor>
  <xdr:twoCellAnchor editAs="oneCell">
    <xdr:from>
      <xdr:col>16</xdr:col>
      <xdr:colOff>38100</xdr:colOff>
      <xdr:row>42</xdr:row>
      <xdr:rowOff>38100</xdr:rowOff>
    </xdr:from>
    <xdr:to>
      <xdr:col>16</xdr:col>
      <xdr:colOff>190500</xdr:colOff>
      <xdr:row>42</xdr:row>
      <xdr:rowOff>238125</xdr:rowOff>
    </xdr:to>
    <xdr:pic>
      <xdr:nvPicPr>
        <xdr:cNvPr id="108" name="CheckBox112"/>
        <xdr:cNvPicPr preferRelativeResize="1">
          <a:picLocks noChangeAspect="1"/>
        </xdr:cNvPicPr>
      </xdr:nvPicPr>
      <xdr:blipFill>
        <a:blip r:embed="rId2"/>
        <a:stretch>
          <a:fillRect/>
        </a:stretch>
      </xdr:blipFill>
      <xdr:spPr>
        <a:xfrm>
          <a:off x="5057775" y="11391900"/>
          <a:ext cx="152400" cy="200025"/>
        </a:xfrm>
        <a:prstGeom prst="rect">
          <a:avLst/>
        </a:prstGeom>
        <a:noFill/>
        <a:ln w="9525" cmpd="sng">
          <a:noFill/>
        </a:ln>
      </xdr:spPr>
    </xdr:pic>
    <xdr:clientData/>
  </xdr:twoCellAnchor>
  <xdr:twoCellAnchor editAs="oneCell">
    <xdr:from>
      <xdr:col>16</xdr:col>
      <xdr:colOff>38100</xdr:colOff>
      <xdr:row>46</xdr:row>
      <xdr:rowOff>38100</xdr:rowOff>
    </xdr:from>
    <xdr:to>
      <xdr:col>16</xdr:col>
      <xdr:colOff>190500</xdr:colOff>
      <xdr:row>46</xdr:row>
      <xdr:rowOff>238125</xdr:rowOff>
    </xdr:to>
    <xdr:pic>
      <xdr:nvPicPr>
        <xdr:cNvPr id="109" name="CheckBox113"/>
        <xdr:cNvPicPr preferRelativeResize="1">
          <a:picLocks noChangeAspect="1"/>
        </xdr:cNvPicPr>
      </xdr:nvPicPr>
      <xdr:blipFill>
        <a:blip r:embed="rId1"/>
        <a:stretch>
          <a:fillRect/>
        </a:stretch>
      </xdr:blipFill>
      <xdr:spPr>
        <a:xfrm>
          <a:off x="5057775" y="12296775"/>
          <a:ext cx="152400" cy="200025"/>
        </a:xfrm>
        <a:prstGeom prst="rect">
          <a:avLst/>
        </a:prstGeom>
        <a:noFill/>
        <a:ln w="9525" cmpd="sng">
          <a:noFill/>
        </a:ln>
      </xdr:spPr>
    </xdr:pic>
    <xdr:clientData/>
  </xdr:twoCellAnchor>
  <xdr:twoCellAnchor editAs="oneCell">
    <xdr:from>
      <xdr:col>16</xdr:col>
      <xdr:colOff>38100</xdr:colOff>
      <xdr:row>47</xdr:row>
      <xdr:rowOff>38100</xdr:rowOff>
    </xdr:from>
    <xdr:to>
      <xdr:col>16</xdr:col>
      <xdr:colOff>190500</xdr:colOff>
      <xdr:row>47</xdr:row>
      <xdr:rowOff>238125</xdr:rowOff>
    </xdr:to>
    <xdr:pic>
      <xdr:nvPicPr>
        <xdr:cNvPr id="110" name="CheckBox114"/>
        <xdr:cNvPicPr preferRelativeResize="1">
          <a:picLocks noChangeAspect="1"/>
        </xdr:cNvPicPr>
      </xdr:nvPicPr>
      <xdr:blipFill>
        <a:blip r:embed="rId2"/>
        <a:stretch>
          <a:fillRect/>
        </a:stretch>
      </xdr:blipFill>
      <xdr:spPr>
        <a:xfrm>
          <a:off x="5057775" y="12573000"/>
          <a:ext cx="152400" cy="200025"/>
        </a:xfrm>
        <a:prstGeom prst="rect">
          <a:avLst/>
        </a:prstGeom>
        <a:noFill/>
        <a:ln w="9525" cmpd="sng">
          <a:noFill/>
        </a:ln>
      </xdr:spPr>
    </xdr:pic>
    <xdr:clientData/>
  </xdr:twoCellAnchor>
  <xdr:twoCellAnchor editAs="oneCell">
    <xdr:from>
      <xdr:col>16</xdr:col>
      <xdr:colOff>38100</xdr:colOff>
      <xdr:row>48</xdr:row>
      <xdr:rowOff>47625</xdr:rowOff>
    </xdr:from>
    <xdr:to>
      <xdr:col>16</xdr:col>
      <xdr:colOff>190500</xdr:colOff>
      <xdr:row>48</xdr:row>
      <xdr:rowOff>247650</xdr:rowOff>
    </xdr:to>
    <xdr:pic>
      <xdr:nvPicPr>
        <xdr:cNvPr id="111" name="CheckBox115"/>
        <xdr:cNvPicPr preferRelativeResize="1">
          <a:picLocks noChangeAspect="1"/>
        </xdr:cNvPicPr>
      </xdr:nvPicPr>
      <xdr:blipFill>
        <a:blip r:embed="rId1"/>
        <a:stretch>
          <a:fillRect/>
        </a:stretch>
      </xdr:blipFill>
      <xdr:spPr>
        <a:xfrm>
          <a:off x="5057775" y="12858750"/>
          <a:ext cx="152400" cy="200025"/>
        </a:xfrm>
        <a:prstGeom prst="rect">
          <a:avLst/>
        </a:prstGeom>
        <a:noFill/>
        <a:ln w="9525" cmpd="sng">
          <a:noFill/>
        </a:ln>
      </xdr:spPr>
    </xdr:pic>
    <xdr:clientData/>
  </xdr:twoCellAnchor>
  <xdr:twoCellAnchor editAs="oneCell">
    <xdr:from>
      <xdr:col>16</xdr:col>
      <xdr:colOff>38100</xdr:colOff>
      <xdr:row>49</xdr:row>
      <xdr:rowOff>38100</xdr:rowOff>
    </xdr:from>
    <xdr:to>
      <xdr:col>16</xdr:col>
      <xdr:colOff>190500</xdr:colOff>
      <xdr:row>49</xdr:row>
      <xdr:rowOff>238125</xdr:rowOff>
    </xdr:to>
    <xdr:pic>
      <xdr:nvPicPr>
        <xdr:cNvPr id="112" name="CheckBox116"/>
        <xdr:cNvPicPr preferRelativeResize="1">
          <a:picLocks noChangeAspect="1"/>
        </xdr:cNvPicPr>
      </xdr:nvPicPr>
      <xdr:blipFill>
        <a:blip r:embed="rId2"/>
        <a:stretch>
          <a:fillRect/>
        </a:stretch>
      </xdr:blipFill>
      <xdr:spPr>
        <a:xfrm>
          <a:off x="5057775" y="13125450"/>
          <a:ext cx="152400" cy="200025"/>
        </a:xfrm>
        <a:prstGeom prst="rect">
          <a:avLst/>
        </a:prstGeom>
        <a:noFill/>
        <a:ln w="9525" cmpd="sng">
          <a:noFill/>
        </a:ln>
      </xdr:spPr>
    </xdr:pic>
    <xdr:clientData/>
  </xdr:twoCellAnchor>
  <xdr:twoCellAnchor editAs="oneCell">
    <xdr:from>
      <xdr:col>16</xdr:col>
      <xdr:colOff>38100</xdr:colOff>
      <xdr:row>50</xdr:row>
      <xdr:rowOff>47625</xdr:rowOff>
    </xdr:from>
    <xdr:to>
      <xdr:col>16</xdr:col>
      <xdr:colOff>190500</xdr:colOff>
      <xdr:row>50</xdr:row>
      <xdr:rowOff>247650</xdr:rowOff>
    </xdr:to>
    <xdr:pic>
      <xdr:nvPicPr>
        <xdr:cNvPr id="113" name="CheckBox117"/>
        <xdr:cNvPicPr preferRelativeResize="1">
          <a:picLocks noChangeAspect="1"/>
        </xdr:cNvPicPr>
      </xdr:nvPicPr>
      <xdr:blipFill>
        <a:blip r:embed="rId1"/>
        <a:stretch>
          <a:fillRect/>
        </a:stretch>
      </xdr:blipFill>
      <xdr:spPr>
        <a:xfrm>
          <a:off x="5057775" y="13411200"/>
          <a:ext cx="152400" cy="200025"/>
        </a:xfrm>
        <a:prstGeom prst="rect">
          <a:avLst/>
        </a:prstGeom>
        <a:noFill/>
        <a:ln w="9525" cmpd="sng">
          <a:noFill/>
        </a:ln>
      </xdr:spPr>
    </xdr:pic>
    <xdr:clientData/>
  </xdr:twoCellAnchor>
  <xdr:twoCellAnchor editAs="oneCell">
    <xdr:from>
      <xdr:col>16</xdr:col>
      <xdr:colOff>38100</xdr:colOff>
      <xdr:row>51</xdr:row>
      <xdr:rowOff>38100</xdr:rowOff>
    </xdr:from>
    <xdr:to>
      <xdr:col>16</xdr:col>
      <xdr:colOff>190500</xdr:colOff>
      <xdr:row>51</xdr:row>
      <xdr:rowOff>238125</xdr:rowOff>
    </xdr:to>
    <xdr:pic>
      <xdr:nvPicPr>
        <xdr:cNvPr id="114" name="CheckBox118"/>
        <xdr:cNvPicPr preferRelativeResize="1">
          <a:picLocks noChangeAspect="1"/>
        </xdr:cNvPicPr>
      </xdr:nvPicPr>
      <xdr:blipFill>
        <a:blip r:embed="rId2"/>
        <a:stretch>
          <a:fillRect/>
        </a:stretch>
      </xdr:blipFill>
      <xdr:spPr>
        <a:xfrm>
          <a:off x="5057775" y="13677900"/>
          <a:ext cx="152400" cy="200025"/>
        </a:xfrm>
        <a:prstGeom prst="rect">
          <a:avLst/>
        </a:prstGeom>
        <a:noFill/>
        <a:ln w="9525" cmpd="sng">
          <a:noFill/>
        </a:ln>
      </xdr:spPr>
    </xdr:pic>
    <xdr:clientData/>
  </xdr:twoCellAnchor>
  <xdr:twoCellAnchor editAs="oneCell">
    <xdr:from>
      <xdr:col>16</xdr:col>
      <xdr:colOff>38100</xdr:colOff>
      <xdr:row>52</xdr:row>
      <xdr:rowOff>47625</xdr:rowOff>
    </xdr:from>
    <xdr:to>
      <xdr:col>16</xdr:col>
      <xdr:colOff>190500</xdr:colOff>
      <xdr:row>52</xdr:row>
      <xdr:rowOff>247650</xdr:rowOff>
    </xdr:to>
    <xdr:pic>
      <xdr:nvPicPr>
        <xdr:cNvPr id="115" name="CheckBox119"/>
        <xdr:cNvPicPr preferRelativeResize="1">
          <a:picLocks noChangeAspect="1"/>
        </xdr:cNvPicPr>
      </xdr:nvPicPr>
      <xdr:blipFill>
        <a:blip r:embed="rId1"/>
        <a:stretch>
          <a:fillRect/>
        </a:stretch>
      </xdr:blipFill>
      <xdr:spPr>
        <a:xfrm>
          <a:off x="5057775" y="13963650"/>
          <a:ext cx="152400" cy="200025"/>
        </a:xfrm>
        <a:prstGeom prst="rect">
          <a:avLst/>
        </a:prstGeom>
        <a:noFill/>
        <a:ln w="9525" cmpd="sng">
          <a:noFill/>
        </a:ln>
      </xdr:spPr>
    </xdr:pic>
    <xdr:clientData/>
  </xdr:twoCellAnchor>
  <xdr:twoCellAnchor editAs="oneCell">
    <xdr:from>
      <xdr:col>16</xdr:col>
      <xdr:colOff>38100</xdr:colOff>
      <xdr:row>53</xdr:row>
      <xdr:rowOff>57150</xdr:rowOff>
    </xdr:from>
    <xdr:to>
      <xdr:col>16</xdr:col>
      <xdr:colOff>190500</xdr:colOff>
      <xdr:row>53</xdr:row>
      <xdr:rowOff>257175</xdr:rowOff>
    </xdr:to>
    <xdr:pic>
      <xdr:nvPicPr>
        <xdr:cNvPr id="116" name="CheckBox120"/>
        <xdr:cNvPicPr preferRelativeResize="1">
          <a:picLocks noChangeAspect="1"/>
        </xdr:cNvPicPr>
      </xdr:nvPicPr>
      <xdr:blipFill>
        <a:blip r:embed="rId2"/>
        <a:stretch>
          <a:fillRect/>
        </a:stretch>
      </xdr:blipFill>
      <xdr:spPr>
        <a:xfrm>
          <a:off x="5057775" y="14249400"/>
          <a:ext cx="152400" cy="200025"/>
        </a:xfrm>
        <a:prstGeom prst="rect">
          <a:avLst/>
        </a:prstGeom>
        <a:noFill/>
        <a:ln w="9525" cmpd="sng">
          <a:noFill/>
        </a:ln>
      </xdr:spPr>
    </xdr:pic>
    <xdr:clientData/>
  </xdr:twoCellAnchor>
  <xdr:twoCellAnchor editAs="oneCell">
    <xdr:from>
      <xdr:col>16</xdr:col>
      <xdr:colOff>38100</xdr:colOff>
      <xdr:row>54</xdr:row>
      <xdr:rowOff>57150</xdr:rowOff>
    </xdr:from>
    <xdr:to>
      <xdr:col>16</xdr:col>
      <xdr:colOff>190500</xdr:colOff>
      <xdr:row>54</xdr:row>
      <xdr:rowOff>257175</xdr:rowOff>
    </xdr:to>
    <xdr:pic>
      <xdr:nvPicPr>
        <xdr:cNvPr id="117" name="CheckBox121"/>
        <xdr:cNvPicPr preferRelativeResize="1">
          <a:picLocks noChangeAspect="1"/>
        </xdr:cNvPicPr>
      </xdr:nvPicPr>
      <xdr:blipFill>
        <a:blip r:embed="rId1"/>
        <a:stretch>
          <a:fillRect/>
        </a:stretch>
      </xdr:blipFill>
      <xdr:spPr>
        <a:xfrm>
          <a:off x="5057775" y="14525625"/>
          <a:ext cx="152400" cy="200025"/>
        </a:xfrm>
        <a:prstGeom prst="rect">
          <a:avLst/>
        </a:prstGeom>
        <a:noFill/>
        <a:ln w="9525" cmpd="sng">
          <a:noFill/>
        </a:ln>
      </xdr:spPr>
    </xdr:pic>
    <xdr:clientData/>
  </xdr:twoCellAnchor>
  <xdr:twoCellAnchor editAs="oneCell">
    <xdr:from>
      <xdr:col>16</xdr:col>
      <xdr:colOff>38100</xdr:colOff>
      <xdr:row>55</xdr:row>
      <xdr:rowOff>38100</xdr:rowOff>
    </xdr:from>
    <xdr:to>
      <xdr:col>16</xdr:col>
      <xdr:colOff>190500</xdr:colOff>
      <xdr:row>55</xdr:row>
      <xdr:rowOff>238125</xdr:rowOff>
    </xdr:to>
    <xdr:pic>
      <xdr:nvPicPr>
        <xdr:cNvPr id="118" name="CheckBox122"/>
        <xdr:cNvPicPr preferRelativeResize="1">
          <a:picLocks noChangeAspect="1"/>
        </xdr:cNvPicPr>
      </xdr:nvPicPr>
      <xdr:blipFill>
        <a:blip r:embed="rId2"/>
        <a:stretch>
          <a:fillRect/>
        </a:stretch>
      </xdr:blipFill>
      <xdr:spPr>
        <a:xfrm>
          <a:off x="5057775" y="14782800"/>
          <a:ext cx="152400" cy="200025"/>
        </a:xfrm>
        <a:prstGeom prst="rect">
          <a:avLst/>
        </a:prstGeom>
        <a:noFill/>
        <a:ln w="9525" cmpd="sng">
          <a:noFill/>
        </a:ln>
      </xdr:spPr>
    </xdr:pic>
    <xdr:clientData/>
  </xdr:twoCellAnchor>
  <xdr:twoCellAnchor editAs="oneCell">
    <xdr:from>
      <xdr:col>16</xdr:col>
      <xdr:colOff>38100</xdr:colOff>
      <xdr:row>56</xdr:row>
      <xdr:rowOff>47625</xdr:rowOff>
    </xdr:from>
    <xdr:to>
      <xdr:col>16</xdr:col>
      <xdr:colOff>190500</xdr:colOff>
      <xdr:row>56</xdr:row>
      <xdr:rowOff>247650</xdr:rowOff>
    </xdr:to>
    <xdr:pic>
      <xdr:nvPicPr>
        <xdr:cNvPr id="119" name="CheckBox123"/>
        <xdr:cNvPicPr preferRelativeResize="1">
          <a:picLocks noChangeAspect="1"/>
        </xdr:cNvPicPr>
      </xdr:nvPicPr>
      <xdr:blipFill>
        <a:blip r:embed="rId1"/>
        <a:stretch>
          <a:fillRect/>
        </a:stretch>
      </xdr:blipFill>
      <xdr:spPr>
        <a:xfrm>
          <a:off x="5057775" y="15068550"/>
          <a:ext cx="152400" cy="200025"/>
        </a:xfrm>
        <a:prstGeom prst="rect">
          <a:avLst/>
        </a:prstGeom>
        <a:noFill/>
        <a:ln w="9525" cmpd="sng">
          <a:noFill/>
        </a:ln>
      </xdr:spPr>
    </xdr:pic>
    <xdr:clientData/>
  </xdr:twoCellAnchor>
  <xdr:twoCellAnchor editAs="oneCell">
    <xdr:from>
      <xdr:col>16</xdr:col>
      <xdr:colOff>38100</xdr:colOff>
      <xdr:row>57</xdr:row>
      <xdr:rowOff>38100</xdr:rowOff>
    </xdr:from>
    <xdr:to>
      <xdr:col>16</xdr:col>
      <xdr:colOff>190500</xdr:colOff>
      <xdr:row>57</xdr:row>
      <xdr:rowOff>238125</xdr:rowOff>
    </xdr:to>
    <xdr:pic>
      <xdr:nvPicPr>
        <xdr:cNvPr id="120" name="CheckBox124"/>
        <xdr:cNvPicPr preferRelativeResize="1">
          <a:picLocks noChangeAspect="1"/>
        </xdr:cNvPicPr>
      </xdr:nvPicPr>
      <xdr:blipFill>
        <a:blip r:embed="rId2"/>
        <a:stretch>
          <a:fillRect/>
        </a:stretch>
      </xdr:blipFill>
      <xdr:spPr>
        <a:xfrm>
          <a:off x="5057775" y="15335250"/>
          <a:ext cx="152400" cy="200025"/>
        </a:xfrm>
        <a:prstGeom prst="rect">
          <a:avLst/>
        </a:prstGeom>
        <a:noFill/>
        <a:ln w="9525" cmpd="sng">
          <a:noFill/>
        </a:ln>
      </xdr:spPr>
    </xdr:pic>
    <xdr:clientData/>
  </xdr:twoCellAnchor>
  <xdr:twoCellAnchor editAs="oneCell">
    <xdr:from>
      <xdr:col>16</xdr:col>
      <xdr:colOff>38100</xdr:colOff>
      <xdr:row>58</xdr:row>
      <xdr:rowOff>47625</xdr:rowOff>
    </xdr:from>
    <xdr:to>
      <xdr:col>16</xdr:col>
      <xdr:colOff>190500</xdr:colOff>
      <xdr:row>58</xdr:row>
      <xdr:rowOff>247650</xdr:rowOff>
    </xdr:to>
    <xdr:pic>
      <xdr:nvPicPr>
        <xdr:cNvPr id="121" name="CheckBox125"/>
        <xdr:cNvPicPr preferRelativeResize="1">
          <a:picLocks noChangeAspect="1"/>
        </xdr:cNvPicPr>
      </xdr:nvPicPr>
      <xdr:blipFill>
        <a:blip r:embed="rId1"/>
        <a:stretch>
          <a:fillRect/>
        </a:stretch>
      </xdr:blipFill>
      <xdr:spPr>
        <a:xfrm>
          <a:off x="5057775" y="15621000"/>
          <a:ext cx="152400" cy="200025"/>
        </a:xfrm>
        <a:prstGeom prst="rect">
          <a:avLst/>
        </a:prstGeom>
        <a:noFill/>
        <a:ln w="9525" cmpd="sng">
          <a:noFill/>
        </a:ln>
      </xdr:spPr>
    </xdr:pic>
    <xdr:clientData/>
  </xdr:twoCellAnchor>
  <xdr:twoCellAnchor editAs="oneCell">
    <xdr:from>
      <xdr:col>16</xdr:col>
      <xdr:colOff>38100</xdr:colOff>
      <xdr:row>59</xdr:row>
      <xdr:rowOff>47625</xdr:rowOff>
    </xdr:from>
    <xdr:to>
      <xdr:col>16</xdr:col>
      <xdr:colOff>190500</xdr:colOff>
      <xdr:row>59</xdr:row>
      <xdr:rowOff>247650</xdr:rowOff>
    </xdr:to>
    <xdr:pic>
      <xdr:nvPicPr>
        <xdr:cNvPr id="122" name="CheckBox126"/>
        <xdr:cNvPicPr preferRelativeResize="1">
          <a:picLocks noChangeAspect="1"/>
        </xdr:cNvPicPr>
      </xdr:nvPicPr>
      <xdr:blipFill>
        <a:blip r:embed="rId2"/>
        <a:stretch>
          <a:fillRect/>
        </a:stretch>
      </xdr:blipFill>
      <xdr:spPr>
        <a:xfrm>
          <a:off x="5057775" y="15897225"/>
          <a:ext cx="152400" cy="200025"/>
        </a:xfrm>
        <a:prstGeom prst="rect">
          <a:avLst/>
        </a:prstGeom>
        <a:noFill/>
        <a:ln w="9525" cmpd="sng">
          <a:noFill/>
        </a:ln>
      </xdr:spPr>
    </xdr:pic>
    <xdr:clientData/>
  </xdr:twoCellAnchor>
  <xdr:twoCellAnchor editAs="oneCell">
    <xdr:from>
      <xdr:col>16</xdr:col>
      <xdr:colOff>38100</xdr:colOff>
      <xdr:row>60</xdr:row>
      <xdr:rowOff>47625</xdr:rowOff>
    </xdr:from>
    <xdr:to>
      <xdr:col>16</xdr:col>
      <xdr:colOff>190500</xdr:colOff>
      <xdr:row>60</xdr:row>
      <xdr:rowOff>247650</xdr:rowOff>
    </xdr:to>
    <xdr:pic>
      <xdr:nvPicPr>
        <xdr:cNvPr id="123" name="CheckBox127"/>
        <xdr:cNvPicPr preferRelativeResize="1">
          <a:picLocks noChangeAspect="1"/>
        </xdr:cNvPicPr>
      </xdr:nvPicPr>
      <xdr:blipFill>
        <a:blip r:embed="rId1"/>
        <a:stretch>
          <a:fillRect/>
        </a:stretch>
      </xdr:blipFill>
      <xdr:spPr>
        <a:xfrm>
          <a:off x="5057775" y="16173450"/>
          <a:ext cx="152400" cy="200025"/>
        </a:xfrm>
        <a:prstGeom prst="rect">
          <a:avLst/>
        </a:prstGeom>
        <a:noFill/>
        <a:ln w="9525" cmpd="sng">
          <a:noFill/>
        </a:ln>
      </xdr:spPr>
    </xdr:pic>
    <xdr:clientData/>
  </xdr:twoCellAnchor>
  <xdr:twoCellAnchor editAs="oneCell">
    <xdr:from>
      <xdr:col>16</xdr:col>
      <xdr:colOff>38100</xdr:colOff>
      <xdr:row>61</xdr:row>
      <xdr:rowOff>47625</xdr:rowOff>
    </xdr:from>
    <xdr:to>
      <xdr:col>16</xdr:col>
      <xdr:colOff>190500</xdr:colOff>
      <xdr:row>61</xdr:row>
      <xdr:rowOff>247650</xdr:rowOff>
    </xdr:to>
    <xdr:pic>
      <xdr:nvPicPr>
        <xdr:cNvPr id="124" name="CheckBox128"/>
        <xdr:cNvPicPr preferRelativeResize="1">
          <a:picLocks noChangeAspect="1"/>
        </xdr:cNvPicPr>
      </xdr:nvPicPr>
      <xdr:blipFill>
        <a:blip r:embed="rId2"/>
        <a:stretch>
          <a:fillRect/>
        </a:stretch>
      </xdr:blipFill>
      <xdr:spPr>
        <a:xfrm>
          <a:off x="5057775" y="16449675"/>
          <a:ext cx="152400" cy="200025"/>
        </a:xfrm>
        <a:prstGeom prst="rect">
          <a:avLst/>
        </a:prstGeom>
        <a:noFill/>
        <a:ln w="9525" cmpd="sng">
          <a:noFill/>
        </a:ln>
      </xdr:spPr>
    </xdr:pic>
    <xdr:clientData/>
  </xdr:twoCellAnchor>
  <xdr:twoCellAnchor editAs="oneCell">
    <xdr:from>
      <xdr:col>16</xdr:col>
      <xdr:colOff>38100</xdr:colOff>
      <xdr:row>70</xdr:row>
      <xdr:rowOff>47625</xdr:rowOff>
    </xdr:from>
    <xdr:to>
      <xdr:col>16</xdr:col>
      <xdr:colOff>190500</xdr:colOff>
      <xdr:row>70</xdr:row>
      <xdr:rowOff>247650</xdr:rowOff>
    </xdr:to>
    <xdr:pic>
      <xdr:nvPicPr>
        <xdr:cNvPr id="125" name="CheckBox129"/>
        <xdr:cNvPicPr preferRelativeResize="1">
          <a:picLocks noChangeAspect="1"/>
        </xdr:cNvPicPr>
      </xdr:nvPicPr>
      <xdr:blipFill>
        <a:blip r:embed="rId2"/>
        <a:stretch>
          <a:fillRect/>
        </a:stretch>
      </xdr:blipFill>
      <xdr:spPr>
        <a:xfrm>
          <a:off x="5057775" y="18954750"/>
          <a:ext cx="152400" cy="200025"/>
        </a:xfrm>
        <a:prstGeom prst="rect">
          <a:avLst/>
        </a:prstGeom>
        <a:noFill/>
        <a:ln w="9525" cmpd="sng">
          <a:noFill/>
        </a:ln>
      </xdr:spPr>
    </xdr:pic>
    <xdr:clientData/>
  </xdr:twoCellAnchor>
  <xdr:twoCellAnchor editAs="oneCell">
    <xdr:from>
      <xdr:col>16</xdr:col>
      <xdr:colOff>38100</xdr:colOff>
      <xdr:row>71</xdr:row>
      <xdr:rowOff>47625</xdr:rowOff>
    </xdr:from>
    <xdr:to>
      <xdr:col>16</xdr:col>
      <xdr:colOff>190500</xdr:colOff>
      <xdr:row>71</xdr:row>
      <xdr:rowOff>247650</xdr:rowOff>
    </xdr:to>
    <xdr:pic>
      <xdr:nvPicPr>
        <xdr:cNvPr id="126" name="CheckBox130"/>
        <xdr:cNvPicPr preferRelativeResize="1">
          <a:picLocks noChangeAspect="1"/>
        </xdr:cNvPicPr>
      </xdr:nvPicPr>
      <xdr:blipFill>
        <a:blip r:embed="rId1"/>
        <a:stretch>
          <a:fillRect/>
        </a:stretch>
      </xdr:blipFill>
      <xdr:spPr>
        <a:xfrm>
          <a:off x="5057775" y="19230975"/>
          <a:ext cx="152400" cy="200025"/>
        </a:xfrm>
        <a:prstGeom prst="rect">
          <a:avLst/>
        </a:prstGeom>
        <a:noFill/>
        <a:ln w="9525" cmpd="sng">
          <a:noFill/>
        </a:ln>
      </xdr:spPr>
    </xdr:pic>
    <xdr:clientData/>
  </xdr:twoCellAnchor>
  <xdr:twoCellAnchor editAs="oneCell">
    <xdr:from>
      <xdr:col>16</xdr:col>
      <xdr:colOff>38100</xdr:colOff>
      <xdr:row>72</xdr:row>
      <xdr:rowOff>47625</xdr:rowOff>
    </xdr:from>
    <xdr:to>
      <xdr:col>16</xdr:col>
      <xdr:colOff>190500</xdr:colOff>
      <xdr:row>72</xdr:row>
      <xdr:rowOff>247650</xdr:rowOff>
    </xdr:to>
    <xdr:pic>
      <xdr:nvPicPr>
        <xdr:cNvPr id="127" name="CheckBox131"/>
        <xdr:cNvPicPr preferRelativeResize="1">
          <a:picLocks noChangeAspect="1"/>
        </xdr:cNvPicPr>
      </xdr:nvPicPr>
      <xdr:blipFill>
        <a:blip r:embed="rId2"/>
        <a:stretch>
          <a:fillRect/>
        </a:stretch>
      </xdr:blipFill>
      <xdr:spPr>
        <a:xfrm>
          <a:off x="5057775" y="19507200"/>
          <a:ext cx="152400" cy="200025"/>
        </a:xfrm>
        <a:prstGeom prst="rect">
          <a:avLst/>
        </a:prstGeom>
        <a:noFill/>
        <a:ln w="9525" cmpd="sng">
          <a:noFill/>
        </a:ln>
      </xdr:spPr>
    </xdr:pic>
    <xdr:clientData/>
  </xdr:twoCellAnchor>
  <xdr:twoCellAnchor editAs="oneCell">
    <xdr:from>
      <xdr:col>16</xdr:col>
      <xdr:colOff>38100</xdr:colOff>
      <xdr:row>73</xdr:row>
      <xdr:rowOff>47625</xdr:rowOff>
    </xdr:from>
    <xdr:to>
      <xdr:col>16</xdr:col>
      <xdr:colOff>190500</xdr:colOff>
      <xdr:row>73</xdr:row>
      <xdr:rowOff>247650</xdr:rowOff>
    </xdr:to>
    <xdr:pic>
      <xdr:nvPicPr>
        <xdr:cNvPr id="128" name="CheckBox132"/>
        <xdr:cNvPicPr preferRelativeResize="1">
          <a:picLocks noChangeAspect="1"/>
        </xdr:cNvPicPr>
      </xdr:nvPicPr>
      <xdr:blipFill>
        <a:blip r:embed="rId1"/>
        <a:stretch>
          <a:fillRect/>
        </a:stretch>
      </xdr:blipFill>
      <xdr:spPr>
        <a:xfrm>
          <a:off x="5057775" y="19783425"/>
          <a:ext cx="152400" cy="200025"/>
        </a:xfrm>
        <a:prstGeom prst="rect">
          <a:avLst/>
        </a:prstGeom>
        <a:noFill/>
        <a:ln w="9525" cmpd="sng">
          <a:noFill/>
        </a:ln>
      </xdr:spPr>
    </xdr:pic>
    <xdr:clientData/>
  </xdr:twoCellAnchor>
  <xdr:twoCellAnchor editAs="oneCell">
    <xdr:from>
      <xdr:col>16</xdr:col>
      <xdr:colOff>38100</xdr:colOff>
      <xdr:row>74</xdr:row>
      <xdr:rowOff>38100</xdr:rowOff>
    </xdr:from>
    <xdr:to>
      <xdr:col>16</xdr:col>
      <xdr:colOff>190500</xdr:colOff>
      <xdr:row>74</xdr:row>
      <xdr:rowOff>238125</xdr:rowOff>
    </xdr:to>
    <xdr:pic>
      <xdr:nvPicPr>
        <xdr:cNvPr id="129" name="CheckBox133"/>
        <xdr:cNvPicPr preferRelativeResize="1">
          <a:picLocks noChangeAspect="1"/>
        </xdr:cNvPicPr>
      </xdr:nvPicPr>
      <xdr:blipFill>
        <a:blip r:embed="rId2"/>
        <a:stretch>
          <a:fillRect/>
        </a:stretch>
      </xdr:blipFill>
      <xdr:spPr>
        <a:xfrm>
          <a:off x="5057775" y="20050125"/>
          <a:ext cx="152400" cy="200025"/>
        </a:xfrm>
        <a:prstGeom prst="rect">
          <a:avLst/>
        </a:prstGeom>
        <a:noFill/>
        <a:ln w="9525" cmpd="sng">
          <a:noFill/>
        </a:ln>
      </xdr:spPr>
    </xdr:pic>
    <xdr:clientData/>
  </xdr:twoCellAnchor>
  <xdr:twoCellAnchor editAs="oneCell">
    <xdr:from>
      <xdr:col>16</xdr:col>
      <xdr:colOff>38100</xdr:colOff>
      <xdr:row>75</xdr:row>
      <xdr:rowOff>38100</xdr:rowOff>
    </xdr:from>
    <xdr:to>
      <xdr:col>16</xdr:col>
      <xdr:colOff>190500</xdr:colOff>
      <xdr:row>75</xdr:row>
      <xdr:rowOff>238125</xdr:rowOff>
    </xdr:to>
    <xdr:pic>
      <xdr:nvPicPr>
        <xdr:cNvPr id="130" name="CheckBox134"/>
        <xdr:cNvPicPr preferRelativeResize="1">
          <a:picLocks noChangeAspect="1"/>
        </xdr:cNvPicPr>
      </xdr:nvPicPr>
      <xdr:blipFill>
        <a:blip r:embed="rId1"/>
        <a:stretch>
          <a:fillRect/>
        </a:stretch>
      </xdr:blipFill>
      <xdr:spPr>
        <a:xfrm>
          <a:off x="5057775" y="20326350"/>
          <a:ext cx="152400" cy="200025"/>
        </a:xfrm>
        <a:prstGeom prst="rect">
          <a:avLst/>
        </a:prstGeom>
        <a:noFill/>
        <a:ln w="9525" cmpd="sng">
          <a:noFill/>
        </a:ln>
      </xdr:spPr>
    </xdr:pic>
    <xdr:clientData/>
  </xdr:twoCellAnchor>
  <xdr:twoCellAnchor editAs="oneCell">
    <xdr:from>
      <xdr:col>16</xdr:col>
      <xdr:colOff>38100</xdr:colOff>
      <xdr:row>76</xdr:row>
      <xdr:rowOff>38100</xdr:rowOff>
    </xdr:from>
    <xdr:to>
      <xdr:col>16</xdr:col>
      <xdr:colOff>190500</xdr:colOff>
      <xdr:row>76</xdr:row>
      <xdr:rowOff>238125</xdr:rowOff>
    </xdr:to>
    <xdr:pic>
      <xdr:nvPicPr>
        <xdr:cNvPr id="131" name="CheckBox135"/>
        <xdr:cNvPicPr preferRelativeResize="1">
          <a:picLocks noChangeAspect="1"/>
        </xdr:cNvPicPr>
      </xdr:nvPicPr>
      <xdr:blipFill>
        <a:blip r:embed="rId2"/>
        <a:stretch>
          <a:fillRect/>
        </a:stretch>
      </xdr:blipFill>
      <xdr:spPr>
        <a:xfrm>
          <a:off x="5057775" y="20602575"/>
          <a:ext cx="152400" cy="200025"/>
        </a:xfrm>
        <a:prstGeom prst="rect">
          <a:avLst/>
        </a:prstGeom>
        <a:noFill/>
        <a:ln w="9525" cmpd="sng">
          <a:noFill/>
        </a:ln>
      </xdr:spPr>
    </xdr:pic>
    <xdr:clientData/>
  </xdr:twoCellAnchor>
  <xdr:twoCellAnchor editAs="oneCell">
    <xdr:from>
      <xdr:col>16</xdr:col>
      <xdr:colOff>38100</xdr:colOff>
      <xdr:row>94</xdr:row>
      <xdr:rowOff>47625</xdr:rowOff>
    </xdr:from>
    <xdr:to>
      <xdr:col>16</xdr:col>
      <xdr:colOff>190500</xdr:colOff>
      <xdr:row>94</xdr:row>
      <xdr:rowOff>247650</xdr:rowOff>
    </xdr:to>
    <xdr:pic>
      <xdr:nvPicPr>
        <xdr:cNvPr id="132" name="CheckBox136"/>
        <xdr:cNvPicPr preferRelativeResize="1">
          <a:picLocks noChangeAspect="1"/>
        </xdr:cNvPicPr>
      </xdr:nvPicPr>
      <xdr:blipFill>
        <a:blip r:embed="rId1"/>
        <a:stretch>
          <a:fillRect/>
        </a:stretch>
      </xdr:blipFill>
      <xdr:spPr>
        <a:xfrm>
          <a:off x="5057775" y="25384125"/>
          <a:ext cx="152400" cy="200025"/>
        </a:xfrm>
        <a:prstGeom prst="rect">
          <a:avLst/>
        </a:prstGeom>
        <a:noFill/>
        <a:ln w="9525" cmpd="sng">
          <a:noFill/>
        </a:ln>
      </xdr:spPr>
    </xdr:pic>
    <xdr:clientData/>
  </xdr:twoCellAnchor>
  <xdr:twoCellAnchor editAs="oneCell">
    <xdr:from>
      <xdr:col>16</xdr:col>
      <xdr:colOff>38100</xdr:colOff>
      <xdr:row>95</xdr:row>
      <xdr:rowOff>47625</xdr:rowOff>
    </xdr:from>
    <xdr:to>
      <xdr:col>16</xdr:col>
      <xdr:colOff>190500</xdr:colOff>
      <xdr:row>95</xdr:row>
      <xdr:rowOff>247650</xdr:rowOff>
    </xdr:to>
    <xdr:pic>
      <xdr:nvPicPr>
        <xdr:cNvPr id="133" name="CheckBox137"/>
        <xdr:cNvPicPr preferRelativeResize="1">
          <a:picLocks noChangeAspect="1"/>
        </xdr:cNvPicPr>
      </xdr:nvPicPr>
      <xdr:blipFill>
        <a:blip r:embed="rId2"/>
        <a:stretch>
          <a:fillRect/>
        </a:stretch>
      </xdr:blipFill>
      <xdr:spPr>
        <a:xfrm>
          <a:off x="5057775" y="25660350"/>
          <a:ext cx="152400" cy="200025"/>
        </a:xfrm>
        <a:prstGeom prst="rect">
          <a:avLst/>
        </a:prstGeom>
        <a:noFill/>
        <a:ln w="9525" cmpd="sng">
          <a:noFill/>
        </a:ln>
      </xdr:spPr>
    </xdr:pic>
    <xdr:clientData/>
  </xdr:twoCellAnchor>
  <xdr:twoCellAnchor editAs="oneCell">
    <xdr:from>
      <xdr:col>16</xdr:col>
      <xdr:colOff>38100</xdr:colOff>
      <xdr:row>96</xdr:row>
      <xdr:rowOff>47625</xdr:rowOff>
    </xdr:from>
    <xdr:to>
      <xdr:col>16</xdr:col>
      <xdr:colOff>190500</xdr:colOff>
      <xdr:row>96</xdr:row>
      <xdr:rowOff>247650</xdr:rowOff>
    </xdr:to>
    <xdr:pic>
      <xdr:nvPicPr>
        <xdr:cNvPr id="134" name="CheckBox138"/>
        <xdr:cNvPicPr preferRelativeResize="1">
          <a:picLocks noChangeAspect="1"/>
        </xdr:cNvPicPr>
      </xdr:nvPicPr>
      <xdr:blipFill>
        <a:blip r:embed="rId1"/>
        <a:stretch>
          <a:fillRect/>
        </a:stretch>
      </xdr:blipFill>
      <xdr:spPr>
        <a:xfrm>
          <a:off x="5057775" y="25936575"/>
          <a:ext cx="152400" cy="200025"/>
        </a:xfrm>
        <a:prstGeom prst="rect">
          <a:avLst/>
        </a:prstGeom>
        <a:noFill/>
        <a:ln w="9525" cmpd="sng">
          <a:noFill/>
        </a:ln>
      </xdr:spPr>
    </xdr:pic>
    <xdr:clientData/>
  </xdr:twoCellAnchor>
  <xdr:twoCellAnchor editAs="oneCell">
    <xdr:from>
      <xdr:col>16</xdr:col>
      <xdr:colOff>38100</xdr:colOff>
      <xdr:row>97</xdr:row>
      <xdr:rowOff>47625</xdr:rowOff>
    </xdr:from>
    <xdr:to>
      <xdr:col>16</xdr:col>
      <xdr:colOff>190500</xdr:colOff>
      <xdr:row>97</xdr:row>
      <xdr:rowOff>247650</xdr:rowOff>
    </xdr:to>
    <xdr:pic>
      <xdr:nvPicPr>
        <xdr:cNvPr id="135" name="CheckBox139"/>
        <xdr:cNvPicPr preferRelativeResize="1">
          <a:picLocks noChangeAspect="1"/>
        </xdr:cNvPicPr>
      </xdr:nvPicPr>
      <xdr:blipFill>
        <a:blip r:embed="rId2"/>
        <a:stretch>
          <a:fillRect/>
        </a:stretch>
      </xdr:blipFill>
      <xdr:spPr>
        <a:xfrm>
          <a:off x="5057775" y="26212800"/>
          <a:ext cx="152400" cy="200025"/>
        </a:xfrm>
        <a:prstGeom prst="rect">
          <a:avLst/>
        </a:prstGeom>
        <a:noFill/>
        <a:ln w="9525" cmpd="sng">
          <a:noFill/>
        </a:ln>
      </xdr:spPr>
    </xdr:pic>
    <xdr:clientData/>
  </xdr:twoCellAnchor>
  <xdr:twoCellAnchor editAs="oneCell">
    <xdr:from>
      <xdr:col>16</xdr:col>
      <xdr:colOff>38100</xdr:colOff>
      <xdr:row>69</xdr:row>
      <xdr:rowOff>57150</xdr:rowOff>
    </xdr:from>
    <xdr:to>
      <xdr:col>16</xdr:col>
      <xdr:colOff>190500</xdr:colOff>
      <xdr:row>69</xdr:row>
      <xdr:rowOff>257175</xdr:rowOff>
    </xdr:to>
    <xdr:pic>
      <xdr:nvPicPr>
        <xdr:cNvPr id="136" name="CheckBox140"/>
        <xdr:cNvPicPr preferRelativeResize="1">
          <a:picLocks noChangeAspect="1"/>
        </xdr:cNvPicPr>
      </xdr:nvPicPr>
      <xdr:blipFill>
        <a:blip r:embed="rId1"/>
        <a:stretch>
          <a:fillRect/>
        </a:stretch>
      </xdr:blipFill>
      <xdr:spPr>
        <a:xfrm>
          <a:off x="5057775" y="18688050"/>
          <a:ext cx="152400" cy="200025"/>
        </a:xfrm>
        <a:prstGeom prst="rect">
          <a:avLst/>
        </a:prstGeom>
        <a:noFill/>
        <a:ln w="9525" cmpd="sng">
          <a:noFill/>
        </a:ln>
      </xdr:spPr>
    </xdr:pic>
    <xdr:clientData/>
  </xdr:twoCellAnchor>
  <xdr:twoCellAnchor editAs="oneCell">
    <xdr:from>
      <xdr:col>16</xdr:col>
      <xdr:colOff>38100</xdr:colOff>
      <xdr:row>7</xdr:row>
      <xdr:rowOff>38100</xdr:rowOff>
    </xdr:from>
    <xdr:to>
      <xdr:col>16</xdr:col>
      <xdr:colOff>190500</xdr:colOff>
      <xdr:row>7</xdr:row>
      <xdr:rowOff>238125</xdr:rowOff>
    </xdr:to>
    <xdr:pic>
      <xdr:nvPicPr>
        <xdr:cNvPr id="137" name="CheckBox141"/>
        <xdr:cNvPicPr preferRelativeResize="1">
          <a:picLocks noChangeAspect="1"/>
        </xdr:cNvPicPr>
      </xdr:nvPicPr>
      <xdr:blipFill>
        <a:blip r:embed="rId1"/>
        <a:stretch>
          <a:fillRect/>
        </a:stretch>
      </xdr:blipFill>
      <xdr:spPr>
        <a:xfrm>
          <a:off x="5057775" y="1724025"/>
          <a:ext cx="152400" cy="200025"/>
        </a:xfrm>
        <a:prstGeom prst="rect">
          <a:avLst/>
        </a:prstGeom>
        <a:noFill/>
        <a:ln w="9525" cmpd="sng">
          <a:noFill/>
        </a:ln>
      </xdr:spPr>
    </xdr:pic>
    <xdr:clientData/>
  </xdr:twoCellAnchor>
  <xdr:twoCellAnchor editAs="oneCell">
    <xdr:from>
      <xdr:col>16</xdr:col>
      <xdr:colOff>38100</xdr:colOff>
      <xdr:row>8</xdr:row>
      <xdr:rowOff>38100</xdr:rowOff>
    </xdr:from>
    <xdr:to>
      <xdr:col>16</xdr:col>
      <xdr:colOff>190500</xdr:colOff>
      <xdr:row>8</xdr:row>
      <xdr:rowOff>238125</xdr:rowOff>
    </xdr:to>
    <xdr:pic>
      <xdr:nvPicPr>
        <xdr:cNvPr id="138" name="CheckBox142"/>
        <xdr:cNvPicPr preferRelativeResize="1">
          <a:picLocks noChangeAspect="1"/>
        </xdr:cNvPicPr>
      </xdr:nvPicPr>
      <xdr:blipFill>
        <a:blip r:embed="rId2"/>
        <a:stretch>
          <a:fillRect/>
        </a:stretch>
      </xdr:blipFill>
      <xdr:spPr>
        <a:xfrm>
          <a:off x="5057775" y="2000250"/>
          <a:ext cx="152400" cy="200025"/>
        </a:xfrm>
        <a:prstGeom prst="rect">
          <a:avLst/>
        </a:prstGeom>
        <a:noFill/>
        <a:ln w="9525" cmpd="sng">
          <a:noFill/>
        </a:ln>
      </xdr:spPr>
    </xdr:pic>
    <xdr:clientData/>
  </xdr:twoCellAnchor>
  <xdr:twoCellAnchor editAs="oneCell">
    <xdr:from>
      <xdr:col>16</xdr:col>
      <xdr:colOff>38100</xdr:colOff>
      <xdr:row>9</xdr:row>
      <xdr:rowOff>38100</xdr:rowOff>
    </xdr:from>
    <xdr:to>
      <xdr:col>16</xdr:col>
      <xdr:colOff>190500</xdr:colOff>
      <xdr:row>9</xdr:row>
      <xdr:rowOff>238125</xdr:rowOff>
    </xdr:to>
    <xdr:pic>
      <xdr:nvPicPr>
        <xdr:cNvPr id="139" name="CheckBox143"/>
        <xdr:cNvPicPr preferRelativeResize="1">
          <a:picLocks noChangeAspect="1"/>
        </xdr:cNvPicPr>
      </xdr:nvPicPr>
      <xdr:blipFill>
        <a:blip r:embed="rId1"/>
        <a:stretch>
          <a:fillRect/>
        </a:stretch>
      </xdr:blipFill>
      <xdr:spPr>
        <a:xfrm>
          <a:off x="5057775" y="2276475"/>
          <a:ext cx="152400" cy="200025"/>
        </a:xfrm>
        <a:prstGeom prst="rect">
          <a:avLst/>
        </a:prstGeom>
        <a:noFill/>
        <a:ln w="9525" cmpd="sng">
          <a:noFill/>
        </a:ln>
      </xdr:spPr>
    </xdr:pic>
    <xdr:clientData/>
  </xdr:twoCellAnchor>
  <xdr:twoCellAnchor editAs="oneCell">
    <xdr:from>
      <xdr:col>16</xdr:col>
      <xdr:colOff>38100</xdr:colOff>
      <xdr:row>10</xdr:row>
      <xdr:rowOff>47625</xdr:rowOff>
    </xdr:from>
    <xdr:to>
      <xdr:col>16</xdr:col>
      <xdr:colOff>190500</xdr:colOff>
      <xdr:row>10</xdr:row>
      <xdr:rowOff>238125</xdr:rowOff>
    </xdr:to>
    <xdr:pic>
      <xdr:nvPicPr>
        <xdr:cNvPr id="140" name="CheckBox144"/>
        <xdr:cNvPicPr preferRelativeResize="1">
          <a:picLocks noChangeAspect="1"/>
        </xdr:cNvPicPr>
      </xdr:nvPicPr>
      <xdr:blipFill>
        <a:blip r:embed="rId5"/>
        <a:stretch>
          <a:fillRect/>
        </a:stretch>
      </xdr:blipFill>
      <xdr:spPr>
        <a:xfrm>
          <a:off x="5057775" y="2562225"/>
          <a:ext cx="152400" cy="190500"/>
        </a:xfrm>
        <a:prstGeom prst="rect">
          <a:avLst/>
        </a:prstGeom>
        <a:noFill/>
        <a:ln w="9525" cmpd="sng">
          <a:noFill/>
        </a:ln>
      </xdr:spPr>
    </xdr:pic>
    <xdr:clientData/>
  </xdr:twoCellAnchor>
  <xdr:twoCellAnchor editAs="oneCell">
    <xdr:from>
      <xdr:col>16</xdr:col>
      <xdr:colOff>38100</xdr:colOff>
      <xdr:row>11</xdr:row>
      <xdr:rowOff>47625</xdr:rowOff>
    </xdr:from>
    <xdr:to>
      <xdr:col>16</xdr:col>
      <xdr:colOff>190500</xdr:colOff>
      <xdr:row>11</xdr:row>
      <xdr:rowOff>228600</xdr:rowOff>
    </xdr:to>
    <xdr:pic>
      <xdr:nvPicPr>
        <xdr:cNvPr id="141" name="CheckBox145"/>
        <xdr:cNvPicPr preferRelativeResize="1">
          <a:picLocks noChangeAspect="1"/>
        </xdr:cNvPicPr>
      </xdr:nvPicPr>
      <xdr:blipFill>
        <a:blip r:embed="rId6"/>
        <a:stretch>
          <a:fillRect/>
        </a:stretch>
      </xdr:blipFill>
      <xdr:spPr>
        <a:xfrm>
          <a:off x="5057775" y="2838450"/>
          <a:ext cx="152400" cy="180975"/>
        </a:xfrm>
        <a:prstGeom prst="rect">
          <a:avLst/>
        </a:prstGeom>
        <a:noFill/>
        <a:ln w="9525" cmpd="sng">
          <a:noFill/>
        </a:ln>
      </xdr:spPr>
    </xdr:pic>
    <xdr:clientData/>
  </xdr:twoCellAnchor>
  <xdr:twoCellAnchor editAs="oneCell">
    <xdr:from>
      <xdr:col>16</xdr:col>
      <xdr:colOff>38100</xdr:colOff>
      <xdr:row>12</xdr:row>
      <xdr:rowOff>38100</xdr:rowOff>
    </xdr:from>
    <xdr:to>
      <xdr:col>16</xdr:col>
      <xdr:colOff>190500</xdr:colOff>
      <xdr:row>12</xdr:row>
      <xdr:rowOff>219075</xdr:rowOff>
    </xdr:to>
    <xdr:pic>
      <xdr:nvPicPr>
        <xdr:cNvPr id="142" name="CheckBox146"/>
        <xdr:cNvPicPr preferRelativeResize="1">
          <a:picLocks noChangeAspect="1"/>
        </xdr:cNvPicPr>
      </xdr:nvPicPr>
      <xdr:blipFill>
        <a:blip r:embed="rId7"/>
        <a:stretch>
          <a:fillRect/>
        </a:stretch>
      </xdr:blipFill>
      <xdr:spPr>
        <a:xfrm>
          <a:off x="5057775" y="3105150"/>
          <a:ext cx="152400" cy="180975"/>
        </a:xfrm>
        <a:prstGeom prst="rect">
          <a:avLst/>
        </a:prstGeom>
        <a:noFill/>
        <a:ln w="9525" cmpd="sng">
          <a:noFill/>
        </a:ln>
      </xdr:spPr>
    </xdr:pic>
    <xdr:clientData/>
  </xdr:twoCellAnchor>
  <xdr:twoCellAnchor editAs="oneCell">
    <xdr:from>
      <xdr:col>16</xdr:col>
      <xdr:colOff>38100</xdr:colOff>
      <xdr:row>13</xdr:row>
      <xdr:rowOff>57150</xdr:rowOff>
    </xdr:from>
    <xdr:to>
      <xdr:col>16</xdr:col>
      <xdr:colOff>190500</xdr:colOff>
      <xdr:row>13</xdr:row>
      <xdr:rowOff>238125</xdr:rowOff>
    </xdr:to>
    <xdr:pic>
      <xdr:nvPicPr>
        <xdr:cNvPr id="143" name="CheckBox147"/>
        <xdr:cNvPicPr preferRelativeResize="1">
          <a:picLocks noChangeAspect="1"/>
        </xdr:cNvPicPr>
      </xdr:nvPicPr>
      <xdr:blipFill>
        <a:blip r:embed="rId6"/>
        <a:stretch>
          <a:fillRect/>
        </a:stretch>
      </xdr:blipFill>
      <xdr:spPr>
        <a:xfrm>
          <a:off x="5057775" y="3400425"/>
          <a:ext cx="152400" cy="180975"/>
        </a:xfrm>
        <a:prstGeom prst="rect">
          <a:avLst/>
        </a:prstGeom>
        <a:noFill/>
        <a:ln w="9525" cmpd="sng">
          <a:noFill/>
        </a:ln>
      </xdr:spPr>
    </xdr:pic>
    <xdr:clientData/>
  </xdr:twoCellAnchor>
  <xdr:twoCellAnchor editAs="oneCell">
    <xdr:from>
      <xdr:col>16</xdr:col>
      <xdr:colOff>38100</xdr:colOff>
      <xdr:row>14</xdr:row>
      <xdr:rowOff>28575</xdr:rowOff>
    </xdr:from>
    <xdr:to>
      <xdr:col>16</xdr:col>
      <xdr:colOff>190500</xdr:colOff>
      <xdr:row>14</xdr:row>
      <xdr:rowOff>228600</xdr:rowOff>
    </xdr:to>
    <xdr:pic>
      <xdr:nvPicPr>
        <xdr:cNvPr id="144" name="CheckBox148"/>
        <xdr:cNvPicPr preferRelativeResize="1">
          <a:picLocks noChangeAspect="1"/>
        </xdr:cNvPicPr>
      </xdr:nvPicPr>
      <xdr:blipFill>
        <a:blip r:embed="rId2"/>
        <a:stretch>
          <a:fillRect/>
        </a:stretch>
      </xdr:blipFill>
      <xdr:spPr>
        <a:xfrm>
          <a:off x="5057775" y="3648075"/>
          <a:ext cx="152400" cy="200025"/>
        </a:xfrm>
        <a:prstGeom prst="rect">
          <a:avLst/>
        </a:prstGeom>
        <a:noFill/>
        <a:ln w="9525" cmpd="sng">
          <a:noFill/>
        </a:ln>
      </xdr:spPr>
    </xdr:pic>
    <xdr:clientData/>
  </xdr:twoCellAnchor>
  <xdr:twoCellAnchor editAs="oneCell">
    <xdr:from>
      <xdr:col>16</xdr:col>
      <xdr:colOff>38100</xdr:colOff>
      <xdr:row>15</xdr:row>
      <xdr:rowOff>28575</xdr:rowOff>
    </xdr:from>
    <xdr:to>
      <xdr:col>16</xdr:col>
      <xdr:colOff>190500</xdr:colOff>
      <xdr:row>15</xdr:row>
      <xdr:rowOff>228600</xdr:rowOff>
    </xdr:to>
    <xdr:pic>
      <xdr:nvPicPr>
        <xdr:cNvPr id="145" name="CheckBox149"/>
        <xdr:cNvPicPr preferRelativeResize="1">
          <a:picLocks noChangeAspect="1"/>
        </xdr:cNvPicPr>
      </xdr:nvPicPr>
      <xdr:blipFill>
        <a:blip r:embed="rId1"/>
        <a:stretch>
          <a:fillRect/>
        </a:stretch>
      </xdr:blipFill>
      <xdr:spPr>
        <a:xfrm>
          <a:off x="5057775" y="3924300"/>
          <a:ext cx="152400" cy="200025"/>
        </a:xfrm>
        <a:prstGeom prst="rect">
          <a:avLst/>
        </a:prstGeom>
        <a:noFill/>
        <a:ln w="9525" cmpd="sng">
          <a:noFill/>
        </a:ln>
      </xdr:spPr>
    </xdr:pic>
    <xdr:clientData/>
  </xdr:twoCellAnchor>
  <xdr:twoCellAnchor editAs="oneCell">
    <xdr:from>
      <xdr:col>16</xdr:col>
      <xdr:colOff>38100</xdr:colOff>
      <xdr:row>16</xdr:row>
      <xdr:rowOff>28575</xdr:rowOff>
    </xdr:from>
    <xdr:to>
      <xdr:col>16</xdr:col>
      <xdr:colOff>190500</xdr:colOff>
      <xdr:row>16</xdr:row>
      <xdr:rowOff>228600</xdr:rowOff>
    </xdr:to>
    <xdr:pic>
      <xdr:nvPicPr>
        <xdr:cNvPr id="146" name="CheckBox150"/>
        <xdr:cNvPicPr preferRelativeResize="1">
          <a:picLocks noChangeAspect="1"/>
        </xdr:cNvPicPr>
      </xdr:nvPicPr>
      <xdr:blipFill>
        <a:blip r:embed="rId2"/>
        <a:stretch>
          <a:fillRect/>
        </a:stretch>
      </xdr:blipFill>
      <xdr:spPr>
        <a:xfrm>
          <a:off x="5057775" y="4200525"/>
          <a:ext cx="152400" cy="200025"/>
        </a:xfrm>
        <a:prstGeom prst="rect">
          <a:avLst/>
        </a:prstGeom>
        <a:noFill/>
        <a:ln w="9525" cmpd="sng">
          <a:noFill/>
        </a:ln>
      </xdr:spPr>
    </xdr:pic>
    <xdr:clientData/>
  </xdr:twoCellAnchor>
  <xdr:twoCellAnchor editAs="oneCell">
    <xdr:from>
      <xdr:col>16</xdr:col>
      <xdr:colOff>38100</xdr:colOff>
      <xdr:row>17</xdr:row>
      <xdr:rowOff>28575</xdr:rowOff>
    </xdr:from>
    <xdr:to>
      <xdr:col>16</xdr:col>
      <xdr:colOff>190500</xdr:colOff>
      <xdr:row>17</xdr:row>
      <xdr:rowOff>228600</xdr:rowOff>
    </xdr:to>
    <xdr:pic>
      <xdr:nvPicPr>
        <xdr:cNvPr id="147" name="CheckBox151"/>
        <xdr:cNvPicPr preferRelativeResize="1">
          <a:picLocks noChangeAspect="1"/>
        </xdr:cNvPicPr>
      </xdr:nvPicPr>
      <xdr:blipFill>
        <a:blip r:embed="rId1"/>
        <a:stretch>
          <a:fillRect/>
        </a:stretch>
      </xdr:blipFill>
      <xdr:spPr>
        <a:xfrm>
          <a:off x="5057775" y="4476750"/>
          <a:ext cx="152400" cy="200025"/>
        </a:xfrm>
        <a:prstGeom prst="rect">
          <a:avLst/>
        </a:prstGeom>
        <a:noFill/>
        <a:ln w="9525" cmpd="sng">
          <a:noFill/>
        </a:ln>
      </xdr:spPr>
    </xdr:pic>
    <xdr:clientData/>
  </xdr:twoCellAnchor>
  <xdr:twoCellAnchor editAs="oneCell">
    <xdr:from>
      <xdr:col>16</xdr:col>
      <xdr:colOff>38100</xdr:colOff>
      <xdr:row>18</xdr:row>
      <xdr:rowOff>38100</xdr:rowOff>
    </xdr:from>
    <xdr:to>
      <xdr:col>16</xdr:col>
      <xdr:colOff>190500</xdr:colOff>
      <xdr:row>18</xdr:row>
      <xdr:rowOff>238125</xdr:rowOff>
    </xdr:to>
    <xdr:pic>
      <xdr:nvPicPr>
        <xdr:cNvPr id="148" name="CheckBox152"/>
        <xdr:cNvPicPr preferRelativeResize="1">
          <a:picLocks noChangeAspect="1"/>
        </xdr:cNvPicPr>
      </xdr:nvPicPr>
      <xdr:blipFill>
        <a:blip r:embed="rId2"/>
        <a:stretch>
          <a:fillRect/>
        </a:stretch>
      </xdr:blipFill>
      <xdr:spPr>
        <a:xfrm>
          <a:off x="5057775" y="4762500"/>
          <a:ext cx="152400" cy="200025"/>
        </a:xfrm>
        <a:prstGeom prst="rect">
          <a:avLst/>
        </a:prstGeom>
        <a:noFill/>
        <a:ln w="9525" cmpd="sng">
          <a:noFill/>
        </a:ln>
      </xdr:spPr>
    </xdr:pic>
    <xdr:clientData/>
  </xdr:twoCellAnchor>
  <xdr:twoCellAnchor editAs="oneCell">
    <xdr:from>
      <xdr:col>16</xdr:col>
      <xdr:colOff>38100</xdr:colOff>
      <xdr:row>19</xdr:row>
      <xdr:rowOff>28575</xdr:rowOff>
    </xdr:from>
    <xdr:to>
      <xdr:col>16</xdr:col>
      <xdr:colOff>190500</xdr:colOff>
      <xdr:row>19</xdr:row>
      <xdr:rowOff>228600</xdr:rowOff>
    </xdr:to>
    <xdr:pic>
      <xdr:nvPicPr>
        <xdr:cNvPr id="149" name="CheckBox153"/>
        <xdr:cNvPicPr preferRelativeResize="1">
          <a:picLocks noChangeAspect="1"/>
        </xdr:cNvPicPr>
      </xdr:nvPicPr>
      <xdr:blipFill>
        <a:blip r:embed="rId1"/>
        <a:stretch>
          <a:fillRect/>
        </a:stretch>
      </xdr:blipFill>
      <xdr:spPr>
        <a:xfrm>
          <a:off x="5057775" y="5029200"/>
          <a:ext cx="152400" cy="200025"/>
        </a:xfrm>
        <a:prstGeom prst="rect">
          <a:avLst/>
        </a:prstGeom>
        <a:noFill/>
        <a:ln w="9525" cmpd="sng">
          <a:noFill/>
        </a:ln>
      </xdr:spPr>
    </xdr:pic>
    <xdr:clientData/>
  </xdr:twoCellAnchor>
  <xdr:twoCellAnchor editAs="oneCell">
    <xdr:from>
      <xdr:col>16</xdr:col>
      <xdr:colOff>38100</xdr:colOff>
      <xdr:row>20</xdr:row>
      <xdr:rowOff>28575</xdr:rowOff>
    </xdr:from>
    <xdr:to>
      <xdr:col>16</xdr:col>
      <xdr:colOff>190500</xdr:colOff>
      <xdr:row>20</xdr:row>
      <xdr:rowOff>228600</xdr:rowOff>
    </xdr:to>
    <xdr:pic>
      <xdr:nvPicPr>
        <xdr:cNvPr id="150" name="CheckBox154"/>
        <xdr:cNvPicPr preferRelativeResize="1">
          <a:picLocks noChangeAspect="1"/>
        </xdr:cNvPicPr>
      </xdr:nvPicPr>
      <xdr:blipFill>
        <a:blip r:embed="rId2"/>
        <a:stretch>
          <a:fillRect/>
        </a:stretch>
      </xdr:blipFill>
      <xdr:spPr>
        <a:xfrm>
          <a:off x="5057775" y="5305425"/>
          <a:ext cx="152400" cy="200025"/>
        </a:xfrm>
        <a:prstGeom prst="rect">
          <a:avLst/>
        </a:prstGeom>
        <a:noFill/>
        <a:ln w="9525" cmpd="sng">
          <a:noFill/>
        </a:ln>
      </xdr:spPr>
    </xdr:pic>
    <xdr:clientData/>
  </xdr:twoCellAnchor>
  <xdr:twoCellAnchor editAs="oneCell">
    <xdr:from>
      <xdr:col>16</xdr:col>
      <xdr:colOff>38100</xdr:colOff>
      <xdr:row>21</xdr:row>
      <xdr:rowOff>28575</xdr:rowOff>
    </xdr:from>
    <xdr:to>
      <xdr:col>16</xdr:col>
      <xdr:colOff>190500</xdr:colOff>
      <xdr:row>21</xdr:row>
      <xdr:rowOff>228600</xdr:rowOff>
    </xdr:to>
    <xdr:pic>
      <xdr:nvPicPr>
        <xdr:cNvPr id="151" name="CheckBox155"/>
        <xdr:cNvPicPr preferRelativeResize="1">
          <a:picLocks noChangeAspect="1"/>
        </xdr:cNvPicPr>
      </xdr:nvPicPr>
      <xdr:blipFill>
        <a:blip r:embed="rId1"/>
        <a:stretch>
          <a:fillRect/>
        </a:stretch>
      </xdr:blipFill>
      <xdr:spPr>
        <a:xfrm>
          <a:off x="5057775" y="5581650"/>
          <a:ext cx="152400" cy="200025"/>
        </a:xfrm>
        <a:prstGeom prst="rect">
          <a:avLst/>
        </a:prstGeom>
        <a:noFill/>
        <a:ln w="9525" cmpd="sng">
          <a:noFill/>
        </a:ln>
      </xdr:spPr>
    </xdr:pic>
    <xdr:clientData/>
  </xdr:twoCellAnchor>
  <xdr:twoCellAnchor editAs="oneCell">
    <xdr:from>
      <xdr:col>16</xdr:col>
      <xdr:colOff>38100</xdr:colOff>
      <xdr:row>22</xdr:row>
      <xdr:rowOff>28575</xdr:rowOff>
    </xdr:from>
    <xdr:to>
      <xdr:col>16</xdr:col>
      <xdr:colOff>190500</xdr:colOff>
      <xdr:row>22</xdr:row>
      <xdr:rowOff>228600</xdr:rowOff>
    </xdr:to>
    <xdr:pic>
      <xdr:nvPicPr>
        <xdr:cNvPr id="152" name="CheckBox156"/>
        <xdr:cNvPicPr preferRelativeResize="1">
          <a:picLocks noChangeAspect="1"/>
        </xdr:cNvPicPr>
      </xdr:nvPicPr>
      <xdr:blipFill>
        <a:blip r:embed="rId2"/>
        <a:stretch>
          <a:fillRect/>
        </a:stretch>
      </xdr:blipFill>
      <xdr:spPr>
        <a:xfrm>
          <a:off x="5057775" y="5857875"/>
          <a:ext cx="152400" cy="200025"/>
        </a:xfrm>
        <a:prstGeom prst="rect">
          <a:avLst/>
        </a:prstGeom>
        <a:noFill/>
        <a:ln w="9525" cmpd="sng">
          <a:noFill/>
        </a:ln>
      </xdr:spPr>
    </xdr:pic>
    <xdr:clientData/>
  </xdr:twoCellAnchor>
  <xdr:twoCellAnchor editAs="oneCell">
    <xdr:from>
      <xdr:col>16</xdr:col>
      <xdr:colOff>38100</xdr:colOff>
      <xdr:row>23</xdr:row>
      <xdr:rowOff>38100</xdr:rowOff>
    </xdr:from>
    <xdr:to>
      <xdr:col>16</xdr:col>
      <xdr:colOff>190500</xdr:colOff>
      <xdr:row>23</xdr:row>
      <xdr:rowOff>238125</xdr:rowOff>
    </xdr:to>
    <xdr:pic>
      <xdr:nvPicPr>
        <xdr:cNvPr id="153" name="CheckBox157"/>
        <xdr:cNvPicPr preferRelativeResize="1">
          <a:picLocks noChangeAspect="1"/>
        </xdr:cNvPicPr>
      </xdr:nvPicPr>
      <xdr:blipFill>
        <a:blip r:embed="rId1"/>
        <a:stretch>
          <a:fillRect/>
        </a:stretch>
      </xdr:blipFill>
      <xdr:spPr>
        <a:xfrm>
          <a:off x="5057775" y="6143625"/>
          <a:ext cx="152400" cy="200025"/>
        </a:xfrm>
        <a:prstGeom prst="rect">
          <a:avLst/>
        </a:prstGeom>
        <a:noFill/>
        <a:ln w="9525" cmpd="sng">
          <a:noFill/>
        </a:ln>
      </xdr:spPr>
    </xdr:pic>
    <xdr:clientData/>
  </xdr:twoCellAnchor>
  <xdr:twoCellAnchor editAs="oneCell">
    <xdr:from>
      <xdr:col>16</xdr:col>
      <xdr:colOff>38100</xdr:colOff>
      <xdr:row>24</xdr:row>
      <xdr:rowOff>38100</xdr:rowOff>
    </xdr:from>
    <xdr:to>
      <xdr:col>16</xdr:col>
      <xdr:colOff>190500</xdr:colOff>
      <xdr:row>24</xdr:row>
      <xdr:rowOff>238125</xdr:rowOff>
    </xdr:to>
    <xdr:pic>
      <xdr:nvPicPr>
        <xdr:cNvPr id="154" name="CheckBox158"/>
        <xdr:cNvPicPr preferRelativeResize="1">
          <a:picLocks noChangeAspect="1"/>
        </xdr:cNvPicPr>
      </xdr:nvPicPr>
      <xdr:blipFill>
        <a:blip r:embed="rId2"/>
        <a:stretch>
          <a:fillRect/>
        </a:stretch>
      </xdr:blipFill>
      <xdr:spPr>
        <a:xfrm>
          <a:off x="5057775" y="6419850"/>
          <a:ext cx="152400" cy="200025"/>
        </a:xfrm>
        <a:prstGeom prst="rect">
          <a:avLst/>
        </a:prstGeom>
        <a:noFill/>
        <a:ln w="9525" cmpd="sng">
          <a:noFill/>
        </a:ln>
      </xdr:spPr>
    </xdr:pic>
    <xdr:clientData/>
  </xdr:twoCellAnchor>
  <xdr:twoCellAnchor editAs="oneCell">
    <xdr:from>
      <xdr:col>16</xdr:col>
      <xdr:colOff>38100</xdr:colOff>
      <xdr:row>25</xdr:row>
      <xdr:rowOff>38100</xdr:rowOff>
    </xdr:from>
    <xdr:to>
      <xdr:col>16</xdr:col>
      <xdr:colOff>190500</xdr:colOff>
      <xdr:row>25</xdr:row>
      <xdr:rowOff>238125</xdr:rowOff>
    </xdr:to>
    <xdr:pic>
      <xdr:nvPicPr>
        <xdr:cNvPr id="155" name="CheckBox159"/>
        <xdr:cNvPicPr preferRelativeResize="1">
          <a:picLocks noChangeAspect="1"/>
        </xdr:cNvPicPr>
      </xdr:nvPicPr>
      <xdr:blipFill>
        <a:blip r:embed="rId1"/>
        <a:stretch>
          <a:fillRect/>
        </a:stretch>
      </xdr:blipFill>
      <xdr:spPr>
        <a:xfrm>
          <a:off x="5057775" y="6696075"/>
          <a:ext cx="152400" cy="200025"/>
        </a:xfrm>
        <a:prstGeom prst="rect">
          <a:avLst/>
        </a:prstGeom>
        <a:noFill/>
        <a:ln w="9525" cmpd="sng">
          <a:noFill/>
        </a:ln>
      </xdr:spPr>
    </xdr:pic>
    <xdr:clientData/>
  </xdr:twoCellAnchor>
  <xdr:twoCellAnchor editAs="oneCell">
    <xdr:from>
      <xdr:col>16</xdr:col>
      <xdr:colOff>38100</xdr:colOff>
      <xdr:row>26</xdr:row>
      <xdr:rowOff>57150</xdr:rowOff>
    </xdr:from>
    <xdr:to>
      <xdr:col>16</xdr:col>
      <xdr:colOff>190500</xdr:colOff>
      <xdr:row>26</xdr:row>
      <xdr:rowOff>238125</xdr:rowOff>
    </xdr:to>
    <xdr:pic>
      <xdr:nvPicPr>
        <xdr:cNvPr id="156" name="CheckBox160"/>
        <xdr:cNvPicPr preferRelativeResize="1">
          <a:picLocks noChangeAspect="1"/>
        </xdr:cNvPicPr>
      </xdr:nvPicPr>
      <xdr:blipFill>
        <a:blip r:embed="rId7"/>
        <a:stretch>
          <a:fillRect/>
        </a:stretch>
      </xdr:blipFill>
      <xdr:spPr>
        <a:xfrm>
          <a:off x="5057775" y="6991350"/>
          <a:ext cx="152400" cy="180975"/>
        </a:xfrm>
        <a:prstGeom prst="rect">
          <a:avLst/>
        </a:prstGeom>
        <a:noFill/>
        <a:ln w="9525" cmpd="sng">
          <a:noFill/>
        </a:ln>
      </xdr:spPr>
    </xdr:pic>
    <xdr:clientData/>
  </xdr:twoCellAnchor>
  <xdr:twoCellAnchor editAs="oneCell">
    <xdr:from>
      <xdr:col>16</xdr:col>
      <xdr:colOff>38100</xdr:colOff>
      <xdr:row>77</xdr:row>
      <xdr:rowOff>38100</xdr:rowOff>
    </xdr:from>
    <xdr:to>
      <xdr:col>16</xdr:col>
      <xdr:colOff>190500</xdr:colOff>
      <xdr:row>77</xdr:row>
      <xdr:rowOff>247650</xdr:rowOff>
    </xdr:to>
    <xdr:pic>
      <xdr:nvPicPr>
        <xdr:cNvPr id="157" name="CheckBox165"/>
        <xdr:cNvPicPr preferRelativeResize="1">
          <a:picLocks noChangeAspect="1"/>
        </xdr:cNvPicPr>
      </xdr:nvPicPr>
      <xdr:blipFill>
        <a:blip r:embed="rId3"/>
        <a:stretch>
          <a:fillRect/>
        </a:stretch>
      </xdr:blipFill>
      <xdr:spPr>
        <a:xfrm>
          <a:off x="5057775" y="20878800"/>
          <a:ext cx="152400" cy="209550"/>
        </a:xfrm>
        <a:prstGeom prst="rect">
          <a:avLst/>
        </a:prstGeom>
        <a:noFill/>
        <a:ln w="9525" cmpd="sng">
          <a:noFill/>
        </a:ln>
      </xdr:spPr>
    </xdr:pic>
    <xdr:clientData/>
  </xdr:twoCellAnchor>
  <xdr:twoCellAnchor editAs="oneCell">
    <xdr:from>
      <xdr:col>16</xdr:col>
      <xdr:colOff>38100</xdr:colOff>
      <xdr:row>78</xdr:row>
      <xdr:rowOff>57150</xdr:rowOff>
    </xdr:from>
    <xdr:to>
      <xdr:col>16</xdr:col>
      <xdr:colOff>190500</xdr:colOff>
      <xdr:row>78</xdr:row>
      <xdr:rowOff>266700</xdr:rowOff>
    </xdr:to>
    <xdr:pic>
      <xdr:nvPicPr>
        <xdr:cNvPr id="158" name="CheckBox166"/>
        <xdr:cNvPicPr preferRelativeResize="1">
          <a:picLocks noChangeAspect="1"/>
        </xdr:cNvPicPr>
      </xdr:nvPicPr>
      <xdr:blipFill>
        <a:blip r:embed="rId4"/>
        <a:stretch>
          <a:fillRect/>
        </a:stretch>
      </xdr:blipFill>
      <xdr:spPr>
        <a:xfrm>
          <a:off x="5057775" y="21174075"/>
          <a:ext cx="152400" cy="209550"/>
        </a:xfrm>
        <a:prstGeom prst="rect">
          <a:avLst/>
        </a:prstGeom>
        <a:noFill/>
        <a:ln w="9525" cmpd="sng">
          <a:noFill/>
        </a:ln>
      </xdr:spPr>
    </xdr:pic>
    <xdr:clientData/>
  </xdr:twoCellAnchor>
  <xdr:twoCellAnchor editAs="oneCell">
    <xdr:from>
      <xdr:col>16</xdr:col>
      <xdr:colOff>38100</xdr:colOff>
      <xdr:row>79</xdr:row>
      <xdr:rowOff>38100</xdr:rowOff>
    </xdr:from>
    <xdr:to>
      <xdr:col>16</xdr:col>
      <xdr:colOff>190500</xdr:colOff>
      <xdr:row>79</xdr:row>
      <xdr:rowOff>238125</xdr:rowOff>
    </xdr:to>
    <xdr:pic>
      <xdr:nvPicPr>
        <xdr:cNvPr id="159" name="CheckBox167"/>
        <xdr:cNvPicPr preferRelativeResize="1">
          <a:picLocks noChangeAspect="1"/>
        </xdr:cNvPicPr>
      </xdr:nvPicPr>
      <xdr:blipFill>
        <a:blip r:embed="rId1"/>
        <a:stretch>
          <a:fillRect/>
        </a:stretch>
      </xdr:blipFill>
      <xdr:spPr>
        <a:xfrm>
          <a:off x="5057775" y="21431250"/>
          <a:ext cx="152400" cy="200025"/>
        </a:xfrm>
        <a:prstGeom prst="rect">
          <a:avLst/>
        </a:prstGeom>
        <a:noFill/>
        <a:ln w="9525" cmpd="sng">
          <a:noFill/>
        </a:ln>
      </xdr:spPr>
    </xdr:pic>
    <xdr:clientData/>
  </xdr:twoCellAnchor>
  <xdr:twoCellAnchor editAs="oneCell">
    <xdr:from>
      <xdr:col>16</xdr:col>
      <xdr:colOff>38100</xdr:colOff>
      <xdr:row>80</xdr:row>
      <xdr:rowOff>38100</xdr:rowOff>
    </xdr:from>
    <xdr:to>
      <xdr:col>16</xdr:col>
      <xdr:colOff>190500</xdr:colOff>
      <xdr:row>80</xdr:row>
      <xdr:rowOff>238125</xdr:rowOff>
    </xdr:to>
    <xdr:pic>
      <xdr:nvPicPr>
        <xdr:cNvPr id="160" name="CheckBox168"/>
        <xdr:cNvPicPr preferRelativeResize="1">
          <a:picLocks noChangeAspect="1"/>
        </xdr:cNvPicPr>
      </xdr:nvPicPr>
      <xdr:blipFill>
        <a:blip r:embed="rId2"/>
        <a:stretch>
          <a:fillRect/>
        </a:stretch>
      </xdr:blipFill>
      <xdr:spPr>
        <a:xfrm>
          <a:off x="5057775" y="21707475"/>
          <a:ext cx="152400" cy="2000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38100</xdr:colOff>
      <xdr:row>27</xdr:row>
      <xdr:rowOff>28575</xdr:rowOff>
    </xdr:from>
    <xdr:to>
      <xdr:col>15</xdr:col>
      <xdr:colOff>190500</xdr:colOff>
      <xdr:row>27</xdr:row>
      <xdr:rowOff>228600</xdr:rowOff>
    </xdr:to>
    <xdr:pic>
      <xdr:nvPicPr>
        <xdr:cNvPr id="1" name="CheckBox1"/>
        <xdr:cNvPicPr preferRelativeResize="1">
          <a:picLocks noChangeAspect="1"/>
        </xdr:cNvPicPr>
      </xdr:nvPicPr>
      <xdr:blipFill>
        <a:blip r:embed="rId1"/>
        <a:stretch>
          <a:fillRect/>
        </a:stretch>
      </xdr:blipFill>
      <xdr:spPr>
        <a:xfrm>
          <a:off x="4857750" y="7248525"/>
          <a:ext cx="152400" cy="200025"/>
        </a:xfrm>
        <a:prstGeom prst="rect">
          <a:avLst/>
        </a:prstGeom>
        <a:noFill/>
        <a:ln w="9525" cmpd="sng">
          <a:noFill/>
        </a:ln>
      </xdr:spPr>
    </xdr:pic>
    <xdr:clientData/>
  </xdr:twoCellAnchor>
  <xdr:twoCellAnchor editAs="oneCell">
    <xdr:from>
      <xdr:col>15</xdr:col>
      <xdr:colOff>38100</xdr:colOff>
      <xdr:row>28</xdr:row>
      <xdr:rowOff>28575</xdr:rowOff>
    </xdr:from>
    <xdr:to>
      <xdr:col>15</xdr:col>
      <xdr:colOff>190500</xdr:colOff>
      <xdr:row>28</xdr:row>
      <xdr:rowOff>228600</xdr:rowOff>
    </xdr:to>
    <xdr:pic>
      <xdr:nvPicPr>
        <xdr:cNvPr id="2" name="CheckBox2"/>
        <xdr:cNvPicPr preferRelativeResize="1">
          <a:picLocks noChangeAspect="1"/>
        </xdr:cNvPicPr>
      </xdr:nvPicPr>
      <xdr:blipFill>
        <a:blip r:embed="rId2"/>
        <a:stretch>
          <a:fillRect/>
        </a:stretch>
      </xdr:blipFill>
      <xdr:spPr>
        <a:xfrm>
          <a:off x="4857750" y="7524750"/>
          <a:ext cx="152400" cy="200025"/>
        </a:xfrm>
        <a:prstGeom prst="rect">
          <a:avLst/>
        </a:prstGeom>
        <a:noFill/>
        <a:ln w="9525" cmpd="sng">
          <a:noFill/>
        </a:ln>
      </xdr:spPr>
    </xdr:pic>
    <xdr:clientData/>
  </xdr:twoCellAnchor>
  <xdr:twoCellAnchor editAs="oneCell">
    <xdr:from>
      <xdr:col>15</xdr:col>
      <xdr:colOff>38100</xdr:colOff>
      <xdr:row>29</xdr:row>
      <xdr:rowOff>28575</xdr:rowOff>
    </xdr:from>
    <xdr:to>
      <xdr:col>15</xdr:col>
      <xdr:colOff>190500</xdr:colOff>
      <xdr:row>29</xdr:row>
      <xdr:rowOff>228600</xdr:rowOff>
    </xdr:to>
    <xdr:pic>
      <xdr:nvPicPr>
        <xdr:cNvPr id="3" name="CheckBox3"/>
        <xdr:cNvPicPr preferRelativeResize="1">
          <a:picLocks noChangeAspect="1"/>
        </xdr:cNvPicPr>
      </xdr:nvPicPr>
      <xdr:blipFill>
        <a:blip r:embed="rId1"/>
        <a:stretch>
          <a:fillRect/>
        </a:stretch>
      </xdr:blipFill>
      <xdr:spPr>
        <a:xfrm>
          <a:off x="4857750" y="7800975"/>
          <a:ext cx="152400" cy="200025"/>
        </a:xfrm>
        <a:prstGeom prst="rect">
          <a:avLst/>
        </a:prstGeom>
        <a:noFill/>
        <a:ln w="9525" cmpd="sng">
          <a:noFill/>
        </a:ln>
      </xdr:spPr>
    </xdr:pic>
    <xdr:clientData/>
  </xdr:twoCellAnchor>
  <xdr:twoCellAnchor editAs="oneCell">
    <xdr:from>
      <xdr:col>15</xdr:col>
      <xdr:colOff>38100</xdr:colOff>
      <xdr:row>30</xdr:row>
      <xdr:rowOff>57150</xdr:rowOff>
    </xdr:from>
    <xdr:to>
      <xdr:col>15</xdr:col>
      <xdr:colOff>190500</xdr:colOff>
      <xdr:row>30</xdr:row>
      <xdr:rowOff>257175</xdr:rowOff>
    </xdr:to>
    <xdr:pic>
      <xdr:nvPicPr>
        <xdr:cNvPr id="4" name="CheckBox4"/>
        <xdr:cNvPicPr preferRelativeResize="1">
          <a:picLocks noChangeAspect="1"/>
        </xdr:cNvPicPr>
      </xdr:nvPicPr>
      <xdr:blipFill>
        <a:blip r:embed="rId2"/>
        <a:stretch>
          <a:fillRect/>
        </a:stretch>
      </xdr:blipFill>
      <xdr:spPr>
        <a:xfrm>
          <a:off x="4857750" y="8105775"/>
          <a:ext cx="152400" cy="200025"/>
        </a:xfrm>
        <a:prstGeom prst="rect">
          <a:avLst/>
        </a:prstGeom>
        <a:noFill/>
        <a:ln w="9525" cmpd="sng">
          <a:noFill/>
        </a:ln>
      </xdr:spPr>
    </xdr:pic>
    <xdr:clientData/>
  </xdr:twoCellAnchor>
  <xdr:twoCellAnchor editAs="oneCell">
    <xdr:from>
      <xdr:col>15</xdr:col>
      <xdr:colOff>38100</xdr:colOff>
      <xdr:row>31</xdr:row>
      <xdr:rowOff>28575</xdr:rowOff>
    </xdr:from>
    <xdr:to>
      <xdr:col>15</xdr:col>
      <xdr:colOff>190500</xdr:colOff>
      <xdr:row>31</xdr:row>
      <xdr:rowOff>228600</xdr:rowOff>
    </xdr:to>
    <xdr:pic>
      <xdr:nvPicPr>
        <xdr:cNvPr id="5" name="CheckBox5"/>
        <xdr:cNvPicPr preferRelativeResize="1">
          <a:picLocks noChangeAspect="1"/>
        </xdr:cNvPicPr>
      </xdr:nvPicPr>
      <xdr:blipFill>
        <a:blip r:embed="rId1"/>
        <a:stretch>
          <a:fillRect/>
        </a:stretch>
      </xdr:blipFill>
      <xdr:spPr>
        <a:xfrm>
          <a:off x="4857750" y="8353425"/>
          <a:ext cx="152400" cy="200025"/>
        </a:xfrm>
        <a:prstGeom prst="rect">
          <a:avLst/>
        </a:prstGeom>
        <a:noFill/>
        <a:ln w="9525" cmpd="sng">
          <a:noFill/>
        </a:ln>
      </xdr:spPr>
    </xdr:pic>
    <xdr:clientData/>
  </xdr:twoCellAnchor>
  <xdr:twoCellAnchor editAs="oneCell">
    <xdr:from>
      <xdr:col>15</xdr:col>
      <xdr:colOff>38100</xdr:colOff>
      <xdr:row>32</xdr:row>
      <xdr:rowOff>28575</xdr:rowOff>
    </xdr:from>
    <xdr:to>
      <xdr:col>15</xdr:col>
      <xdr:colOff>190500</xdr:colOff>
      <xdr:row>32</xdr:row>
      <xdr:rowOff>228600</xdr:rowOff>
    </xdr:to>
    <xdr:pic>
      <xdr:nvPicPr>
        <xdr:cNvPr id="6" name="CheckBox6"/>
        <xdr:cNvPicPr preferRelativeResize="1">
          <a:picLocks noChangeAspect="1"/>
        </xdr:cNvPicPr>
      </xdr:nvPicPr>
      <xdr:blipFill>
        <a:blip r:embed="rId2"/>
        <a:stretch>
          <a:fillRect/>
        </a:stretch>
      </xdr:blipFill>
      <xdr:spPr>
        <a:xfrm>
          <a:off x="4857750" y="8629650"/>
          <a:ext cx="152400" cy="200025"/>
        </a:xfrm>
        <a:prstGeom prst="rect">
          <a:avLst/>
        </a:prstGeom>
        <a:noFill/>
        <a:ln w="9525" cmpd="sng">
          <a:noFill/>
        </a:ln>
      </xdr:spPr>
    </xdr:pic>
    <xdr:clientData/>
  </xdr:twoCellAnchor>
  <xdr:twoCellAnchor editAs="oneCell">
    <xdr:from>
      <xdr:col>15</xdr:col>
      <xdr:colOff>38100</xdr:colOff>
      <xdr:row>33</xdr:row>
      <xdr:rowOff>28575</xdr:rowOff>
    </xdr:from>
    <xdr:to>
      <xdr:col>15</xdr:col>
      <xdr:colOff>190500</xdr:colOff>
      <xdr:row>33</xdr:row>
      <xdr:rowOff>228600</xdr:rowOff>
    </xdr:to>
    <xdr:pic>
      <xdr:nvPicPr>
        <xdr:cNvPr id="7" name="CheckBox7"/>
        <xdr:cNvPicPr preferRelativeResize="1">
          <a:picLocks noChangeAspect="1"/>
        </xdr:cNvPicPr>
      </xdr:nvPicPr>
      <xdr:blipFill>
        <a:blip r:embed="rId1"/>
        <a:stretch>
          <a:fillRect/>
        </a:stretch>
      </xdr:blipFill>
      <xdr:spPr>
        <a:xfrm>
          <a:off x="4857750" y="8905875"/>
          <a:ext cx="152400" cy="200025"/>
        </a:xfrm>
        <a:prstGeom prst="rect">
          <a:avLst/>
        </a:prstGeom>
        <a:noFill/>
        <a:ln w="9525" cmpd="sng">
          <a:noFill/>
        </a:ln>
      </xdr:spPr>
    </xdr:pic>
    <xdr:clientData/>
  </xdr:twoCellAnchor>
  <xdr:twoCellAnchor editAs="oneCell">
    <xdr:from>
      <xdr:col>15</xdr:col>
      <xdr:colOff>38100</xdr:colOff>
      <xdr:row>34</xdr:row>
      <xdr:rowOff>47625</xdr:rowOff>
    </xdr:from>
    <xdr:to>
      <xdr:col>15</xdr:col>
      <xdr:colOff>190500</xdr:colOff>
      <xdr:row>34</xdr:row>
      <xdr:rowOff>247650</xdr:rowOff>
    </xdr:to>
    <xdr:pic>
      <xdr:nvPicPr>
        <xdr:cNvPr id="8" name="CheckBox8"/>
        <xdr:cNvPicPr preferRelativeResize="1">
          <a:picLocks noChangeAspect="1"/>
        </xdr:cNvPicPr>
      </xdr:nvPicPr>
      <xdr:blipFill>
        <a:blip r:embed="rId2"/>
        <a:stretch>
          <a:fillRect/>
        </a:stretch>
      </xdr:blipFill>
      <xdr:spPr>
        <a:xfrm>
          <a:off x="4857750" y="9201150"/>
          <a:ext cx="152400" cy="200025"/>
        </a:xfrm>
        <a:prstGeom prst="rect">
          <a:avLst/>
        </a:prstGeom>
        <a:noFill/>
        <a:ln w="9525" cmpd="sng">
          <a:noFill/>
        </a:ln>
      </xdr:spPr>
    </xdr:pic>
    <xdr:clientData/>
  </xdr:twoCellAnchor>
  <xdr:twoCellAnchor editAs="oneCell">
    <xdr:from>
      <xdr:col>15</xdr:col>
      <xdr:colOff>38100</xdr:colOff>
      <xdr:row>35</xdr:row>
      <xdr:rowOff>28575</xdr:rowOff>
    </xdr:from>
    <xdr:to>
      <xdr:col>15</xdr:col>
      <xdr:colOff>190500</xdr:colOff>
      <xdr:row>35</xdr:row>
      <xdr:rowOff>228600</xdr:rowOff>
    </xdr:to>
    <xdr:pic>
      <xdr:nvPicPr>
        <xdr:cNvPr id="9" name="CheckBox9"/>
        <xdr:cNvPicPr preferRelativeResize="1">
          <a:picLocks noChangeAspect="1"/>
        </xdr:cNvPicPr>
      </xdr:nvPicPr>
      <xdr:blipFill>
        <a:blip r:embed="rId1"/>
        <a:stretch>
          <a:fillRect/>
        </a:stretch>
      </xdr:blipFill>
      <xdr:spPr>
        <a:xfrm>
          <a:off x="4857750" y="9458325"/>
          <a:ext cx="152400" cy="200025"/>
        </a:xfrm>
        <a:prstGeom prst="rect">
          <a:avLst/>
        </a:prstGeom>
        <a:noFill/>
        <a:ln w="9525" cmpd="sng">
          <a:noFill/>
        </a:ln>
      </xdr:spPr>
    </xdr:pic>
    <xdr:clientData/>
  </xdr:twoCellAnchor>
  <xdr:twoCellAnchor editAs="oneCell">
    <xdr:from>
      <xdr:col>15</xdr:col>
      <xdr:colOff>38100</xdr:colOff>
      <xdr:row>36</xdr:row>
      <xdr:rowOff>28575</xdr:rowOff>
    </xdr:from>
    <xdr:to>
      <xdr:col>15</xdr:col>
      <xdr:colOff>190500</xdr:colOff>
      <xdr:row>36</xdr:row>
      <xdr:rowOff>228600</xdr:rowOff>
    </xdr:to>
    <xdr:pic>
      <xdr:nvPicPr>
        <xdr:cNvPr id="10" name="CheckBox10"/>
        <xdr:cNvPicPr preferRelativeResize="1">
          <a:picLocks noChangeAspect="1"/>
        </xdr:cNvPicPr>
      </xdr:nvPicPr>
      <xdr:blipFill>
        <a:blip r:embed="rId2"/>
        <a:stretch>
          <a:fillRect/>
        </a:stretch>
      </xdr:blipFill>
      <xdr:spPr>
        <a:xfrm>
          <a:off x="4857750" y="9734550"/>
          <a:ext cx="152400" cy="200025"/>
        </a:xfrm>
        <a:prstGeom prst="rect">
          <a:avLst/>
        </a:prstGeom>
        <a:noFill/>
        <a:ln w="9525" cmpd="sng">
          <a:noFill/>
        </a:ln>
      </xdr:spPr>
    </xdr:pic>
    <xdr:clientData/>
  </xdr:twoCellAnchor>
  <xdr:twoCellAnchor editAs="oneCell">
    <xdr:from>
      <xdr:col>15</xdr:col>
      <xdr:colOff>38100</xdr:colOff>
      <xdr:row>37</xdr:row>
      <xdr:rowOff>28575</xdr:rowOff>
    </xdr:from>
    <xdr:to>
      <xdr:col>15</xdr:col>
      <xdr:colOff>190500</xdr:colOff>
      <xdr:row>37</xdr:row>
      <xdr:rowOff>228600</xdr:rowOff>
    </xdr:to>
    <xdr:pic>
      <xdr:nvPicPr>
        <xdr:cNvPr id="11" name="CheckBox11"/>
        <xdr:cNvPicPr preferRelativeResize="1">
          <a:picLocks noChangeAspect="1"/>
        </xdr:cNvPicPr>
      </xdr:nvPicPr>
      <xdr:blipFill>
        <a:blip r:embed="rId1"/>
        <a:stretch>
          <a:fillRect/>
        </a:stretch>
      </xdr:blipFill>
      <xdr:spPr>
        <a:xfrm>
          <a:off x="4857750" y="10010775"/>
          <a:ext cx="152400" cy="200025"/>
        </a:xfrm>
        <a:prstGeom prst="rect">
          <a:avLst/>
        </a:prstGeom>
        <a:noFill/>
        <a:ln w="9525" cmpd="sng">
          <a:noFill/>
        </a:ln>
      </xdr:spPr>
    </xdr:pic>
    <xdr:clientData/>
  </xdr:twoCellAnchor>
  <xdr:twoCellAnchor editAs="oneCell">
    <xdr:from>
      <xdr:col>15</xdr:col>
      <xdr:colOff>38100</xdr:colOff>
      <xdr:row>38</xdr:row>
      <xdr:rowOff>28575</xdr:rowOff>
    </xdr:from>
    <xdr:to>
      <xdr:col>15</xdr:col>
      <xdr:colOff>190500</xdr:colOff>
      <xdr:row>38</xdr:row>
      <xdr:rowOff>228600</xdr:rowOff>
    </xdr:to>
    <xdr:pic>
      <xdr:nvPicPr>
        <xdr:cNvPr id="12" name="CheckBox12"/>
        <xdr:cNvPicPr preferRelativeResize="1">
          <a:picLocks noChangeAspect="1"/>
        </xdr:cNvPicPr>
      </xdr:nvPicPr>
      <xdr:blipFill>
        <a:blip r:embed="rId2"/>
        <a:stretch>
          <a:fillRect/>
        </a:stretch>
      </xdr:blipFill>
      <xdr:spPr>
        <a:xfrm>
          <a:off x="4857750" y="10287000"/>
          <a:ext cx="152400" cy="200025"/>
        </a:xfrm>
        <a:prstGeom prst="rect">
          <a:avLst/>
        </a:prstGeom>
        <a:noFill/>
        <a:ln w="9525" cmpd="sng">
          <a:noFill/>
        </a:ln>
      </xdr:spPr>
    </xdr:pic>
    <xdr:clientData/>
  </xdr:twoCellAnchor>
  <xdr:twoCellAnchor editAs="oneCell">
    <xdr:from>
      <xdr:col>15</xdr:col>
      <xdr:colOff>38100</xdr:colOff>
      <xdr:row>39</xdr:row>
      <xdr:rowOff>38100</xdr:rowOff>
    </xdr:from>
    <xdr:to>
      <xdr:col>15</xdr:col>
      <xdr:colOff>190500</xdr:colOff>
      <xdr:row>39</xdr:row>
      <xdr:rowOff>238125</xdr:rowOff>
    </xdr:to>
    <xdr:pic>
      <xdr:nvPicPr>
        <xdr:cNvPr id="13" name="CheckBox13"/>
        <xdr:cNvPicPr preferRelativeResize="1">
          <a:picLocks noChangeAspect="1"/>
        </xdr:cNvPicPr>
      </xdr:nvPicPr>
      <xdr:blipFill>
        <a:blip r:embed="rId1"/>
        <a:stretch>
          <a:fillRect/>
        </a:stretch>
      </xdr:blipFill>
      <xdr:spPr>
        <a:xfrm>
          <a:off x="4857750" y="10572750"/>
          <a:ext cx="152400" cy="200025"/>
        </a:xfrm>
        <a:prstGeom prst="rect">
          <a:avLst/>
        </a:prstGeom>
        <a:noFill/>
        <a:ln w="9525" cmpd="sng">
          <a:noFill/>
        </a:ln>
      </xdr:spPr>
    </xdr:pic>
    <xdr:clientData/>
  </xdr:twoCellAnchor>
  <xdr:twoCellAnchor editAs="oneCell">
    <xdr:from>
      <xdr:col>15</xdr:col>
      <xdr:colOff>38100</xdr:colOff>
      <xdr:row>40</xdr:row>
      <xdr:rowOff>38100</xdr:rowOff>
    </xdr:from>
    <xdr:to>
      <xdr:col>15</xdr:col>
      <xdr:colOff>190500</xdr:colOff>
      <xdr:row>40</xdr:row>
      <xdr:rowOff>238125</xdr:rowOff>
    </xdr:to>
    <xdr:pic>
      <xdr:nvPicPr>
        <xdr:cNvPr id="14" name="CheckBox14"/>
        <xdr:cNvPicPr preferRelativeResize="1">
          <a:picLocks noChangeAspect="1"/>
        </xdr:cNvPicPr>
      </xdr:nvPicPr>
      <xdr:blipFill>
        <a:blip r:embed="rId2"/>
        <a:stretch>
          <a:fillRect/>
        </a:stretch>
      </xdr:blipFill>
      <xdr:spPr>
        <a:xfrm>
          <a:off x="4857750" y="10848975"/>
          <a:ext cx="152400" cy="200025"/>
        </a:xfrm>
        <a:prstGeom prst="rect">
          <a:avLst/>
        </a:prstGeom>
        <a:noFill/>
        <a:ln w="9525" cmpd="sng">
          <a:noFill/>
        </a:ln>
      </xdr:spPr>
    </xdr:pic>
    <xdr:clientData/>
  </xdr:twoCellAnchor>
  <xdr:twoCellAnchor editAs="oneCell">
    <xdr:from>
      <xdr:col>15</xdr:col>
      <xdr:colOff>38100</xdr:colOff>
      <xdr:row>41</xdr:row>
      <xdr:rowOff>38100</xdr:rowOff>
    </xdr:from>
    <xdr:to>
      <xdr:col>15</xdr:col>
      <xdr:colOff>190500</xdr:colOff>
      <xdr:row>41</xdr:row>
      <xdr:rowOff>238125</xdr:rowOff>
    </xdr:to>
    <xdr:pic>
      <xdr:nvPicPr>
        <xdr:cNvPr id="15" name="CheckBox15"/>
        <xdr:cNvPicPr preferRelativeResize="1">
          <a:picLocks noChangeAspect="1"/>
        </xdr:cNvPicPr>
      </xdr:nvPicPr>
      <xdr:blipFill>
        <a:blip r:embed="rId1"/>
        <a:stretch>
          <a:fillRect/>
        </a:stretch>
      </xdr:blipFill>
      <xdr:spPr>
        <a:xfrm>
          <a:off x="4857750" y="11125200"/>
          <a:ext cx="152400" cy="200025"/>
        </a:xfrm>
        <a:prstGeom prst="rect">
          <a:avLst/>
        </a:prstGeom>
        <a:noFill/>
        <a:ln w="9525" cmpd="sng">
          <a:noFill/>
        </a:ln>
      </xdr:spPr>
    </xdr:pic>
    <xdr:clientData/>
  </xdr:twoCellAnchor>
  <xdr:twoCellAnchor editAs="oneCell">
    <xdr:from>
      <xdr:col>15</xdr:col>
      <xdr:colOff>38100</xdr:colOff>
      <xdr:row>42</xdr:row>
      <xdr:rowOff>38100</xdr:rowOff>
    </xdr:from>
    <xdr:to>
      <xdr:col>15</xdr:col>
      <xdr:colOff>190500</xdr:colOff>
      <xdr:row>42</xdr:row>
      <xdr:rowOff>238125</xdr:rowOff>
    </xdr:to>
    <xdr:pic>
      <xdr:nvPicPr>
        <xdr:cNvPr id="16" name="CheckBox16"/>
        <xdr:cNvPicPr preferRelativeResize="1">
          <a:picLocks noChangeAspect="1"/>
        </xdr:cNvPicPr>
      </xdr:nvPicPr>
      <xdr:blipFill>
        <a:blip r:embed="rId2"/>
        <a:stretch>
          <a:fillRect/>
        </a:stretch>
      </xdr:blipFill>
      <xdr:spPr>
        <a:xfrm>
          <a:off x="4857750" y="11401425"/>
          <a:ext cx="152400" cy="200025"/>
        </a:xfrm>
        <a:prstGeom prst="rect">
          <a:avLst/>
        </a:prstGeom>
        <a:noFill/>
        <a:ln w="9525" cmpd="sng">
          <a:noFill/>
        </a:ln>
      </xdr:spPr>
    </xdr:pic>
    <xdr:clientData/>
  </xdr:twoCellAnchor>
  <xdr:twoCellAnchor editAs="oneCell">
    <xdr:from>
      <xdr:col>15</xdr:col>
      <xdr:colOff>38100</xdr:colOff>
      <xdr:row>46</xdr:row>
      <xdr:rowOff>38100</xdr:rowOff>
    </xdr:from>
    <xdr:to>
      <xdr:col>15</xdr:col>
      <xdr:colOff>190500</xdr:colOff>
      <xdr:row>46</xdr:row>
      <xdr:rowOff>238125</xdr:rowOff>
    </xdr:to>
    <xdr:pic>
      <xdr:nvPicPr>
        <xdr:cNvPr id="17" name="CheckBox17"/>
        <xdr:cNvPicPr preferRelativeResize="1">
          <a:picLocks noChangeAspect="1"/>
        </xdr:cNvPicPr>
      </xdr:nvPicPr>
      <xdr:blipFill>
        <a:blip r:embed="rId1"/>
        <a:stretch>
          <a:fillRect/>
        </a:stretch>
      </xdr:blipFill>
      <xdr:spPr>
        <a:xfrm>
          <a:off x="4857750" y="12306300"/>
          <a:ext cx="152400" cy="200025"/>
        </a:xfrm>
        <a:prstGeom prst="rect">
          <a:avLst/>
        </a:prstGeom>
        <a:noFill/>
        <a:ln w="9525" cmpd="sng">
          <a:noFill/>
        </a:ln>
      </xdr:spPr>
    </xdr:pic>
    <xdr:clientData/>
  </xdr:twoCellAnchor>
  <xdr:twoCellAnchor editAs="oneCell">
    <xdr:from>
      <xdr:col>15</xdr:col>
      <xdr:colOff>38100</xdr:colOff>
      <xdr:row>47</xdr:row>
      <xdr:rowOff>28575</xdr:rowOff>
    </xdr:from>
    <xdr:to>
      <xdr:col>15</xdr:col>
      <xdr:colOff>190500</xdr:colOff>
      <xdr:row>47</xdr:row>
      <xdr:rowOff>228600</xdr:rowOff>
    </xdr:to>
    <xdr:pic>
      <xdr:nvPicPr>
        <xdr:cNvPr id="18" name="CheckBox18"/>
        <xdr:cNvPicPr preferRelativeResize="1">
          <a:picLocks noChangeAspect="1"/>
        </xdr:cNvPicPr>
      </xdr:nvPicPr>
      <xdr:blipFill>
        <a:blip r:embed="rId2"/>
        <a:stretch>
          <a:fillRect/>
        </a:stretch>
      </xdr:blipFill>
      <xdr:spPr>
        <a:xfrm>
          <a:off x="4857750" y="12573000"/>
          <a:ext cx="152400" cy="200025"/>
        </a:xfrm>
        <a:prstGeom prst="rect">
          <a:avLst/>
        </a:prstGeom>
        <a:noFill/>
        <a:ln w="9525" cmpd="sng">
          <a:noFill/>
        </a:ln>
      </xdr:spPr>
    </xdr:pic>
    <xdr:clientData/>
  </xdr:twoCellAnchor>
  <xdr:twoCellAnchor editAs="oneCell">
    <xdr:from>
      <xdr:col>15</xdr:col>
      <xdr:colOff>38100</xdr:colOff>
      <xdr:row>48</xdr:row>
      <xdr:rowOff>28575</xdr:rowOff>
    </xdr:from>
    <xdr:to>
      <xdr:col>15</xdr:col>
      <xdr:colOff>190500</xdr:colOff>
      <xdr:row>48</xdr:row>
      <xdr:rowOff>228600</xdr:rowOff>
    </xdr:to>
    <xdr:pic>
      <xdr:nvPicPr>
        <xdr:cNvPr id="19" name="CheckBox19"/>
        <xdr:cNvPicPr preferRelativeResize="1">
          <a:picLocks noChangeAspect="1"/>
        </xdr:cNvPicPr>
      </xdr:nvPicPr>
      <xdr:blipFill>
        <a:blip r:embed="rId1"/>
        <a:stretch>
          <a:fillRect/>
        </a:stretch>
      </xdr:blipFill>
      <xdr:spPr>
        <a:xfrm>
          <a:off x="4857750" y="12849225"/>
          <a:ext cx="152400" cy="200025"/>
        </a:xfrm>
        <a:prstGeom prst="rect">
          <a:avLst/>
        </a:prstGeom>
        <a:noFill/>
        <a:ln w="9525" cmpd="sng">
          <a:noFill/>
        </a:ln>
      </xdr:spPr>
    </xdr:pic>
    <xdr:clientData/>
  </xdr:twoCellAnchor>
  <xdr:twoCellAnchor editAs="oneCell">
    <xdr:from>
      <xdr:col>15</xdr:col>
      <xdr:colOff>38100</xdr:colOff>
      <xdr:row>49</xdr:row>
      <xdr:rowOff>28575</xdr:rowOff>
    </xdr:from>
    <xdr:to>
      <xdr:col>15</xdr:col>
      <xdr:colOff>190500</xdr:colOff>
      <xdr:row>49</xdr:row>
      <xdr:rowOff>228600</xdr:rowOff>
    </xdr:to>
    <xdr:pic>
      <xdr:nvPicPr>
        <xdr:cNvPr id="20" name="CheckBox20"/>
        <xdr:cNvPicPr preferRelativeResize="1">
          <a:picLocks noChangeAspect="1"/>
        </xdr:cNvPicPr>
      </xdr:nvPicPr>
      <xdr:blipFill>
        <a:blip r:embed="rId2"/>
        <a:stretch>
          <a:fillRect/>
        </a:stretch>
      </xdr:blipFill>
      <xdr:spPr>
        <a:xfrm>
          <a:off x="4857750" y="13125450"/>
          <a:ext cx="152400" cy="200025"/>
        </a:xfrm>
        <a:prstGeom prst="rect">
          <a:avLst/>
        </a:prstGeom>
        <a:noFill/>
        <a:ln w="9525" cmpd="sng">
          <a:noFill/>
        </a:ln>
      </xdr:spPr>
    </xdr:pic>
    <xdr:clientData/>
  </xdr:twoCellAnchor>
  <xdr:twoCellAnchor editAs="oneCell">
    <xdr:from>
      <xdr:col>15</xdr:col>
      <xdr:colOff>38100</xdr:colOff>
      <xdr:row>50</xdr:row>
      <xdr:rowOff>19050</xdr:rowOff>
    </xdr:from>
    <xdr:to>
      <xdr:col>15</xdr:col>
      <xdr:colOff>190500</xdr:colOff>
      <xdr:row>50</xdr:row>
      <xdr:rowOff>219075</xdr:rowOff>
    </xdr:to>
    <xdr:pic>
      <xdr:nvPicPr>
        <xdr:cNvPr id="21" name="CheckBox21"/>
        <xdr:cNvPicPr preferRelativeResize="1">
          <a:picLocks noChangeAspect="1"/>
        </xdr:cNvPicPr>
      </xdr:nvPicPr>
      <xdr:blipFill>
        <a:blip r:embed="rId1"/>
        <a:stretch>
          <a:fillRect/>
        </a:stretch>
      </xdr:blipFill>
      <xdr:spPr>
        <a:xfrm>
          <a:off x="4857750" y="13392150"/>
          <a:ext cx="152400" cy="200025"/>
        </a:xfrm>
        <a:prstGeom prst="rect">
          <a:avLst/>
        </a:prstGeom>
        <a:noFill/>
        <a:ln w="9525" cmpd="sng">
          <a:noFill/>
        </a:ln>
      </xdr:spPr>
    </xdr:pic>
    <xdr:clientData/>
  </xdr:twoCellAnchor>
  <xdr:twoCellAnchor editAs="oneCell">
    <xdr:from>
      <xdr:col>15</xdr:col>
      <xdr:colOff>38100</xdr:colOff>
      <xdr:row>51</xdr:row>
      <xdr:rowOff>9525</xdr:rowOff>
    </xdr:from>
    <xdr:to>
      <xdr:col>15</xdr:col>
      <xdr:colOff>190500</xdr:colOff>
      <xdr:row>51</xdr:row>
      <xdr:rowOff>209550</xdr:rowOff>
    </xdr:to>
    <xdr:pic>
      <xdr:nvPicPr>
        <xdr:cNvPr id="22" name="CheckBox22"/>
        <xdr:cNvPicPr preferRelativeResize="1">
          <a:picLocks noChangeAspect="1"/>
        </xdr:cNvPicPr>
      </xdr:nvPicPr>
      <xdr:blipFill>
        <a:blip r:embed="rId2"/>
        <a:stretch>
          <a:fillRect/>
        </a:stretch>
      </xdr:blipFill>
      <xdr:spPr>
        <a:xfrm>
          <a:off x="4857750" y="13658850"/>
          <a:ext cx="152400" cy="200025"/>
        </a:xfrm>
        <a:prstGeom prst="rect">
          <a:avLst/>
        </a:prstGeom>
        <a:noFill/>
        <a:ln w="9525" cmpd="sng">
          <a:noFill/>
        </a:ln>
      </xdr:spPr>
    </xdr:pic>
    <xdr:clientData/>
  </xdr:twoCellAnchor>
  <xdr:twoCellAnchor editAs="oneCell">
    <xdr:from>
      <xdr:col>15</xdr:col>
      <xdr:colOff>38100</xdr:colOff>
      <xdr:row>52</xdr:row>
      <xdr:rowOff>19050</xdr:rowOff>
    </xdr:from>
    <xdr:to>
      <xdr:col>15</xdr:col>
      <xdr:colOff>190500</xdr:colOff>
      <xdr:row>52</xdr:row>
      <xdr:rowOff>219075</xdr:rowOff>
    </xdr:to>
    <xdr:pic>
      <xdr:nvPicPr>
        <xdr:cNvPr id="23" name="CheckBox23"/>
        <xdr:cNvPicPr preferRelativeResize="1">
          <a:picLocks noChangeAspect="1"/>
        </xdr:cNvPicPr>
      </xdr:nvPicPr>
      <xdr:blipFill>
        <a:blip r:embed="rId1"/>
        <a:stretch>
          <a:fillRect/>
        </a:stretch>
      </xdr:blipFill>
      <xdr:spPr>
        <a:xfrm>
          <a:off x="4857750" y="13944600"/>
          <a:ext cx="152400" cy="200025"/>
        </a:xfrm>
        <a:prstGeom prst="rect">
          <a:avLst/>
        </a:prstGeom>
        <a:noFill/>
        <a:ln w="9525" cmpd="sng">
          <a:noFill/>
        </a:ln>
      </xdr:spPr>
    </xdr:pic>
    <xdr:clientData/>
  </xdr:twoCellAnchor>
  <xdr:twoCellAnchor editAs="oneCell">
    <xdr:from>
      <xdr:col>15</xdr:col>
      <xdr:colOff>38100</xdr:colOff>
      <xdr:row>53</xdr:row>
      <xdr:rowOff>57150</xdr:rowOff>
    </xdr:from>
    <xdr:to>
      <xdr:col>15</xdr:col>
      <xdr:colOff>190500</xdr:colOff>
      <xdr:row>53</xdr:row>
      <xdr:rowOff>257175</xdr:rowOff>
    </xdr:to>
    <xdr:pic>
      <xdr:nvPicPr>
        <xdr:cNvPr id="24" name="CheckBox24"/>
        <xdr:cNvPicPr preferRelativeResize="1">
          <a:picLocks noChangeAspect="1"/>
        </xdr:cNvPicPr>
      </xdr:nvPicPr>
      <xdr:blipFill>
        <a:blip r:embed="rId2"/>
        <a:stretch>
          <a:fillRect/>
        </a:stretch>
      </xdr:blipFill>
      <xdr:spPr>
        <a:xfrm>
          <a:off x="4857750" y="14258925"/>
          <a:ext cx="152400" cy="200025"/>
        </a:xfrm>
        <a:prstGeom prst="rect">
          <a:avLst/>
        </a:prstGeom>
        <a:noFill/>
        <a:ln w="9525" cmpd="sng">
          <a:noFill/>
        </a:ln>
      </xdr:spPr>
    </xdr:pic>
    <xdr:clientData/>
  </xdr:twoCellAnchor>
  <xdr:twoCellAnchor editAs="oneCell">
    <xdr:from>
      <xdr:col>15</xdr:col>
      <xdr:colOff>38100</xdr:colOff>
      <xdr:row>54</xdr:row>
      <xdr:rowOff>28575</xdr:rowOff>
    </xdr:from>
    <xdr:to>
      <xdr:col>15</xdr:col>
      <xdr:colOff>190500</xdr:colOff>
      <xdr:row>54</xdr:row>
      <xdr:rowOff>228600</xdr:rowOff>
    </xdr:to>
    <xdr:pic>
      <xdr:nvPicPr>
        <xdr:cNvPr id="25" name="CheckBox25"/>
        <xdr:cNvPicPr preferRelativeResize="1">
          <a:picLocks noChangeAspect="1"/>
        </xdr:cNvPicPr>
      </xdr:nvPicPr>
      <xdr:blipFill>
        <a:blip r:embed="rId1"/>
        <a:stretch>
          <a:fillRect/>
        </a:stretch>
      </xdr:blipFill>
      <xdr:spPr>
        <a:xfrm>
          <a:off x="4857750" y="14506575"/>
          <a:ext cx="152400" cy="200025"/>
        </a:xfrm>
        <a:prstGeom prst="rect">
          <a:avLst/>
        </a:prstGeom>
        <a:noFill/>
        <a:ln w="9525" cmpd="sng">
          <a:noFill/>
        </a:ln>
      </xdr:spPr>
    </xdr:pic>
    <xdr:clientData/>
  </xdr:twoCellAnchor>
  <xdr:twoCellAnchor editAs="oneCell">
    <xdr:from>
      <xdr:col>15</xdr:col>
      <xdr:colOff>38100</xdr:colOff>
      <xdr:row>55</xdr:row>
      <xdr:rowOff>28575</xdr:rowOff>
    </xdr:from>
    <xdr:to>
      <xdr:col>15</xdr:col>
      <xdr:colOff>190500</xdr:colOff>
      <xdr:row>55</xdr:row>
      <xdr:rowOff>228600</xdr:rowOff>
    </xdr:to>
    <xdr:pic>
      <xdr:nvPicPr>
        <xdr:cNvPr id="26" name="CheckBox26"/>
        <xdr:cNvPicPr preferRelativeResize="1">
          <a:picLocks noChangeAspect="1"/>
        </xdr:cNvPicPr>
      </xdr:nvPicPr>
      <xdr:blipFill>
        <a:blip r:embed="rId2"/>
        <a:stretch>
          <a:fillRect/>
        </a:stretch>
      </xdr:blipFill>
      <xdr:spPr>
        <a:xfrm>
          <a:off x="4857750" y="14782800"/>
          <a:ext cx="152400" cy="200025"/>
        </a:xfrm>
        <a:prstGeom prst="rect">
          <a:avLst/>
        </a:prstGeom>
        <a:noFill/>
        <a:ln w="9525" cmpd="sng">
          <a:noFill/>
        </a:ln>
      </xdr:spPr>
    </xdr:pic>
    <xdr:clientData/>
  </xdr:twoCellAnchor>
  <xdr:twoCellAnchor editAs="oneCell">
    <xdr:from>
      <xdr:col>15</xdr:col>
      <xdr:colOff>38100</xdr:colOff>
      <xdr:row>56</xdr:row>
      <xdr:rowOff>28575</xdr:rowOff>
    </xdr:from>
    <xdr:to>
      <xdr:col>15</xdr:col>
      <xdr:colOff>190500</xdr:colOff>
      <xdr:row>56</xdr:row>
      <xdr:rowOff>228600</xdr:rowOff>
    </xdr:to>
    <xdr:pic>
      <xdr:nvPicPr>
        <xdr:cNvPr id="27" name="CheckBox27"/>
        <xdr:cNvPicPr preferRelativeResize="1">
          <a:picLocks noChangeAspect="1"/>
        </xdr:cNvPicPr>
      </xdr:nvPicPr>
      <xdr:blipFill>
        <a:blip r:embed="rId1"/>
        <a:stretch>
          <a:fillRect/>
        </a:stretch>
      </xdr:blipFill>
      <xdr:spPr>
        <a:xfrm>
          <a:off x="4857750" y="15059025"/>
          <a:ext cx="152400" cy="200025"/>
        </a:xfrm>
        <a:prstGeom prst="rect">
          <a:avLst/>
        </a:prstGeom>
        <a:noFill/>
        <a:ln w="9525" cmpd="sng">
          <a:noFill/>
        </a:ln>
      </xdr:spPr>
    </xdr:pic>
    <xdr:clientData/>
  </xdr:twoCellAnchor>
  <xdr:twoCellAnchor editAs="oneCell">
    <xdr:from>
      <xdr:col>15</xdr:col>
      <xdr:colOff>38100</xdr:colOff>
      <xdr:row>57</xdr:row>
      <xdr:rowOff>28575</xdr:rowOff>
    </xdr:from>
    <xdr:to>
      <xdr:col>15</xdr:col>
      <xdr:colOff>190500</xdr:colOff>
      <xdr:row>57</xdr:row>
      <xdr:rowOff>228600</xdr:rowOff>
    </xdr:to>
    <xdr:pic>
      <xdr:nvPicPr>
        <xdr:cNvPr id="28" name="CheckBox28"/>
        <xdr:cNvPicPr preferRelativeResize="1">
          <a:picLocks noChangeAspect="1"/>
        </xdr:cNvPicPr>
      </xdr:nvPicPr>
      <xdr:blipFill>
        <a:blip r:embed="rId2"/>
        <a:stretch>
          <a:fillRect/>
        </a:stretch>
      </xdr:blipFill>
      <xdr:spPr>
        <a:xfrm>
          <a:off x="4857750" y="15335250"/>
          <a:ext cx="152400" cy="200025"/>
        </a:xfrm>
        <a:prstGeom prst="rect">
          <a:avLst/>
        </a:prstGeom>
        <a:noFill/>
        <a:ln w="9525" cmpd="sng">
          <a:noFill/>
        </a:ln>
      </xdr:spPr>
    </xdr:pic>
    <xdr:clientData/>
  </xdr:twoCellAnchor>
  <xdr:twoCellAnchor editAs="oneCell">
    <xdr:from>
      <xdr:col>15</xdr:col>
      <xdr:colOff>38100</xdr:colOff>
      <xdr:row>58</xdr:row>
      <xdr:rowOff>38100</xdr:rowOff>
    </xdr:from>
    <xdr:to>
      <xdr:col>15</xdr:col>
      <xdr:colOff>190500</xdr:colOff>
      <xdr:row>58</xdr:row>
      <xdr:rowOff>238125</xdr:rowOff>
    </xdr:to>
    <xdr:pic>
      <xdr:nvPicPr>
        <xdr:cNvPr id="29" name="CheckBox29"/>
        <xdr:cNvPicPr preferRelativeResize="1">
          <a:picLocks noChangeAspect="1"/>
        </xdr:cNvPicPr>
      </xdr:nvPicPr>
      <xdr:blipFill>
        <a:blip r:embed="rId1"/>
        <a:stretch>
          <a:fillRect/>
        </a:stretch>
      </xdr:blipFill>
      <xdr:spPr>
        <a:xfrm>
          <a:off x="4857750" y="15621000"/>
          <a:ext cx="152400" cy="200025"/>
        </a:xfrm>
        <a:prstGeom prst="rect">
          <a:avLst/>
        </a:prstGeom>
        <a:noFill/>
        <a:ln w="9525" cmpd="sng">
          <a:noFill/>
        </a:ln>
      </xdr:spPr>
    </xdr:pic>
    <xdr:clientData/>
  </xdr:twoCellAnchor>
  <xdr:twoCellAnchor editAs="oneCell">
    <xdr:from>
      <xdr:col>15</xdr:col>
      <xdr:colOff>38100</xdr:colOff>
      <xdr:row>59</xdr:row>
      <xdr:rowOff>38100</xdr:rowOff>
    </xdr:from>
    <xdr:to>
      <xdr:col>15</xdr:col>
      <xdr:colOff>190500</xdr:colOff>
      <xdr:row>59</xdr:row>
      <xdr:rowOff>238125</xdr:rowOff>
    </xdr:to>
    <xdr:pic>
      <xdr:nvPicPr>
        <xdr:cNvPr id="30" name="CheckBox30"/>
        <xdr:cNvPicPr preferRelativeResize="1">
          <a:picLocks noChangeAspect="1"/>
        </xdr:cNvPicPr>
      </xdr:nvPicPr>
      <xdr:blipFill>
        <a:blip r:embed="rId2"/>
        <a:stretch>
          <a:fillRect/>
        </a:stretch>
      </xdr:blipFill>
      <xdr:spPr>
        <a:xfrm>
          <a:off x="4857750" y="15897225"/>
          <a:ext cx="152400" cy="200025"/>
        </a:xfrm>
        <a:prstGeom prst="rect">
          <a:avLst/>
        </a:prstGeom>
        <a:noFill/>
        <a:ln w="9525" cmpd="sng">
          <a:noFill/>
        </a:ln>
      </xdr:spPr>
    </xdr:pic>
    <xdr:clientData/>
  </xdr:twoCellAnchor>
  <xdr:twoCellAnchor editAs="oneCell">
    <xdr:from>
      <xdr:col>15</xdr:col>
      <xdr:colOff>38100</xdr:colOff>
      <xdr:row>60</xdr:row>
      <xdr:rowOff>38100</xdr:rowOff>
    </xdr:from>
    <xdr:to>
      <xdr:col>15</xdr:col>
      <xdr:colOff>190500</xdr:colOff>
      <xdr:row>60</xdr:row>
      <xdr:rowOff>238125</xdr:rowOff>
    </xdr:to>
    <xdr:pic>
      <xdr:nvPicPr>
        <xdr:cNvPr id="31" name="CheckBox31"/>
        <xdr:cNvPicPr preferRelativeResize="1">
          <a:picLocks noChangeAspect="1"/>
        </xdr:cNvPicPr>
      </xdr:nvPicPr>
      <xdr:blipFill>
        <a:blip r:embed="rId1"/>
        <a:stretch>
          <a:fillRect/>
        </a:stretch>
      </xdr:blipFill>
      <xdr:spPr>
        <a:xfrm>
          <a:off x="4857750" y="16173450"/>
          <a:ext cx="152400" cy="200025"/>
        </a:xfrm>
        <a:prstGeom prst="rect">
          <a:avLst/>
        </a:prstGeom>
        <a:noFill/>
        <a:ln w="9525" cmpd="sng">
          <a:noFill/>
        </a:ln>
      </xdr:spPr>
    </xdr:pic>
    <xdr:clientData/>
  </xdr:twoCellAnchor>
  <xdr:twoCellAnchor editAs="oneCell">
    <xdr:from>
      <xdr:col>15</xdr:col>
      <xdr:colOff>38100</xdr:colOff>
      <xdr:row>61</xdr:row>
      <xdr:rowOff>38100</xdr:rowOff>
    </xdr:from>
    <xdr:to>
      <xdr:col>15</xdr:col>
      <xdr:colOff>190500</xdr:colOff>
      <xdr:row>61</xdr:row>
      <xdr:rowOff>238125</xdr:rowOff>
    </xdr:to>
    <xdr:pic>
      <xdr:nvPicPr>
        <xdr:cNvPr id="32" name="CheckBox32"/>
        <xdr:cNvPicPr preferRelativeResize="1">
          <a:picLocks noChangeAspect="1"/>
        </xdr:cNvPicPr>
      </xdr:nvPicPr>
      <xdr:blipFill>
        <a:blip r:embed="rId2"/>
        <a:stretch>
          <a:fillRect/>
        </a:stretch>
      </xdr:blipFill>
      <xdr:spPr>
        <a:xfrm>
          <a:off x="4857750" y="16449675"/>
          <a:ext cx="152400" cy="200025"/>
        </a:xfrm>
        <a:prstGeom prst="rect">
          <a:avLst/>
        </a:prstGeom>
        <a:noFill/>
        <a:ln w="9525" cmpd="sng">
          <a:noFill/>
        </a:ln>
      </xdr:spPr>
    </xdr:pic>
    <xdr:clientData/>
  </xdr:twoCellAnchor>
  <xdr:twoCellAnchor editAs="oneCell">
    <xdr:from>
      <xdr:col>15</xdr:col>
      <xdr:colOff>38100</xdr:colOff>
      <xdr:row>65</xdr:row>
      <xdr:rowOff>47625</xdr:rowOff>
    </xdr:from>
    <xdr:to>
      <xdr:col>15</xdr:col>
      <xdr:colOff>190500</xdr:colOff>
      <xdr:row>65</xdr:row>
      <xdr:rowOff>247650</xdr:rowOff>
    </xdr:to>
    <xdr:pic>
      <xdr:nvPicPr>
        <xdr:cNvPr id="33" name="CheckBox33"/>
        <xdr:cNvPicPr preferRelativeResize="1">
          <a:picLocks noChangeAspect="1"/>
        </xdr:cNvPicPr>
      </xdr:nvPicPr>
      <xdr:blipFill>
        <a:blip r:embed="rId1"/>
        <a:stretch>
          <a:fillRect/>
        </a:stretch>
      </xdr:blipFill>
      <xdr:spPr>
        <a:xfrm>
          <a:off x="4857750" y="17592675"/>
          <a:ext cx="152400" cy="200025"/>
        </a:xfrm>
        <a:prstGeom prst="rect">
          <a:avLst/>
        </a:prstGeom>
        <a:noFill/>
        <a:ln w="9525" cmpd="sng">
          <a:noFill/>
        </a:ln>
      </xdr:spPr>
    </xdr:pic>
    <xdr:clientData/>
  </xdr:twoCellAnchor>
  <xdr:twoCellAnchor editAs="oneCell">
    <xdr:from>
      <xdr:col>15</xdr:col>
      <xdr:colOff>38100</xdr:colOff>
      <xdr:row>66</xdr:row>
      <xdr:rowOff>47625</xdr:rowOff>
    </xdr:from>
    <xdr:to>
      <xdr:col>15</xdr:col>
      <xdr:colOff>190500</xdr:colOff>
      <xdr:row>66</xdr:row>
      <xdr:rowOff>247650</xdr:rowOff>
    </xdr:to>
    <xdr:pic>
      <xdr:nvPicPr>
        <xdr:cNvPr id="34" name="CheckBox34"/>
        <xdr:cNvPicPr preferRelativeResize="1">
          <a:picLocks noChangeAspect="1"/>
        </xdr:cNvPicPr>
      </xdr:nvPicPr>
      <xdr:blipFill>
        <a:blip r:embed="rId2"/>
        <a:stretch>
          <a:fillRect/>
        </a:stretch>
      </xdr:blipFill>
      <xdr:spPr>
        <a:xfrm>
          <a:off x="4857750" y="17868900"/>
          <a:ext cx="152400" cy="200025"/>
        </a:xfrm>
        <a:prstGeom prst="rect">
          <a:avLst/>
        </a:prstGeom>
        <a:noFill/>
        <a:ln w="9525" cmpd="sng">
          <a:noFill/>
        </a:ln>
      </xdr:spPr>
    </xdr:pic>
    <xdr:clientData/>
  </xdr:twoCellAnchor>
  <xdr:twoCellAnchor editAs="oneCell">
    <xdr:from>
      <xdr:col>15</xdr:col>
      <xdr:colOff>38100</xdr:colOff>
      <xdr:row>67</xdr:row>
      <xdr:rowOff>47625</xdr:rowOff>
    </xdr:from>
    <xdr:to>
      <xdr:col>15</xdr:col>
      <xdr:colOff>190500</xdr:colOff>
      <xdr:row>67</xdr:row>
      <xdr:rowOff>247650</xdr:rowOff>
    </xdr:to>
    <xdr:pic>
      <xdr:nvPicPr>
        <xdr:cNvPr id="35" name="CheckBox35"/>
        <xdr:cNvPicPr preferRelativeResize="1">
          <a:picLocks noChangeAspect="1"/>
        </xdr:cNvPicPr>
      </xdr:nvPicPr>
      <xdr:blipFill>
        <a:blip r:embed="rId1"/>
        <a:stretch>
          <a:fillRect/>
        </a:stretch>
      </xdr:blipFill>
      <xdr:spPr>
        <a:xfrm>
          <a:off x="4857750" y="18145125"/>
          <a:ext cx="152400" cy="200025"/>
        </a:xfrm>
        <a:prstGeom prst="rect">
          <a:avLst/>
        </a:prstGeom>
        <a:noFill/>
        <a:ln w="9525" cmpd="sng">
          <a:noFill/>
        </a:ln>
      </xdr:spPr>
    </xdr:pic>
    <xdr:clientData/>
  </xdr:twoCellAnchor>
  <xdr:twoCellAnchor editAs="oneCell">
    <xdr:from>
      <xdr:col>15</xdr:col>
      <xdr:colOff>38100</xdr:colOff>
      <xdr:row>68</xdr:row>
      <xdr:rowOff>47625</xdr:rowOff>
    </xdr:from>
    <xdr:to>
      <xdr:col>15</xdr:col>
      <xdr:colOff>190500</xdr:colOff>
      <xdr:row>68</xdr:row>
      <xdr:rowOff>247650</xdr:rowOff>
    </xdr:to>
    <xdr:pic>
      <xdr:nvPicPr>
        <xdr:cNvPr id="36" name="CheckBox36"/>
        <xdr:cNvPicPr preferRelativeResize="1">
          <a:picLocks noChangeAspect="1"/>
        </xdr:cNvPicPr>
      </xdr:nvPicPr>
      <xdr:blipFill>
        <a:blip r:embed="rId2"/>
        <a:stretch>
          <a:fillRect/>
        </a:stretch>
      </xdr:blipFill>
      <xdr:spPr>
        <a:xfrm>
          <a:off x="4857750" y="18421350"/>
          <a:ext cx="152400" cy="200025"/>
        </a:xfrm>
        <a:prstGeom prst="rect">
          <a:avLst/>
        </a:prstGeom>
        <a:noFill/>
        <a:ln w="9525" cmpd="sng">
          <a:noFill/>
        </a:ln>
      </xdr:spPr>
    </xdr:pic>
    <xdr:clientData/>
  </xdr:twoCellAnchor>
  <xdr:twoCellAnchor editAs="oneCell">
    <xdr:from>
      <xdr:col>15</xdr:col>
      <xdr:colOff>38100</xdr:colOff>
      <xdr:row>69</xdr:row>
      <xdr:rowOff>19050</xdr:rowOff>
    </xdr:from>
    <xdr:to>
      <xdr:col>15</xdr:col>
      <xdr:colOff>190500</xdr:colOff>
      <xdr:row>69</xdr:row>
      <xdr:rowOff>219075</xdr:rowOff>
    </xdr:to>
    <xdr:pic>
      <xdr:nvPicPr>
        <xdr:cNvPr id="37" name="CheckBox37"/>
        <xdr:cNvPicPr preferRelativeResize="1">
          <a:picLocks noChangeAspect="1"/>
        </xdr:cNvPicPr>
      </xdr:nvPicPr>
      <xdr:blipFill>
        <a:blip r:embed="rId1"/>
        <a:stretch>
          <a:fillRect/>
        </a:stretch>
      </xdr:blipFill>
      <xdr:spPr>
        <a:xfrm>
          <a:off x="4857750" y="18669000"/>
          <a:ext cx="152400" cy="200025"/>
        </a:xfrm>
        <a:prstGeom prst="rect">
          <a:avLst/>
        </a:prstGeom>
        <a:noFill/>
        <a:ln w="9525" cmpd="sng">
          <a:noFill/>
        </a:ln>
      </xdr:spPr>
    </xdr:pic>
    <xdr:clientData/>
  </xdr:twoCellAnchor>
  <xdr:twoCellAnchor editAs="oneCell">
    <xdr:from>
      <xdr:col>15</xdr:col>
      <xdr:colOff>38100</xdr:colOff>
      <xdr:row>70</xdr:row>
      <xdr:rowOff>19050</xdr:rowOff>
    </xdr:from>
    <xdr:to>
      <xdr:col>15</xdr:col>
      <xdr:colOff>190500</xdr:colOff>
      <xdr:row>70</xdr:row>
      <xdr:rowOff>219075</xdr:rowOff>
    </xdr:to>
    <xdr:pic>
      <xdr:nvPicPr>
        <xdr:cNvPr id="38" name="CheckBox38"/>
        <xdr:cNvPicPr preferRelativeResize="1">
          <a:picLocks noChangeAspect="1"/>
        </xdr:cNvPicPr>
      </xdr:nvPicPr>
      <xdr:blipFill>
        <a:blip r:embed="rId2"/>
        <a:stretch>
          <a:fillRect/>
        </a:stretch>
      </xdr:blipFill>
      <xdr:spPr>
        <a:xfrm>
          <a:off x="4857750" y="18945225"/>
          <a:ext cx="152400" cy="200025"/>
        </a:xfrm>
        <a:prstGeom prst="rect">
          <a:avLst/>
        </a:prstGeom>
        <a:noFill/>
        <a:ln w="9525" cmpd="sng">
          <a:noFill/>
        </a:ln>
      </xdr:spPr>
    </xdr:pic>
    <xdr:clientData/>
  </xdr:twoCellAnchor>
  <xdr:twoCellAnchor editAs="oneCell">
    <xdr:from>
      <xdr:col>15</xdr:col>
      <xdr:colOff>38100</xdr:colOff>
      <xdr:row>71</xdr:row>
      <xdr:rowOff>19050</xdr:rowOff>
    </xdr:from>
    <xdr:to>
      <xdr:col>15</xdr:col>
      <xdr:colOff>190500</xdr:colOff>
      <xdr:row>71</xdr:row>
      <xdr:rowOff>219075</xdr:rowOff>
    </xdr:to>
    <xdr:pic>
      <xdr:nvPicPr>
        <xdr:cNvPr id="39" name="CheckBox39"/>
        <xdr:cNvPicPr preferRelativeResize="1">
          <a:picLocks noChangeAspect="1"/>
        </xdr:cNvPicPr>
      </xdr:nvPicPr>
      <xdr:blipFill>
        <a:blip r:embed="rId1"/>
        <a:stretch>
          <a:fillRect/>
        </a:stretch>
      </xdr:blipFill>
      <xdr:spPr>
        <a:xfrm>
          <a:off x="4857750" y="19221450"/>
          <a:ext cx="152400" cy="200025"/>
        </a:xfrm>
        <a:prstGeom prst="rect">
          <a:avLst/>
        </a:prstGeom>
        <a:noFill/>
        <a:ln w="9525" cmpd="sng">
          <a:noFill/>
        </a:ln>
      </xdr:spPr>
    </xdr:pic>
    <xdr:clientData/>
  </xdr:twoCellAnchor>
  <xdr:twoCellAnchor editAs="oneCell">
    <xdr:from>
      <xdr:col>15</xdr:col>
      <xdr:colOff>38100</xdr:colOff>
      <xdr:row>72</xdr:row>
      <xdr:rowOff>28575</xdr:rowOff>
    </xdr:from>
    <xdr:to>
      <xdr:col>15</xdr:col>
      <xdr:colOff>190500</xdr:colOff>
      <xdr:row>72</xdr:row>
      <xdr:rowOff>228600</xdr:rowOff>
    </xdr:to>
    <xdr:pic>
      <xdr:nvPicPr>
        <xdr:cNvPr id="40" name="CheckBox40"/>
        <xdr:cNvPicPr preferRelativeResize="1">
          <a:picLocks noChangeAspect="1"/>
        </xdr:cNvPicPr>
      </xdr:nvPicPr>
      <xdr:blipFill>
        <a:blip r:embed="rId2"/>
        <a:stretch>
          <a:fillRect/>
        </a:stretch>
      </xdr:blipFill>
      <xdr:spPr>
        <a:xfrm>
          <a:off x="4857750" y="19507200"/>
          <a:ext cx="152400" cy="200025"/>
        </a:xfrm>
        <a:prstGeom prst="rect">
          <a:avLst/>
        </a:prstGeom>
        <a:noFill/>
        <a:ln w="9525" cmpd="sng">
          <a:noFill/>
        </a:ln>
      </xdr:spPr>
    </xdr:pic>
    <xdr:clientData/>
  </xdr:twoCellAnchor>
  <xdr:twoCellAnchor editAs="oneCell">
    <xdr:from>
      <xdr:col>15</xdr:col>
      <xdr:colOff>38100</xdr:colOff>
      <xdr:row>73</xdr:row>
      <xdr:rowOff>47625</xdr:rowOff>
    </xdr:from>
    <xdr:to>
      <xdr:col>15</xdr:col>
      <xdr:colOff>190500</xdr:colOff>
      <xdr:row>73</xdr:row>
      <xdr:rowOff>247650</xdr:rowOff>
    </xdr:to>
    <xdr:pic>
      <xdr:nvPicPr>
        <xdr:cNvPr id="41" name="CheckBox41"/>
        <xdr:cNvPicPr preferRelativeResize="1">
          <a:picLocks noChangeAspect="1"/>
        </xdr:cNvPicPr>
      </xdr:nvPicPr>
      <xdr:blipFill>
        <a:blip r:embed="rId1"/>
        <a:stretch>
          <a:fillRect/>
        </a:stretch>
      </xdr:blipFill>
      <xdr:spPr>
        <a:xfrm>
          <a:off x="4857750" y="19802475"/>
          <a:ext cx="152400" cy="200025"/>
        </a:xfrm>
        <a:prstGeom prst="rect">
          <a:avLst/>
        </a:prstGeom>
        <a:noFill/>
        <a:ln w="9525" cmpd="sng">
          <a:noFill/>
        </a:ln>
      </xdr:spPr>
    </xdr:pic>
    <xdr:clientData/>
  </xdr:twoCellAnchor>
  <xdr:twoCellAnchor editAs="oneCell">
    <xdr:from>
      <xdr:col>15</xdr:col>
      <xdr:colOff>38100</xdr:colOff>
      <xdr:row>74</xdr:row>
      <xdr:rowOff>47625</xdr:rowOff>
    </xdr:from>
    <xdr:to>
      <xdr:col>15</xdr:col>
      <xdr:colOff>190500</xdr:colOff>
      <xdr:row>74</xdr:row>
      <xdr:rowOff>247650</xdr:rowOff>
    </xdr:to>
    <xdr:pic>
      <xdr:nvPicPr>
        <xdr:cNvPr id="42" name="CheckBox42"/>
        <xdr:cNvPicPr preferRelativeResize="1">
          <a:picLocks noChangeAspect="1"/>
        </xdr:cNvPicPr>
      </xdr:nvPicPr>
      <xdr:blipFill>
        <a:blip r:embed="rId2"/>
        <a:stretch>
          <a:fillRect/>
        </a:stretch>
      </xdr:blipFill>
      <xdr:spPr>
        <a:xfrm>
          <a:off x="4857750" y="20078700"/>
          <a:ext cx="152400" cy="200025"/>
        </a:xfrm>
        <a:prstGeom prst="rect">
          <a:avLst/>
        </a:prstGeom>
        <a:noFill/>
        <a:ln w="9525" cmpd="sng">
          <a:noFill/>
        </a:ln>
      </xdr:spPr>
    </xdr:pic>
    <xdr:clientData/>
  </xdr:twoCellAnchor>
  <xdr:twoCellAnchor editAs="oneCell">
    <xdr:from>
      <xdr:col>15</xdr:col>
      <xdr:colOff>38100</xdr:colOff>
      <xdr:row>75</xdr:row>
      <xdr:rowOff>47625</xdr:rowOff>
    </xdr:from>
    <xdr:to>
      <xdr:col>15</xdr:col>
      <xdr:colOff>190500</xdr:colOff>
      <xdr:row>75</xdr:row>
      <xdr:rowOff>247650</xdr:rowOff>
    </xdr:to>
    <xdr:pic>
      <xdr:nvPicPr>
        <xdr:cNvPr id="43" name="CheckBox43"/>
        <xdr:cNvPicPr preferRelativeResize="1">
          <a:picLocks noChangeAspect="1"/>
        </xdr:cNvPicPr>
      </xdr:nvPicPr>
      <xdr:blipFill>
        <a:blip r:embed="rId1"/>
        <a:stretch>
          <a:fillRect/>
        </a:stretch>
      </xdr:blipFill>
      <xdr:spPr>
        <a:xfrm>
          <a:off x="4857750" y="20354925"/>
          <a:ext cx="152400" cy="200025"/>
        </a:xfrm>
        <a:prstGeom prst="rect">
          <a:avLst/>
        </a:prstGeom>
        <a:noFill/>
        <a:ln w="9525" cmpd="sng">
          <a:noFill/>
        </a:ln>
      </xdr:spPr>
    </xdr:pic>
    <xdr:clientData/>
  </xdr:twoCellAnchor>
  <xdr:twoCellAnchor editAs="oneCell">
    <xdr:from>
      <xdr:col>15</xdr:col>
      <xdr:colOff>38100</xdr:colOff>
      <xdr:row>76</xdr:row>
      <xdr:rowOff>47625</xdr:rowOff>
    </xdr:from>
    <xdr:to>
      <xdr:col>15</xdr:col>
      <xdr:colOff>190500</xdr:colOff>
      <xdr:row>76</xdr:row>
      <xdr:rowOff>247650</xdr:rowOff>
    </xdr:to>
    <xdr:pic>
      <xdr:nvPicPr>
        <xdr:cNvPr id="44" name="CheckBox44"/>
        <xdr:cNvPicPr preferRelativeResize="1">
          <a:picLocks noChangeAspect="1"/>
        </xdr:cNvPicPr>
      </xdr:nvPicPr>
      <xdr:blipFill>
        <a:blip r:embed="rId2"/>
        <a:stretch>
          <a:fillRect/>
        </a:stretch>
      </xdr:blipFill>
      <xdr:spPr>
        <a:xfrm>
          <a:off x="4857750" y="20631150"/>
          <a:ext cx="152400" cy="200025"/>
        </a:xfrm>
        <a:prstGeom prst="rect">
          <a:avLst/>
        </a:prstGeom>
        <a:noFill/>
        <a:ln w="9525" cmpd="sng">
          <a:noFill/>
        </a:ln>
      </xdr:spPr>
    </xdr:pic>
    <xdr:clientData/>
  </xdr:twoCellAnchor>
  <xdr:twoCellAnchor editAs="oneCell">
    <xdr:from>
      <xdr:col>15</xdr:col>
      <xdr:colOff>38100</xdr:colOff>
      <xdr:row>82</xdr:row>
      <xdr:rowOff>47625</xdr:rowOff>
    </xdr:from>
    <xdr:to>
      <xdr:col>15</xdr:col>
      <xdr:colOff>190500</xdr:colOff>
      <xdr:row>82</xdr:row>
      <xdr:rowOff>247650</xdr:rowOff>
    </xdr:to>
    <xdr:pic>
      <xdr:nvPicPr>
        <xdr:cNvPr id="45" name="CheckBox45"/>
        <xdr:cNvPicPr preferRelativeResize="1">
          <a:picLocks noChangeAspect="1"/>
        </xdr:cNvPicPr>
      </xdr:nvPicPr>
      <xdr:blipFill>
        <a:blip r:embed="rId1"/>
        <a:stretch>
          <a:fillRect/>
        </a:stretch>
      </xdr:blipFill>
      <xdr:spPr>
        <a:xfrm>
          <a:off x="4857750" y="22288500"/>
          <a:ext cx="152400" cy="200025"/>
        </a:xfrm>
        <a:prstGeom prst="rect">
          <a:avLst/>
        </a:prstGeom>
        <a:noFill/>
        <a:ln w="9525" cmpd="sng">
          <a:noFill/>
        </a:ln>
      </xdr:spPr>
    </xdr:pic>
    <xdr:clientData/>
  </xdr:twoCellAnchor>
  <xdr:twoCellAnchor editAs="oneCell">
    <xdr:from>
      <xdr:col>15</xdr:col>
      <xdr:colOff>38100</xdr:colOff>
      <xdr:row>83</xdr:row>
      <xdr:rowOff>47625</xdr:rowOff>
    </xdr:from>
    <xdr:to>
      <xdr:col>15</xdr:col>
      <xdr:colOff>190500</xdr:colOff>
      <xdr:row>83</xdr:row>
      <xdr:rowOff>247650</xdr:rowOff>
    </xdr:to>
    <xdr:pic>
      <xdr:nvPicPr>
        <xdr:cNvPr id="46" name="CheckBox46"/>
        <xdr:cNvPicPr preferRelativeResize="1">
          <a:picLocks noChangeAspect="1"/>
        </xdr:cNvPicPr>
      </xdr:nvPicPr>
      <xdr:blipFill>
        <a:blip r:embed="rId2"/>
        <a:stretch>
          <a:fillRect/>
        </a:stretch>
      </xdr:blipFill>
      <xdr:spPr>
        <a:xfrm>
          <a:off x="4857750" y="22564725"/>
          <a:ext cx="152400" cy="200025"/>
        </a:xfrm>
        <a:prstGeom prst="rect">
          <a:avLst/>
        </a:prstGeom>
        <a:noFill/>
        <a:ln w="9525" cmpd="sng">
          <a:noFill/>
        </a:ln>
      </xdr:spPr>
    </xdr:pic>
    <xdr:clientData/>
  </xdr:twoCellAnchor>
  <xdr:twoCellAnchor editAs="oneCell">
    <xdr:from>
      <xdr:col>15</xdr:col>
      <xdr:colOff>38100</xdr:colOff>
      <xdr:row>84</xdr:row>
      <xdr:rowOff>47625</xdr:rowOff>
    </xdr:from>
    <xdr:to>
      <xdr:col>15</xdr:col>
      <xdr:colOff>190500</xdr:colOff>
      <xdr:row>84</xdr:row>
      <xdr:rowOff>247650</xdr:rowOff>
    </xdr:to>
    <xdr:pic>
      <xdr:nvPicPr>
        <xdr:cNvPr id="47" name="CheckBox47"/>
        <xdr:cNvPicPr preferRelativeResize="1">
          <a:picLocks noChangeAspect="1"/>
        </xdr:cNvPicPr>
      </xdr:nvPicPr>
      <xdr:blipFill>
        <a:blip r:embed="rId1"/>
        <a:stretch>
          <a:fillRect/>
        </a:stretch>
      </xdr:blipFill>
      <xdr:spPr>
        <a:xfrm>
          <a:off x="4857750" y="22840950"/>
          <a:ext cx="152400" cy="200025"/>
        </a:xfrm>
        <a:prstGeom prst="rect">
          <a:avLst/>
        </a:prstGeom>
        <a:noFill/>
        <a:ln w="9525" cmpd="sng">
          <a:noFill/>
        </a:ln>
      </xdr:spPr>
    </xdr:pic>
    <xdr:clientData/>
  </xdr:twoCellAnchor>
  <xdr:twoCellAnchor editAs="oneCell">
    <xdr:from>
      <xdr:col>15</xdr:col>
      <xdr:colOff>38100</xdr:colOff>
      <xdr:row>85</xdr:row>
      <xdr:rowOff>47625</xdr:rowOff>
    </xdr:from>
    <xdr:to>
      <xdr:col>15</xdr:col>
      <xdr:colOff>190500</xdr:colOff>
      <xdr:row>85</xdr:row>
      <xdr:rowOff>247650</xdr:rowOff>
    </xdr:to>
    <xdr:pic>
      <xdr:nvPicPr>
        <xdr:cNvPr id="48" name="CheckBox48"/>
        <xdr:cNvPicPr preferRelativeResize="1">
          <a:picLocks noChangeAspect="1"/>
        </xdr:cNvPicPr>
      </xdr:nvPicPr>
      <xdr:blipFill>
        <a:blip r:embed="rId2"/>
        <a:stretch>
          <a:fillRect/>
        </a:stretch>
      </xdr:blipFill>
      <xdr:spPr>
        <a:xfrm>
          <a:off x="4857750" y="23117175"/>
          <a:ext cx="152400" cy="200025"/>
        </a:xfrm>
        <a:prstGeom prst="rect">
          <a:avLst/>
        </a:prstGeom>
        <a:noFill/>
        <a:ln w="9525" cmpd="sng">
          <a:noFill/>
        </a:ln>
      </xdr:spPr>
    </xdr:pic>
    <xdr:clientData/>
  </xdr:twoCellAnchor>
  <xdr:twoCellAnchor editAs="oneCell">
    <xdr:from>
      <xdr:col>15</xdr:col>
      <xdr:colOff>38100</xdr:colOff>
      <xdr:row>87</xdr:row>
      <xdr:rowOff>38100</xdr:rowOff>
    </xdr:from>
    <xdr:to>
      <xdr:col>15</xdr:col>
      <xdr:colOff>190500</xdr:colOff>
      <xdr:row>87</xdr:row>
      <xdr:rowOff>238125</xdr:rowOff>
    </xdr:to>
    <xdr:pic>
      <xdr:nvPicPr>
        <xdr:cNvPr id="49" name="CheckBox49"/>
        <xdr:cNvPicPr preferRelativeResize="1">
          <a:picLocks noChangeAspect="1"/>
        </xdr:cNvPicPr>
      </xdr:nvPicPr>
      <xdr:blipFill>
        <a:blip r:embed="rId1"/>
        <a:stretch>
          <a:fillRect/>
        </a:stretch>
      </xdr:blipFill>
      <xdr:spPr>
        <a:xfrm>
          <a:off x="4857750" y="23660100"/>
          <a:ext cx="152400" cy="200025"/>
        </a:xfrm>
        <a:prstGeom prst="rect">
          <a:avLst/>
        </a:prstGeom>
        <a:noFill/>
        <a:ln w="9525" cmpd="sng">
          <a:noFill/>
        </a:ln>
      </xdr:spPr>
    </xdr:pic>
    <xdr:clientData/>
  </xdr:twoCellAnchor>
  <xdr:twoCellAnchor editAs="oneCell">
    <xdr:from>
      <xdr:col>15</xdr:col>
      <xdr:colOff>38100</xdr:colOff>
      <xdr:row>88</xdr:row>
      <xdr:rowOff>38100</xdr:rowOff>
    </xdr:from>
    <xdr:to>
      <xdr:col>15</xdr:col>
      <xdr:colOff>190500</xdr:colOff>
      <xdr:row>88</xdr:row>
      <xdr:rowOff>238125</xdr:rowOff>
    </xdr:to>
    <xdr:pic>
      <xdr:nvPicPr>
        <xdr:cNvPr id="50" name="CheckBox50"/>
        <xdr:cNvPicPr preferRelativeResize="1">
          <a:picLocks noChangeAspect="1"/>
        </xdr:cNvPicPr>
      </xdr:nvPicPr>
      <xdr:blipFill>
        <a:blip r:embed="rId2"/>
        <a:stretch>
          <a:fillRect/>
        </a:stretch>
      </xdr:blipFill>
      <xdr:spPr>
        <a:xfrm>
          <a:off x="4857750" y="23936325"/>
          <a:ext cx="152400" cy="200025"/>
        </a:xfrm>
        <a:prstGeom prst="rect">
          <a:avLst/>
        </a:prstGeom>
        <a:noFill/>
        <a:ln w="9525" cmpd="sng">
          <a:noFill/>
        </a:ln>
      </xdr:spPr>
    </xdr:pic>
    <xdr:clientData/>
  </xdr:twoCellAnchor>
  <xdr:twoCellAnchor editAs="oneCell">
    <xdr:from>
      <xdr:col>15</xdr:col>
      <xdr:colOff>38100</xdr:colOff>
      <xdr:row>89</xdr:row>
      <xdr:rowOff>38100</xdr:rowOff>
    </xdr:from>
    <xdr:to>
      <xdr:col>15</xdr:col>
      <xdr:colOff>190500</xdr:colOff>
      <xdr:row>89</xdr:row>
      <xdr:rowOff>238125</xdr:rowOff>
    </xdr:to>
    <xdr:pic>
      <xdr:nvPicPr>
        <xdr:cNvPr id="51" name="CheckBox51"/>
        <xdr:cNvPicPr preferRelativeResize="1">
          <a:picLocks noChangeAspect="1"/>
        </xdr:cNvPicPr>
      </xdr:nvPicPr>
      <xdr:blipFill>
        <a:blip r:embed="rId1"/>
        <a:stretch>
          <a:fillRect/>
        </a:stretch>
      </xdr:blipFill>
      <xdr:spPr>
        <a:xfrm>
          <a:off x="4857750" y="24212550"/>
          <a:ext cx="152400" cy="200025"/>
        </a:xfrm>
        <a:prstGeom prst="rect">
          <a:avLst/>
        </a:prstGeom>
        <a:noFill/>
        <a:ln w="9525" cmpd="sng">
          <a:noFill/>
        </a:ln>
      </xdr:spPr>
    </xdr:pic>
    <xdr:clientData/>
  </xdr:twoCellAnchor>
  <xdr:twoCellAnchor editAs="oneCell">
    <xdr:from>
      <xdr:col>15</xdr:col>
      <xdr:colOff>38100</xdr:colOff>
      <xdr:row>90</xdr:row>
      <xdr:rowOff>38100</xdr:rowOff>
    </xdr:from>
    <xdr:to>
      <xdr:col>15</xdr:col>
      <xdr:colOff>190500</xdr:colOff>
      <xdr:row>90</xdr:row>
      <xdr:rowOff>238125</xdr:rowOff>
    </xdr:to>
    <xdr:pic>
      <xdr:nvPicPr>
        <xdr:cNvPr id="52" name="CheckBox52"/>
        <xdr:cNvPicPr preferRelativeResize="1">
          <a:picLocks noChangeAspect="1"/>
        </xdr:cNvPicPr>
      </xdr:nvPicPr>
      <xdr:blipFill>
        <a:blip r:embed="rId2"/>
        <a:stretch>
          <a:fillRect/>
        </a:stretch>
      </xdr:blipFill>
      <xdr:spPr>
        <a:xfrm>
          <a:off x="4857750" y="24488775"/>
          <a:ext cx="152400" cy="200025"/>
        </a:xfrm>
        <a:prstGeom prst="rect">
          <a:avLst/>
        </a:prstGeom>
        <a:noFill/>
        <a:ln w="9525" cmpd="sng">
          <a:noFill/>
        </a:ln>
      </xdr:spPr>
    </xdr:pic>
    <xdr:clientData/>
  </xdr:twoCellAnchor>
  <xdr:twoCellAnchor editAs="oneCell">
    <xdr:from>
      <xdr:col>15</xdr:col>
      <xdr:colOff>38100</xdr:colOff>
      <xdr:row>77</xdr:row>
      <xdr:rowOff>47625</xdr:rowOff>
    </xdr:from>
    <xdr:to>
      <xdr:col>15</xdr:col>
      <xdr:colOff>190500</xdr:colOff>
      <xdr:row>77</xdr:row>
      <xdr:rowOff>247650</xdr:rowOff>
    </xdr:to>
    <xdr:pic>
      <xdr:nvPicPr>
        <xdr:cNvPr id="53" name="CheckBox55"/>
        <xdr:cNvPicPr preferRelativeResize="1">
          <a:picLocks noChangeAspect="1"/>
        </xdr:cNvPicPr>
      </xdr:nvPicPr>
      <xdr:blipFill>
        <a:blip r:embed="rId1"/>
        <a:stretch>
          <a:fillRect/>
        </a:stretch>
      </xdr:blipFill>
      <xdr:spPr>
        <a:xfrm>
          <a:off x="4857750" y="20907375"/>
          <a:ext cx="152400" cy="200025"/>
        </a:xfrm>
        <a:prstGeom prst="rect">
          <a:avLst/>
        </a:prstGeom>
        <a:noFill/>
        <a:ln w="9525" cmpd="sng">
          <a:noFill/>
        </a:ln>
      </xdr:spPr>
    </xdr:pic>
    <xdr:clientData/>
  </xdr:twoCellAnchor>
  <xdr:twoCellAnchor editAs="oneCell">
    <xdr:from>
      <xdr:col>15</xdr:col>
      <xdr:colOff>38100</xdr:colOff>
      <xdr:row>78</xdr:row>
      <xdr:rowOff>47625</xdr:rowOff>
    </xdr:from>
    <xdr:to>
      <xdr:col>15</xdr:col>
      <xdr:colOff>190500</xdr:colOff>
      <xdr:row>78</xdr:row>
      <xdr:rowOff>247650</xdr:rowOff>
    </xdr:to>
    <xdr:pic>
      <xdr:nvPicPr>
        <xdr:cNvPr id="54" name="CheckBox56"/>
        <xdr:cNvPicPr preferRelativeResize="1">
          <a:picLocks noChangeAspect="1"/>
        </xdr:cNvPicPr>
      </xdr:nvPicPr>
      <xdr:blipFill>
        <a:blip r:embed="rId2"/>
        <a:stretch>
          <a:fillRect/>
        </a:stretch>
      </xdr:blipFill>
      <xdr:spPr>
        <a:xfrm>
          <a:off x="4857750" y="21183600"/>
          <a:ext cx="152400" cy="200025"/>
        </a:xfrm>
        <a:prstGeom prst="rect">
          <a:avLst/>
        </a:prstGeom>
        <a:noFill/>
        <a:ln w="9525" cmpd="sng">
          <a:noFill/>
        </a:ln>
      </xdr:spPr>
    </xdr:pic>
    <xdr:clientData/>
  </xdr:twoCellAnchor>
  <xdr:twoCellAnchor editAs="oneCell">
    <xdr:from>
      <xdr:col>15</xdr:col>
      <xdr:colOff>38100</xdr:colOff>
      <xdr:row>79</xdr:row>
      <xdr:rowOff>38100</xdr:rowOff>
    </xdr:from>
    <xdr:to>
      <xdr:col>15</xdr:col>
      <xdr:colOff>190500</xdr:colOff>
      <xdr:row>79</xdr:row>
      <xdr:rowOff>238125</xdr:rowOff>
    </xdr:to>
    <xdr:pic>
      <xdr:nvPicPr>
        <xdr:cNvPr id="55" name="CheckBox57"/>
        <xdr:cNvPicPr preferRelativeResize="1">
          <a:picLocks noChangeAspect="1"/>
        </xdr:cNvPicPr>
      </xdr:nvPicPr>
      <xdr:blipFill>
        <a:blip r:embed="rId1"/>
        <a:stretch>
          <a:fillRect/>
        </a:stretch>
      </xdr:blipFill>
      <xdr:spPr>
        <a:xfrm>
          <a:off x="4857750" y="21450300"/>
          <a:ext cx="152400" cy="200025"/>
        </a:xfrm>
        <a:prstGeom prst="rect">
          <a:avLst/>
        </a:prstGeom>
        <a:noFill/>
        <a:ln w="9525" cmpd="sng">
          <a:noFill/>
        </a:ln>
      </xdr:spPr>
    </xdr:pic>
    <xdr:clientData/>
  </xdr:twoCellAnchor>
  <xdr:twoCellAnchor editAs="oneCell">
    <xdr:from>
      <xdr:col>15</xdr:col>
      <xdr:colOff>38100</xdr:colOff>
      <xdr:row>80</xdr:row>
      <xdr:rowOff>38100</xdr:rowOff>
    </xdr:from>
    <xdr:to>
      <xdr:col>15</xdr:col>
      <xdr:colOff>190500</xdr:colOff>
      <xdr:row>80</xdr:row>
      <xdr:rowOff>238125</xdr:rowOff>
    </xdr:to>
    <xdr:pic>
      <xdr:nvPicPr>
        <xdr:cNvPr id="56" name="CheckBox58"/>
        <xdr:cNvPicPr preferRelativeResize="1">
          <a:picLocks noChangeAspect="1"/>
        </xdr:cNvPicPr>
      </xdr:nvPicPr>
      <xdr:blipFill>
        <a:blip r:embed="rId2"/>
        <a:stretch>
          <a:fillRect/>
        </a:stretch>
      </xdr:blipFill>
      <xdr:spPr>
        <a:xfrm>
          <a:off x="4857750" y="21726525"/>
          <a:ext cx="152400" cy="200025"/>
        </a:xfrm>
        <a:prstGeom prst="rect">
          <a:avLst/>
        </a:prstGeom>
        <a:noFill/>
        <a:ln w="9525" cmpd="sng">
          <a:noFill/>
        </a:ln>
      </xdr:spPr>
    </xdr:pic>
    <xdr:clientData/>
  </xdr:twoCellAnchor>
  <xdr:twoCellAnchor editAs="oneCell">
    <xdr:from>
      <xdr:col>15</xdr:col>
      <xdr:colOff>38100</xdr:colOff>
      <xdr:row>94</xdr:row>
      <xdr:rowOff>28575</xdr:rowOff>
    </xdr:from>
    <xdr:to>
      <xdr:col>15</xdr:col>
      <xdr:colOff>190500</xdr:colOff>
      <xdr:row>94</xdr:row>
      <xdr:rowOff>228600</xdr:rowOff>
    </xdr:to>
    <xdr:pic>
      <xdr:nvPicPr>
        <xdr:cNvPr id="57" name="CheckBox61"/>
        <xdr:cNvPicPr preferRelativeResize="1">
          <a:picLocks noChangeAspect="1"/>
        </xdr:cNvPicPr>
      </xdr:nvPicPr>
      <xdr:blipFill>
        <a:blip r:embed="rId1"/>
        <a:stretch>
          <a:fillRect/>
        </a:stretch>
      </xdr:blipFill>
      <xdr:spPr>
        <a:xfrm>
          <a:off x="4857750" y="25384125"/>
          <a:ext cx="152400" cy="200025"/>
        </a:xfrm>
        <a:prstGeom prst="rect">
          <a:avLst/>
        </a:prstGeom>
        <a:noFill/>
        <a:ln w="9525" cmpd="sng">
          <a:noFill/>
        </a:ln>
      </xdr:spPr>
    </xdr:pic>
    <xdr:clientData/>
  </xdr:twoCellAnchor>
  <xdr:twoCellAnchor editAs="oneCell">
    <xdr:from>
      <xdr:col>15</xdr:col>
      <xdr:colOff>38100</xdr:colOff>
      <xdr:row>95</xdr:row>
      <xdr:rowOff>28575</xdr:rowOff>
    </xdr:from>
    <xdr:to>
      <xdr:col>15</xdr:col>
      <xdr:colOff>190500</xdr:colOff>
      <xdr:row>95</xdr:row>
      <xdr:rowOff>228600</xdr:rowOff>
    </xdr:to>
    <xdr:pic>
      <xdr:nvPicPr>
        <xdr:cNvPr id="58" name="CheckBox62"/>
        <xdr:cNvPicPr preferRelativeResize="1">
          <a:picLocks noChangeAspect="1"/>
        </xdr:cNvPicPr>
      </xdr:nvPicPr>
      <xdr:blipFill>
        <a:blip r:embed="rId2"/>
        <a:stretch>
          <a:fillRect/>
        </a:stretch>
      </xdr:blipFill>
      <xdr:spPr>
        <a:xfrm>
          <a:off x="4857750" y="25660350"/>
          <a:ext cx="152400" cy="200025"/>
        </a:xfrm>
        <a:prstGeom prst="rect">
          <a:avLst/>
        </a:prstGeom>
        <a:noFill/>
        <a:ln w="9525" cmpd="sng">
          <a:noFill/>
        </a:ln>
      </xdr:spPr>
    </xdr:pic>
    <xdr:clientData/>
  </xdr:twoCellAnchor>
  <xdr:twoCellAnchor editAs="oneCell">
    <xdr:from>
      <xdr:col>15</xdr:col>
      <xdr:colOff>38100</xdr:colOff>
      <xdr:row>96</xdr:row>
      <xdr:rowOff>28575</xdr:rowOff>
    </xdr:from>
    <xdr:to>
      <xdr:col>15</xdr:col>
      <xdr:colOff>190500</xdr:colOff>
      <xdr:row>96</xdr:row>
      <xdr:rowOff>228600</xdr:rowOff>
    </xdr:to>
    <xdr:pic>
      <xdr:nvPicPr>
        <xdr:cNvPr id="59" name="CheckBox63"/>
        <xdr:cNvPicPr preferRelativeResize="1">
          <a:picLocks noChangeAspect="1"/>
        </xdr:cNvPicPr>
      </xdr:nvPicPr>
      <xdr:blipFill>
        <a:blip r:embed="rId1"/>
        <a:stretch>
          <a:fillRect/>
        </a:stretch>
      </xdr:blipFill>
      <xdr:spPr>
        <a:xfrm>
          <a:off x="4857750" y="25936575"/>
          <a:ext cx="152400" cy="200025"/>
        </a:xfrm>
        <a:prstGeom prst="rect">
          <a:avLst/>
        </a:prstGeom>
        <a:noFill/>
        <a:ln w="9525" cmpd="sng">
          <a:noFill/>
        </a:ln>
      </xdr:spPr>
    </xdr:pic>
    <xdr:clientData/>
  </xdr:twoCellAnchor>
  <xdr:twoCellAnchor editAs="oneCell">
    <xdr:from>
      <xdr:col>15</xdr:col>
      <xdr:colOff>38100</xdr:colOff>
      <xdr:row>97</xdr:row>
      <xdr:rowOff>28575</xdr:rowOff>
    </xdr:from>
    <xdr:to>
      <xdr:col>15</xdr:col>
      <xdr:colOff>190500</xdr:colOff>
      <xdr:row>97</xdr:row>
      <xdr:rowOff>228600</xdr:rowOff>
    </xdr:to>
    <xdr:pic>
      <xdr:nvPicPr>
        <xdr:cNvPr id="60" name="CheckBox64"/>
        <xdr:cNvPicPr preferRelativeResize="1">
          <a:picLocks noChangeAspect="1"/>
        </xdr:cNvPicPr>
      </xdr:nvPicPr>
      <xdr:blipFill>
        <a:blip r:embed="rId2"/>
        <a:stretch>
          <a:fillRect/>
        </a:stretch>
      </xdr:blipFill>
      <xdr:spPr>
        <a:xfrm>
          <a:off x="4857750" y="26212800"/>
          <a:ext cx="152400" cy="200025"/>
        </a:xfrm>
        <a:prstGeom prst="rect">
          <a:avLst/>
        </a:prstGeom>
        <a:noFill/>
        <a:ln w="9525" cmpd="sng">
          <a:noFill/>
        </a:ln>
      </xdr:spPr>
    </xdr:pic>
    <xdr:clientData/>
  </xdr:twoCellAnchor>
  <xdr:twoCellAnchor editAs="oneCell">
    <xdr:from>
      <xdr:col>15</xdr:col>
      <xdr:colOff>38100</xdr:colOff>
      <xdr:row>103</xdr:row>
      <xdr:rowOff>47625</xdr:rowOff>
    </xdr:from>
    <xdr:to>
      <xdr:col>15</xdr:col>
      <xdr:colOff>190500</xdr:colOff>
      <xdr:row>103</xdr:row>
      <xdr:rowOff>247650</xdr:rowOff>
    </xdr:to>
    <xdr:pic>
      <xdr:nvPicPr>
        <xdr:cNvPr id="61" name="CheckBox65"/>
        <xdr:cNvPicPr preferRelativeResize="1">
          <a:picLocks noChangeAspect="1"/>
        </xdr:cNvPicPr>
      </xdr:nvPicPr>
      <xdr:blipFill>
        <a:blip r:embed="rId1"/>
        <a:stretch>
          <a:fillRect/>
        </a:stretch>
      </xdr:blipFill>
      <xdr:spPr>
        <a:xfrm>
          <a:off x="4857750" y="27889200"/>
          <a:ext cx="152400" cy="200025"/>
        </a:xfrm>
        <a:prstGeom prst="rect">
          <a:avLst/>
        </a:prstGeom>
        <a:noFill/>
        <a:ln w="9525" cmpd="sng">
          <a:noFill/>
        </a:ln>
      </xdr:spPr>
    </xdr:pic>
    <xdr:clientData/>
  </xdr:twoCellAnchor>
  <xdr:twoCellAnchor editAs="oneCell">
    <xdr:from>
      <xdr:col>15</xdr:col>
      <xdr:colOff>38100</xdr:colOff>
      <xdr:row>104</xdr:row>
      <xdr:rowOff>47625</xdr:rowOff>
    </xdr:from>
    <xdr:to>
      <xdr:col>15</xdr:col>
      <xdr:colOff>190500</xdr:colOff>
      <xdr:row>104</xdr:row>
      <xdr:rowOff>247650</xdr:rowOff>
    </xdr:to>
    <xdr:pic>
      <xdr:nvPicPr>
        <xdr:cNvPr id="62" name="CheckBox66"/>
        <xdr:cNvPicPr preferRelativeResize="1">
          <a:picLocks noChangeAspect="1"/>
        </xdr:cNvPicPr>
      </xdr:nvPicPr>
      <xdr:blipFill>
        <a:blip r:embed="rId2"/>
        <a:stretch>
          <a:fillRect/>
        </a:stretch>
      </xdr:blipFill>
      <xdr:spPr>
        <a:xfrm>
          <a:off x="4857750" y="28165425"/>
          <a:ext cx="152400" cy="200025"/>
        </a:xfrm>
        <a:prstGeom prst="rect">
          <a:avLst/>
        </a:prstGeom>
        <a:noFill/>
        <a:ln w="9525" cmpd="sng">
          <a:noFill/>
        </a:ln>
      </xdr:spPr>
    </xdr:pic>
    <xdr:clientData/>
  </xdr:twoCellAnchor>
  <xdr:twoCellAnchor editAs="oneCell">
    <xdr:from>
      <xdr:col>15</xdr:col>
      <xdr:colOff>38100</xdr:colOff>
      <xdr:row>105</xdr:row>
      <xdr:rowOff>47625</xdr:rowOff>
    </xdr:from>
    <xdr:to>
      <xdr:col>15</xdr:col>
      <xdr:colOff>190500</xdr:colOff>
      <xdr:row>105</xdr:row>
      <xdr:rowOff>247650</xdr:rowOff>
    </xdr:to>
    <xdr:pic>
      <xdr:nvPicPr>
        <xdr:cNvPr id="63" name="CheckBox67"/>
        <xdr:cNvPicPr preferRelativeResize="1">
          <a:picLocks noChangeAspect="1"/>
        </xdr:cNvPicPr>
      </xdr:nvPicPr>
      <xdr:blipFill>
        <a:blip r:embed="rId1"/>
        <a:stretch>
          <a:fillRect/>
        </a:stretch>
      </xdr:blipFill>
      <xdr:spPr>
        <a:xfrm>
          <a:off x="4857750" y="28441650"/>
          <a:ext cx="152400" cy="200025"/>
        </a:xfrm>
        <a:prstGeom prst="rect">
          <a:avLst/>
        </a:prstGeom>
        <a:noFill/>
        <a:ln w="9525" cmpd="sng">
          <a:noFill/>
        </a:ln>
      </xdr:spPr>
    </xdr:pic>
    <xdr:clientData/>
  </xdr:twoCellAnchor>
  <xdr:twoCellAnchor editAs="oneCell">
    <xdr:from>
      <xdr:col>15</xdr:col>
      <xdr:colOff>38100</xdr:colOff>
      <xdr:row>106</xdr:row>
      <xdr:rowOff>47625</xdr:rowOff>
    </xdr:from>
    <xdr:to>
      <xdr:col>15</xdr:col>
      <xdr:colOff>190500</xdr:colOff>
      <xdr:row>106</xdr:row>
      <xdr:rowOff>247650</xdr:rowOff>
    </xdr:to>
    <xdr:pic>
      <xdr:nvPicPr>
        <xdr:cNvPr id="64" name="CheckBox68"/>
        <xdr:cNvPicPr preferRelativeResize="1">
          <a:picLocks noChangeAspect="1"/>
        </xdr:cNvPicPr>
      </xdr:nvPicPr>
      <xdr:blipFill>
        <a:blip r:embed="rId2"/>
        <a:stretch>
          <a:fillRect/>
        </a:stretch>
      </xdr:blipFill>
      <xdr:spPr>
        <a:xfrm>
          <a:off x="4857750" y="28717875"/>
          <a:ext cx="152400" cy="200025"/>
        </a:xfrm>
        <a:prstGeom prst="rect">
          <a:avLst/>
        </a:prstGeom>
        <a:noFill/>
        <a:ln w="9525" cmpd="sng">
          <a:noFill/>
        </a:ln>
      </xdr:spPr>
    </xdr:pic>
    <xdr:clientData/>
  </xdr:twoCellAnchor>
  <xdr:twoCellAnchor editAs="oneCell">
    <xdr:from>
      <xdr:col>15</xdr:col>
      <xdr:colOff>38100</xdr:colOff>
      <xdr:row>107</xdr:row>
      <xdr:rowOff>47625</xdr:rowOff>
    </xdr:from>
    <xdr:to>
      <xdr:col>15</xdr:col>
      <xdr:colOff>190500</xdr:colOff>
      <xdr:row>107</xdr:row>
      <xdr:rowOff>247650</xdr:rowOff>
    </xdr:to>
    <xdr:pic>
      <xdr:nvPicPr>
        <xdr:cNvPr id="65" name="CheckBox69"/>
        <xdr:cNvPicPr preferRelativeResize="1">
          <a:picLocks noChangeAspect="1"/>
        </xdr:cNvPicPr>
      </xdr:nvPicPr>
      <xdr:blipFill>
        <a:blip r:embed="rId1"/>
        <a:stretch>
          <a:fillRect/>
        </a:stretch>
      </xdr:blipFill>
      <xdr:spPr>
        <a:xfrm>
          <a:off x="4857750" y="28994100"/>
          <a:ext cx="152400" cy="200025"/>
        </a:xfrm>
        <a:prstGeom prst="rect">
          <a:avLst/>
        </a:prstGeom>
        <a:noFill/>
        <a:ln w="9525" cmpd="sng">
          <a:noFill/>
        </a:ln>
      </xdr:spPr>
    </xdr:pic>
    <xdr:clientData/>
  </xdr:twoCellAnchor>
  <xdr:twoCellAnchor editAs="oneCell">
    <xdr:from>
      <xdr:col>15</xdr:col>
      <xdr:colOff>38100</xdr:colOff>
      <xdr:row>108</xdr:row>
      <xdr:rowOff>47625</xdr:rowOff>
    </xdr:from>
    <xdr:to>
      <xdr:col>15</xdr:col>
      <xdr:colOff>190500</xdr:colOff>
      <xdr:row>108</xdr:row>
      <xdr:rowOff>247650</xdr:rowOff>
    </xdr:to>
    <xdr:pic>
      <xdr:nvPicPr>
        <xdr:cNvPr id="66" name="CheckBox70"/>
        <xdr:cNvPicPr preferRelativeResize="1">
          <a:picLocks noChangeAspect="1"/>
        </xdr:cNvPicPr>
      </xdr:nvPicPr>
      <xdr:blipFill>
        <a:blip r:embed="rId2"/>
        <a:stretch>
          <a:fillRect/>
        </a:stretch>
      </xdr:blipFill>
      <xdr:spPr>
        <a:xfrm>
          <a:off x="4857750" y="29270325"/>
          <a:ext cx="152400" cy="200025"/>
        </a:xfrm>
        <a:prstGeom prst="rect">
          <a:avLst/>
        </a:prstGeom>
        <a:noFill/>
        <a:ln w="9525" cmpd="sng">
          <a:noFill/>
        </a:ln>
      </xdr:spPr>
    </xdr:pic>
    <xdr:clientData/>
  </xdr:twoCellAnchor>
  <xdr:twoCellAnchor editAs="oneCell">
    <xdr:from>
      <xdr:col>15</xdr:col>
      <xdr:colOff>38100</xdr:colOff>
      <xdr:row>109</xdr:row>
      <xdr:rowOff>47625</xdr:rowOff>
    </xdr:from>
    <xdr:to>
      <xdr:col>15</xdr:col>
      <xdr:colOff>190500</xdr:colOff>
      <xdr:row>109</xdr:row>
      <xdr:rowOff>247650</xdr:rowOff>
    </xdr:to>
    <xdr:pic>
      <xdr:nvPicPr>
        <xdr:cNvPr id="67" name="CheckBox71"/>
        <xdr:cNvPicPr preferRelativeResize="1">
          <a:picLocks noChangeAspect="1"/>
        </xdr:cNvPicPr>
      </xdr:nvPicPr>
      <xdr:blipFill>
        <a:blip r:embed="rId1"/>
        <a:stretch>
          <a:fillRect/>
        </a:stretch>
      </xdr:blipFill>
      <xdr:spPr>
        <a:xfrm>
          <a:off x="4857750" y="29546550"/>
          <a:ext cx="152400" cy="200025"/>
        </a:xfrm>
        <a:prstGeom prst="rect">
          <a:avLst/>
        </a:prstGeom>
        <a:noFill/>
        <a:ln w="9525" cmpd="sng">
          <a:noFill/>
        </a:ln>
      </xdr:spPr>
    </xdr:pic>
    <xdr:clientData/>
  </xdr:twoCellAnchor>
  <xdr:twoCellAnchor editAs="oneCell">
    <xdr:from>
      <xdr:col>15</xdr:col>
      <xdr:colOff>38100</xdr:colOff>
      <xdr:row>110</xdr:row>
      <xdr:rowOff>47625</xdr:rowOff>
    </xdr:from>
    <xdr:to>
      <xdr:col>15</xdr:col>
      <xdr:colOff>190500</xdr:colOff>
      <xdr:row>110</xdr:row>
      <xdr:rowOff>247650</xdr:rowOff>
    </xdr:to>
    <xdr:pic>
      <xdr:nvPicPr>
        <xdr:cNvPr id="68" name="CheckBox72"/>
        <xdr:cNvPicPr preferRelativeResize="1">
          <a:picLocks noChangeAspect="1"/>
        </xdr:cNvPicPr>
      </xdr:nvPicPr>
      <xdr:blipFill>
        <a:blip r:embed="rId2"/>
        <a:stretch>
          <a:fillRect/>
        </a:stretch>
      </xdr:blipFill>
      <xdr:spPr>
        <a:xfrm>
          <a:off x="4857750" y="29822775"/>
          <a:ext cx="152400" cy="200025"/>
        </a:xfrm>
        <a:prstGeom prst="rect">
          <a:avLst/>
        </a:prstGeom>
        <a:noFill/>
        <a:ln w="9525" cmpd="sng">
          <a:noFill/>
        </a:ln>
      </xdr:spPr>
    </xdr:pic>
    <xdr:clientData/>
  </xdr:twoCellAnchor>
  <xdr:twoCellAnchor editAs="oneCell">
    <xdr:from>
      <xdr:col>15</xdr:col>
      <xdr:colOff>38100</xdr:colOff>
      <xdr:row>98</xdr:row>
      <xdr:rowOff>38100</xdr:rowOff>
    </xdr:from>
    <xdr:to>
      <xdr:col>15</xdr:col>
      <xdr:colOff>190500</xdr:colOff>
      <xdr:row>98</xdr:row>
      <xdr:rowOff>238125</xdr:rowOff>
    </xdr:to>
    <xdr:pic>
      <xdr:nvPicPr>
        <xdr:cNvPr id="69" name="CheckBox73"/>
        <xdr:cNvPicPr preferRelativeResize="1">
          <a:picLocks noChangeAspect="1"/>
        </xdr:cNvPicPr>
      </xdr:nvPicPr>
      <xdr:blipFill>
        <a:blip r:embed="rId1"/>
        <a:stretch>
          <a:fillRect/>
        </a:stretch>
      </xdr:blipFill>
      <xdr:spPr>
        <a:xfrm>
          <a:off x="4857750" y="26498550"/>
          <a:ext cx="152400" cy="200025"/>
        </a:xfrm>
        <a:prstGeom prst="rect">
          <a:avLst/>
        </a:prstGeom>
        <a:noFill/>
        <a:ln w="9525" cmpd="sng">
          <a:noFill/>
        </a:ln>
      </xdr:spPr>
    </xdr:pic>
    <xdr:clientData/>
  </xdr:twoCellAnchor>
  <xdr:twoCellAnchor editAs="oneCell">
    <xdr:from>
      <xdr:col>15</xdr:col>
      <xdr:colOff>38100</xdr:colOff>
      <xdr:row>99</xdr:row>
      <xdr:rowOff>38100</xdr:rowOff>
    </xdr:from>
    <xdr:to>
      <xdr:col>15</xdr:col>
      <xdr:colOff>190500</xdr:colOff>
      <xdr:row>99</xdr:row>
      <xdr:rowOff>238125</xdr:rowOff>
    </xdr:to>
    <xdr:pic>
      <xdr:nvPicPr>
        <xdr:cNvPr id="70" name="CheckBox74"/>
        <xdr:cNvPicPr preferRelativeResize="1">
          <a:picLocks noChangeAspect="1"/>
        </xdr:cNvPicPr>
      </xdr:nvPicPr>
      <xdr:blipFill>
        <a:blip r:embed="rId2"/>
        <a:stretch>
          <a:fillRect/>
        </a:stretch>
      </xdr:blipFill>
      <xdr:spPr>
        <a:xfrm>
          <a:off x="4857750" y="26774775"/>
          <a:ext cx="152400" cy="200025"/>
        </a:xfrm>
        <a:prstGeom prst="rect">
          <a:avLst/>
        </a:prstGeom>
        <a:noFill/>
        <a:ln w="9525" cmpd="sng">
          <a:noFill/>
        </a:ln>
      </xdr:spPr>
    </xdr:pic>
    <xdr:clientData/>
  </xdr:twoCellAnchor>
  <xdr:twoCellAnchor editAs="oneCell">
    <xdr:from>
      <xdr:col>15</xdr:col>
      <xdr:colOff>38100</xdr:colOff>
      <xdr:row>100</xdr:row>
      <xdr:rowOff>38100</xdr:rowOff>
    </xdr:from>
    <xdr:to>
      <xdr:col>15</xdr:col>
      <xdr:colOff>190500</xdr:colOff>
      <xdr:row>100</xdr:row>
      <xdr:rowOff>238125</xdr:rowOff>
    </xdr:to>
    <xdr:pic>
      <xdr:nvPicPr>
        <xdr:cNvPr id="71" name="CheckBox75"/>
        <xdr:cNvPicPr preferRelativeResize="1">
          <a:picLocks noChangeAspect="1"/>
        </xdr:cNvPicPr>
      </xdr:nvPicPr>
      <xdr:blipFill>
        <a:blip r:embed="rId1"/>
        <a:stretch>
          <a:fillRect/>
        </a:stretch>
      </xdr:blipFill>
      <xdr:spPr>
        <a:xfrm>
          <a:off x="4857750" y="27051000"/>
          <a:ext cx="152400" cy="200025"/>
        </a:xfrm>
        <a:prstGeom prst="rect">
          <a:avLst/>
        </a:prstGeom>
        <a:noFill/>
        <a:ln w="9525" cmpd="sng">
          <a:noFill/>
        </a:ln>
      </xdr:spPr>
    </xdr:pic>
    <xdr:clientData/>
  </xdr:twoCellAnchor>
  <xdr:twoCellAnchor editAs="oneCell">
    <xdr:from>
      <xdr:col>15</xdr:col>
      <xdr:colOff>38100</xdr:colOff>
      <xdr:row>101</xdr:row>
      <xdr:rowOff>38100</xdr:rowOff>
    </xdr:from>
    <xdr:to>
      <xdr:col>15</xdr:col>
      <xdr:colOff>190500</xdr:colOff>
      <xdr:row>101</xdr:row>
      <xdr:rowOff>238125</xdr:rowOff>
    </xdr:to>
    <xdr:pic>
      <xdr:nvPicPr>
        <xdr:cNvPr id="72" name="CheckBox76"/>
        <xdr:cNvPicPr preferRelativeResize="1">
          <a:picLocks noChangeAspect="1"/>
        </xdr:cNvPicPr>
      </xdr:nvPicPr>
      <xdr:blipFill>
        <a:blip r:embed="rId2"/>
        <a:stretch>
          <a:fillRect/>
        </a:stretch>
      </xdr:blipFill>
      <xdr:spPr>
        <a:xfrm>
          <a:off x="4857750" y="27327225"/>
          <a:ext cx="152400" cy="200025"/>
        </a:xfrm>
        <a:prstGeom prst="rect">
          <a:avLst/>
        </a:prstGeom>
        <a:noFill/>
        <a:ln w="9525" cmpd="sng">
          <a:noFill/>
        </a:ln>
      </xdr:spPr>
    </xdr:pic>
    <xdr:clientData/>
  </xdr:twoCellAnchor>
  <xdr:twoCellAnchor editAs="oneCell">
    <xdr:from>
      <xdr:col>15</xdr:col>
      <xdr:colOff>38100</xdr:colOff>
      <xdr:row>7</xdr:row>
      <xdr:rowOff>38100</xdr:rowOff>
    </xdr:from>
    <xdr:to>
      <xdr:col>15</xdr:col>
      <xdr:colOff>190500</xdr:colOff>
      <xdr:row>7</xdr:row>
      <xdr:rowOff>238125</xdr:rowOff>
    </xdr:to>
    <xdr:pic>
      <xdr:nvPicPr>
        <xdr:cNvPr id="73" name="CheckBox77"/>
        <xdr:cNvPicPr preferRelativeResize="1">
          <a:picLocks noChangeAspect="1"/>
        </xdr:cNvPicPr>
      </xdr:nvPicPr>
      <xdr:blipFill>
        <a:blip r:embed="rId1"/>
        <a:stretch>
          <a:fillRect/>
        </a:stretch>
      </xdr:blipFill>
      <xdr:spPr>
        <a:xfrm>
          <a:off x="4857750" y="1733550"/>
          <a:ext cx="152400" cy="200025"/>
        </a:xfrm>
        <a:prstGeom prst="rect">
          <a:avLst/>
        </a:prstGeom>
        <a:noFill/>
        <a:ln w="9525" cmpd="sng">
          <a:noFill/>
        </a:ln>
      </xdr:spPr>
    </xdr:pic>
    <xdr:clientData/>
  </xdr:twoCellAnchor>
  <xdr:twoCellAnchor editAs="oneCell">
    <xdr:from>
      <xdr:col>15</xdr:col>
      <xdr:colOff>38100</xdr:colOff>
      <xdr:row>8</xdr:row>
      <xdr:rowOff>38100</xdr:rowOff>
    </xdr:from>
    <xdr:to>
      <xdr:col>15</xdr:col>
      <xdr:colOff>190500</xdr:colOff>
      <xdr:row>8</xdr:row>
      <xdr:rowOff>238125</xdr:rowOff>
    </xdr:to>
    <xdr:pic>
      <xdr:nvPicPr>
        <xdr:cNvPr id="74" name="CheckBox78"/>
        <xdr:cNvPicPr preferRelativeResize="1">
          <a:picLocks noChangeAspect="1"/>
        </xdr:cNvPicPr>
      </xdr:nvPicPr>
      <xdr:blipFill>
        <a:blip r:embed="rId2"/>
        <a:stretch>
          <a:fillRect/>
        </a:stretch>
      </xdr:blipFill>
      <xdr:spPr>
        <a:xfrm>
          <a:off x="4857750" y="2009775"/>
          <a:ext cx="152400" cy="200025"/>
        </a:xfrm>
        <a:prstGeom prst="rect">
          <a:avLst/>
        </a:prstGeom>
        <a:noFill/>
        <a:ln w="9525" cmpd="sng">
          <a:noFill/>
        </a:ln>
      </xdr:spPr>
    </xdr:pic>
    <xdr:clientData/>
  </xdr:twoCellAnchor>
  <xdr:twoCellAnchor editAs="oneCell">
    <xdr:from>
      <xdr:col>15</xdr:col>
      <xdr:colOff>38100</xdr:colOff>
      <xdr:row>9</xdr:row>
      <xdr:rowOff>38100</xdr:rowOff>
    </xdr:from>
    <xdr:to>
      <xdr:col>15</xdr:col>
      <xdr:colOff>190500</xdr:colOff>
      <xdr:row>9</xdr:row>
      <xdr:rowOff>238125</xdr:rowOff>
    </xdr:to>
    <xdr:pic>
      <xdr:nvPicPr>
        <xdr:cNvPr id="75" name="CheckBox79"/>
        <xdr:cNvPicPr preferRelativeResize="1">
          <a:picLocks noChangeAspect="1"/>
        </xdr:cNvPicPr>
      </xdr:nvPicPr>
      <xdr:blipFill>
        <a:blip r:embed="rId1"/>
        <a:stretch>
          <a:fillRect/>
        </a:stretch>
      </xdr:blipFill>
      <xdr:spPr>
        <a:xfrm>
          <a:off x="4857750" y="2286000"/>
          <a:ext cx="152400" cy="200025"/>
        </a:xfrm>
        <a:prstGeom prst="rect">
          <a:avLst/>
        </a:prstGeom>
        <a:noFill/>
        <a:ln w="9525" cmpd="sng">
          <a:noFill/>
        </a:ln>
      </xdr:spPr>
    </xdr:pic>
    <xdr:clientData/>
  </xdr:twoCellAnchor>
  <xdr:twoCellAnchor editAs="oneCell">
    <xdr:from>
      <xdr:col>15</xdr:col>
      <xdr:colOff>38100</xdr:colOff>
      <xdr:row>10</xdr:row>
      <xdr:rowOff>47625</xdr:rowOff>
    </xdr:from>
    <xdr:to>
      <xdr:col>15</xdr:col>
      <xdr:colOff>190500</xdr:colOff>
      <xdr:row>10</xdr:row>
      <xdr:rowOff>238125</xdr:rowOff>
    </xdr:to>
    <xdr:pic>
      <xdr:nvPicPr>
        <xdr:cNvPr id="76" name="CheckBox80"/>
        <xdr:cNvPicPr preferRelativeResize="1">
          <a:picLocks noChangeAspect="1"/>
        </xdr:cNvPicPr>
      </xdr:nvPicPr>
      <xdr:blipFill>
        <a:blip r:embed="rId3"/>
        <a:stretch>
          <a:fillRect/>
        </a:stretch>
      </xdr:blipFill>
      <xdr:spPr>
        <a:xfrm>
          <a:off x="4857750" y="2571750"/>
          <a:ext cx="152400" cy="190500"/>
        </a:xfrm>
        <a:prstGeom prst="rect">
          <a:avLst/>
        </a:prstGeom>
        <a:noFill/>
        <a:ln w="9525" cmpd="sng">
          <a:noFill/>
        </a:ln>
      </xdr:spPr>
    </xdr:pic>
    <xdr:clientData/>
  </xdr:twoCellAnchor>
  <xdr:twoCellAnchor editAs="oneCell">
    <xdr:from>
      <xdr:col>15</xdr:col>
      <xdr:colOff>38100</xdr:colOff>
      <xdr:row>11</xdr:row>
      <xdr:rowOff>38100</xdr:rowOff>
    </xdr:from>
    <xdr:to>
      <xdr:col>15</xdr:col>
      <xdr:colOff>190500</xdr:colOff>
      <xdr:row>11</xdr:row>
      <xdr:rowOff>219075</xdr:rowOff>
    </xdr:to>
    <xdr:pic>
      <xdr:nvPicPr>
        <xdr:cNvPr id="77" name="CheckBox81"/>
        <xdr:cNvPicPr preferRelativeResize="1">
          <a:picLocks noChangeAspect="1"/>
        </xdr:cNvPicPr>
      </xdr:nvPicPr>
      <xdr:blipFill>
        <a:blip r:embed="rId4"/>
        <a:stretch>
          <a:fillRect/>
        </a:stretch>
      </xdr:blipFill>
      <xdr:spPr>
        <a:xfrm>
          <a:off x="4857750" y="2838450"/>
          <a:ext cx="152400" cy="180975"/>
        </a:xfrm>
        <a:prstGeom prst="rect">
          <a:avLst/>
        </a:prstGeom>
        <a:noFill/>
        <a:ln w="9525" cmpd="sng">
          <a:noFill/>
        </a:ln>
      </xdr:spPr>
    </xdr:pic>
    <xdr:clientData/>
  </xdr:twoCellAnchor>
  <xdr:twoCellAnchor editAs="oneCell">
    <xdr:from>
      <xdr:col>15</xdr:col>
      <xdr:colOff>38100</xdr:colOff>
      <xdr:row>12</xdr:row>
      <xdr:rowOff>28575</xdr:rowOff>
    </xdr:from>
    <xdr:to>
      <xdr:col>15</xdr:col>
      <xdr:colOff>190500</xdr:colOff>
      <xdr:row>12</xdr:row>
      <xdr:rowOff>209550</xdr:rowOff>
    </xdr:to>
    <xdr:pic>
      <xdr:nvPicPr>
        <xdr:cNvPr id="78" name="CheckBox82"/>
        <xdr:cNvPicPr preferRelativeResize="1">
          <a:picLocks noChangeAspect="1"/>
        </xdr:cNvPicPr>
      </xdr:nvPicPr>
      <xdr:blipFill>
        <a:blip r:embed="rId5"/>
        <a:stretch>
          <a:fillRect/>
        </a:stretch>
      </xdr:blipFill>
      <xdr:spPr>
        <a:xfrm>
          <a:off x="4857750" y="3105150"/>
          <a:ext cx="152400" cy="180975"/>
        </a:xfrm>
        <a:prstGeom prst="rect">
          <a:avLst/>
        </a:prstGeom>
        <a:noFill/>
        <a:ln w="9525" cmpd="sng">
          <a:noFill/>
        </a:ln>
      </xdr:spPr>
    </xdr:pic>
    <xdr:clientData/>
  </xdr:twoCellAnchor>
  <xdr:twoCellAnchor editAs="oneCell">
    <xdr:from>
      <xdr:col>15</xdr:col>
      <xdr:colOff>38100</xdr:colOff>
      <xdr:row>13</xdr:row>
      <xdr:rowOff>38100</xdr:rowOff>
    </xdr:from>
    <xdr:to>
      <xdr:col>15</xdr:col>
      <xdr:colOff>190500</xdr:colOff>
      <xdr:row>13</xdr:row>
      <xdr:rowOff>219075</xdr:rowOff>
    </xdr:to>
    <xdr:pic>
      <xdr:nvPicPr>
        <xdr:cNvPr id="79" name="CheckBox83"/>
        <xdr:cNvPicPr preferRelativeResize="1">
          <a:picLocks noChangeAspect="1"/>
        </xdr:cNvPicPr>
      </xdr:nvPicPr>
      <xdr:blipFill>
        <a:blip r:embed="rId4"/>
        <a:stretch>
          <a:fillRect/>
        </a:stretch>
      </xdr:blipFill>
      <xdr:spPr>
        <a:xfrm>
          <a:off x="4857750" y="3390900"/>
          <a:ext cx="152400" cy="180975"/>
        </a:xfrm>
        <a:prstGeom prst="rect">
          <a:avLst/>
        </a:prstGeom>
        <a:noFill/>
        <a:ln w="9525" cmpd="sng">
          <a:noFill/>
        </a:ln>
      </xdr:spPr>
    </xdr:pic>
    <xdr:clientData/>
  </xdr:twoCellAnchor>
  <xdr:twoCellAnchor editAs="oneCell">
    <xdr:from>
      <xdr:col>15</xdr:col>
      <xdr:colOff>38100</xdr:colOff>
      <xdr:row>14</xdr:row>
      <xdr:rowOff>28575</xdr:rowOff>
    </xdr:from>
    <xdr:to>
      <xdr:col>15</xdr:col>
      <xdr:colOff>190500</xdr:colOff>
      <xdr:row>14</xdr:row>
      <xdr:rowOff>228600</xdr:rowOff>
    </xdr:to>
    <xdr:pic>
      <xdr:nvPicPr>
        <xdr:cNvPr id="80" name="CheckBox84"/>
        <xdr:cNvPicPr preferRelativeResize="1">
          <a:picLocks noChangeAspect="1"/>
        </xdr:cNvPicPr>
      </xdr:nvPicPr>
      <xdr:blipFill>
        <a:blip r:embed="rId2"/>
        <a:stretch>
          <a:fillRect/>
        </a:stretch>
      </xdr:blipFill>
      <xdr:spPr>
        <a:xfrm>
          <a:off x="4857750" y="3657600"/>
          <a:ext cx="152400" cy="200025"/>
        </a:xfrm>
        <a:prstGeom prst="rect">
          <a:avLst/>
        </a:prstGeom>
        <a:noFill/>
        <a:ln w="9525" cmpd="sng">
          <a:noFill/>
        </a:ln>
      </xdr:spPr>
    </xdr:pic>
    <xdr:clientData/>
  </xdr:twoCellAnchor>
  <xdr:twoCellAnchor editAs="oneCell">
    <xdr:from>
      <xdr:col>15</xdr:col>
      <xdr:colOff>38100</xdr:colOff>
      <xdr:row>15</xdr:row>
      <xdr:rowOff>28575</xdr:rowOff>
    </xdr:from>
    <xdr:to>
      <xdr:col>15</xdr:col>
      <xdr:colOff>190500</xdr:colOff>
      <xdr:row>15</xdr:row>
      <xdr:rowOff>228600</xdr:rowOff>
    </xdr:to>
    <xdr:pic>
      <xdr:nvPicPr>
        <xdr:cNvPr id="81" name="CheckBox53"/>
        <xdr:cNvPicPr preferRelativeResize="1">
          <a:picLocks noChangeAspect="1"/>
        </xdr:cNvPicPr>
      </xdr:nvPicPr>
      <xdr:blipFill>
        <a:blip r:embed="rId1"/>
        <a:stretch>
          <a:fillRect/>
        </a:stretch>
      </xdr:blipFill>
      <xdr:spPr>
        <a:xfrm>
          <a:off x="4857750" y="3933825"/>
          <a:ext cx="152400" cy="200025"/>
        </a:xfrm>
        <a:prstGeom prst="rect">
          <a:avLst/>
        </a:prstGeom>
        <a:noFill/>
        <a:ln w="9525" cmpd="sng">
          <a:noFill/>
        </a:ln>
      </xdr:spPr>
    </xdr:pic>
    <xdr:clientData/>
  </xdr:twoCellAnchor>
  <xdr:twoCellAnchor editAs="oneCell">
    <xdr:from>
      <xdr:col>15</xdr:col>
      <xdr:colOff>38100</xdr:colOff>
      <xdr:row>16</xdr:row>
      <xdr:rowOff>28575</xdr:rowOff>
    </xdr:from>
    <xdr:to>
      <xdr:col>15</xdr:col>
      <xdr:colOff>190500</xdr:colOff>
      <xdr:row>16</xdr:row>
      <xdr:rowOff>228600</xdr:rowOff>
    </xdr:to>
    <xdr:pic>
      <xdr:nvPicPr>
        <xdr:cNvPr id="82" name="CheckBox54"/>
        <xdr:cNvPicPr preferRelativeResize="1">
          <a:picLocks noChangeAspect="1"/>
        </xdr:cNvPicPr>
      </xdr:nvPicPr>
      <xdr:blipFill>
        <a:blip r:embed="rId2"/>
        <a:stretch>
          <a:fillRect/>
        </a:stretch>
      </xdr:blipFill>
      <xdr:spPr>
        <a:xfrm>
          <a:off x="4857750" y="4210050"/>
          <a:ext cx="152400" cy="200025"/>
        </a:xfrm>
        <a:prstGeom prst="rect">
          <a:avLst/>
        </a:prstGeom>
        <a:noFill/>
        <a:ln w="9525" cmpd="sng">
          <a:noFill/>
        </a:ln>
      </xdr:spPr>
    </xdr:pic>
    <xdr:clientData/>
  </xdr:twoCellAnchor>
  <xdr:twoCellAnchor editAs="oneCell">
    <xdr:from>
      <xdr:col>15</xdr:col>
      <xdr:colOff>38100</xdr:colOff>
      <xdr:row>17</xdr:row>
      <xdr:rowOff>28575</xdr:rowOff>
    </xdr:from>
    <xdr:to>
      <xdr:col>15</xdr:col>
      <xdr:colOff>190500</xdr:colOff>
      <xdr:row>17</xdr:row>
      <xdr:rowOff>228600</xdr:rowOff>
    </xdr:to>
    <xdr:pic>
      <xdr:nvPicPr>
        <xdr:cNvPr id="83" name="CheckBox85"/>
        <xdr:cNvPicPr preferRelativeResize="1">
          <a:picLocks noChangeAspect="1"/>
        </xdr:cNvPicPr>
      </xdr:nvPicPr>
      <xdr:blipFill>
        <a:blip r:embed="rId1"/>
        <a:stretch>
          <a:fillRect/>
        </a:stretch>
      </xdr:blipFill>
      <xdr:spPr>
        <a:xfrm>
          <a:off x="4857750" y="4486275"/>
          <a:ext cx="152400" cy="200025"/>
        </a:xfrm>
        <a:prstGeom prst="rect">
          <a:avLst/>
        </a:prstGeom>
        <a:noFill/>
        <a:ln w="9525" cmpd="sng">
          <a:noFill/>
        </a:ln>
      </xdr:spPr>
    </xdr:pic>
    <xdr:clientData/>
  </xdr:twoCellAnchor>
  <xdr:twoCellAnchor editAs="oneCell">
    <xdr:from>
      <xdr:col>15</xdr:col>
      <xdr:colOff>38100</xdr:colOff>
      <xdr:row>18</xdr:row>
      <xdr:rowOff>38100</xdr:rowOff>
    </xdr:from>
    <xdr:to>
      <xdr:col>15</xdr:col>
      <xdr:colOff>190500</xdr:colOff>
      <xdr:row>18</xdr:row>
      <xdr:rowOff>238125</xdr:rowOff>
    </xdr:to>
    <xdr:pic>
      <xdr:nvPicPr>
        <xdr:cNvPr id="84" name="CheckBox86"/>
        <xdr:cNvPicPr preferRelativeResize="1">
          <a:picLocks noChangeAspect="1"/>
        </xdr:cNvPicPr>
      </xdr:nvPicPr>
      <xdr:blipFill>
        <a:blip r:embed="rId2"/>
        <a:stretch>
          <a:fillRect/>
        </a:stretch>
      </xdr:blipFill>
      <xdr:spPr>
        <a:xfrm>
          <a:off x="4857750" y="4772025"/>
          <a:ext cx="152400" cy="200025"/>
        </a:xfrm>
        <a:prstGeom prst="rect">
          <a:avLst/>
        </a:prstGeom>
        <a:noFill/>
        <a:ln w="9525" cmpd="sng">
          <a:noFill/>
        </a:ln>
      </xdr:spPr>
    </xdr:pic>
    <xdr:clientData/>
  </xdr:twoCellAnchor>
  <xdr:twoCellAnchor editAs="oneCell">
    <xdr:from>
      <xdr:col>15</xdr:col>
      <xdr:colOff>38100</xdr:colOff>
      <xdr:row>19</xdr:row>
      <xdr:rowOff>28575</xdr:rowOff>
    </xdr:from>
    <xdr:to>
      <xdr:col>15</xdr:col>
      <xdr:colOff>190500</xdr:colOff>
      <xdr:row>19</xdr:row>
      <xdr:rowOff>228600</xdr:rowOff>
    </xdr:to>
    <xdr:pic>
      <xdr:nvPicPr>
        <xdr:cNvPr id="85" name="CheckBox87"/>
        <xdr:cNvPicPr preferRelativeResize="1">
          <a:picLocks noChangeAspect="1"/>
        </xdr:cNvPicPr>
      </xdr:nvPicPr>
      <xdr:blipFill>
        <a:blip r:embed="rId1"/>
        <a:stretch>
          <a:fillRect/>
        </a:stretch>
      </xdr:blipFill>
      <xdr:spPr>
        <a:xfrm>
          <a:off x="4857750" y="5038725"/>
          <a:ext cx="152400" cy="200025"/>
        </a:xfrm>
        <a:prstGeom prst="rect">
          <a:avLst/>
        </a:prstGeom>
        <a:noFill/>
        <a:ln w="9525" cmpd="sng">
          <a:noFill/>
        </a:ln>
      </xdr:spPr>
    </xdr:pic>
    <xdr:clientData/>
  </xdr:twoCellAnchor>
  <xdr:twoCellAnchor editAs="oneCell">
    <xdr:from>
      <xdr:col>15</xdr:col>
      <xdr:colOff>38100</xdr:colOff>
      <xdr:row>20</xdr:row>
      <xdr:rowOff>28575</xdr:rowOff>
    </xdr:from>
    <xdr:to>
      <xdr:col>15</xdr:col>
      <xdr:colOff>190500</xdr:colOff>
      <xdr:row>20</xdr:row>
      <xdr:rowOff>228600</xdr:rowOff>
    </xdr:to>
    <xdr:pic>
      <xdr:nvPicPr>
        <xdr:cNvPr id="86" name="CheckBox88"/>
        <xdr:cNvPicPr preferRelativeResize="1">
          <a:picLocks noChangeAspect="1"/>
        </xdr:cNvPicPr>
      </xdr:nvPicPr>
      <xdr:blipFill>
        <a:blip r:embed="rId2"/>
        <a:stretch>
          <a:fillRect/>
        </a:stretch>
      </xdr:blipFill>
      <xdr:spPr>
        <a:xfrm>
          <a:off x="4857750" y="5314950"/>
          <a:ext cx="152400" cy="200025"/>
        </a:xfrm>
        <a:prstGeom prst="rect">
          <a:avLst/>
        </a:prstGeom>
        <a:noFill/>
        <a:ln w="9525" cmpd="sng">
          <a:noFill/>
        </a:ln>
      </xdr:spPr>
    </xdr:pic>
    <xdr:clientData/>
  </xdr:twoCellAnchor>
  <xdr:twoCellAnchor editAs="oneCell">
    <xdr:from>
      <xdr:col>15</xdr:col>
      <xdr:colOff>38100</xdr:colOff>
      <xdr:row>21</xdr:row>
      <xdr:rowOff>28575</xdr:rowOff>
    </xdr:from>
    <xdr:to>
      <xdr:col>15</xdr:col>
      <xdr:colOff>190500</xdr:colOff>
      <xdr:row>21</xdr:row>
      <xdr:rowOff>228600</xdr:rowOff>
    </xdr:to>
    <xdr:pic>
      <xdr:nvPicPr>
        <xdr:cNvPr id="87" name="CheckBox59"/>
        <xdr:cNvPicPr preferRelativeResize="1">
          <a:picLocks noChangeAspect="1"/>
        </xdr:cNvPicPr>
      </xdr:nvPicPr>
      <xdr:blipFill>
        <a:blip r:embed="rId1"/>
        <a:stretch>
          <a:fillRect/>
        </a:stretch>
      </xdr:blipFill>
      <xdr:spPr>
        <a:xfrm>
          <a:off x="4857750" y="5591175"/>
          <a:ext cx="152400" cy="200025"/>
        </a:xfrm>
        <a:prstGeom prst="rect">
          <a:avLst/>
        </a:prstGeom>
        <a:noFill/>
        <a:ln w="9525" cmpd="sng">
          <a:noFill/>
        </a:ln>
      </xdr:spPr>
    </xdr:pic>
    <xdr:clientData/>
  </xdr:twoCellAnchor>
  <xdr:twoCellAnchor editAs="oneCell">
    <xdr:from>
      <xdr:col>15</xdr:col>
      <xdr:colOff>38100</xdr:colOff>
      <xdr:row>22</xdr:row>
      <xdr:rowOff>28575</xdr:rowOff>
    </xdr:from>
    <xdr:to>
      <xdr:col>15</xdr:col>
      <xdr:colOff>190500</xdr:colOff>
      <xdr:row>22</xdr:row>
      <xdr:rowOff>228600</xdr:rowOff>
    </xdr:to>
    <xdr:pic>
      <xdr:nvPicPr>
        <xdr:cNvPr id="88" name="CheckBox60"/>
        <xdr:cNvPicPr preferRelativeResize="1">
          <a:picLocks noChangeAspect="1"/>
        </xdr:cNvPicPr>
      </xdr:nvPicPr>
      <xdr:blipFill>
        <a:blip r:embed="rId2"/>
        <a:stretch>
          <a:fillRect/>
        </a:stretch>
      </xdr:blipFill>
      <xdr:spPr>
        <a:xfrm>
          <a:off x="4857750" y="5867400"/>
          <a:ext cx="152400" cy="200025"/>
        </a:xfrm>
        <a:prstGeom prst="rect">
          <a:avLst/>
        </a:prstGeom>
        <a:noFill/>
        <a:ln w="9525" cmpd="sng">
          <a:noFill/>
        </a:ln>
      </xdr:spPr>
    </xdr:pic>
    <xdr:clientData/>
  </xdr:twoCellAnchor>
  <xdr:twoCellAnchor editAs="oneCell">
    <xdr:from>
      <xdr:col>15</xdr:col>
      <xdr:colOff>38100</xdr:colOff>
      <xdr:row>23</xdr:row>
      <xdr:rowOff>38100</xdr:rowOff>
    </xdr:from>
    <xdr:to>
      <xdr:col>15</xdr:col>
      <xdr:colOff>190500</xdr:colOff>
      <xdr:row>23</xdr:row>
      <xdr:rowOff>238125</xdr:rowOff>
    </xdr:to>
    <xdr:pic>
      <xdr:nvPicPr>
        <xdr:cNvPr id="89" name="CheckBox89"/>
        <xdr:cNvPicPr preferRelativeResize="1">
          <a:picLocks noChangeAspect="1"/>
        </xdr:cNvPicPr>
      </xdr:nvPicPr>
      <xdr:blipFill>
        <a:blip r:embed="rId1"/>
        <a:stretch>
          <a:fillRect/>
        </a:stretch>
      </xdr:blipFill>
      <xdr:spPr>
        <a:xfrm>
          <a:off x="4857750" y="6153150"/>
          <a:ext cx="152400" cy="200025"/>
        </a:xfrm>
        <a:prstGeom prst="rect">
          <a:avLst/>
        </a:prstGeom>
        <a:noFill/>
        <a:ln w="9525" cmpd="sng">
          <a:noFill/>
        </a:ln>
      </xdr:spPr>
    </xdr:pic>
    <xdr:clientData/>
  </xdr:twoCellAnchor>
  <xdr:twoCellAnchor editAs="oneCell">
    <xdr:from>
      <xdr:col>15</xdr:col>
      <xdr:colOff>38100</xdr:colOff>
      <xdr:row>24</xdr:row>
      <xdr:rowOff>38100</xdr:rowOff>
    </xdr:from>
    <xdr:to>
      <xdr:col>15</xdr:col>
      <xdr:colOff>190500</xdr:colOff>
      <xdr:row>24</xdr:row>
      <xdr:rowOff>238125</xdr:rowOff>
    </xdr:to>
    <xdr:pic>
      <xdr:nvPicPr>
        <xdr:cNvPr id="90" name="CheckBox90"/>
        <xdr:cNvPicPr preferRelativeResize="1">
          <a:picLocks noChangeAspect="1"/>
        </xdr:cNvPicPr>
      </xdr:nvPicPr>
      <xdr:blipFill>
        <a:blip r:embed="rId2"/>
        <a:stretch>
          <a:fillRect/>
        </a:stretch>
      </xdr:blipFill>
      <xdr:spPr>
        <a:xfrm>
          <a:off x="4857750" y="6429375"/>
          <a:ext cx="152400" cy="200025"/>
        </a:xfrm>
        <a:prstGeom prst="rect">
          <a:avLst/>
        </a:prstGeom>
        <a:noFill/>
        <a:ln w="9525" cmpd="sng">
          <a:noFill/>
        </a:ln>
      </xdr:spPr>
    </xdr:pic>
    <xdr:clientData/>
  </xdr:twoCellAnchor>
  <xdr:twoCellAnchor editAs="oneCell">
    <xdr:from>
      <xdr:col>15</xdr:col>
      <xdr:colOff>38100</xdr:colOff>
      <xdr:row>25</xdr:row>
      <xdr:rowOff>38100</xdr:rowOff>
    </xdr:from>
    <xdr:to>
      <xdr:col>15</xdr:col>
      <xdr:colOff>190500</xdr:colOff>
      <xdr:row>25</xdr:row>
      <xdr:rowOff>238125</xdr:rowOff>
    </xdr:to>
    <xdr:pic>
      <xdr:nvPicPr>
        <xdr:cNvPr id="91" name="CheckBox91"/>
        <xdr:cNvPicPr preferRelativeResize="1">
          <a:picLocks noChangeAspect="1"/>
        </xdr:cNvPicPr>
      </xdr:nvPicPr>
      <xdr:blipFill>
        <a:blip r:embed="rId1"/>
        <a:stretch>
          <a:fillRect/>
        </a:stretch>
      </xdr:blipFill>
      <xdr:spPr>
        <a:xfrm>
          <a:off x="4857750" y="6705600"/>
          <a:ext cx="152400" cy="200025"/>
        </a:xfrm>
        <a:prstGeom prst="rect">
          <a:avLst/>
        </a:prstGeom>
        <a:noFill/>
        <a:ln w="9525" cmpd="sng">
          <a:noFill/>
        </a:ln>
      </xdr:spPr>
    </xdr:pic>
    <xdr:clientData/>
  </xdr:twoCellAnchor>
  <xdr:twoCellAnchor editAs="oneCell">
    <xdr:from>
      <xdr:col>15</xdr:col>
      <xdr:colOff>38100</xdr:colOff>
      <xdr:row>26</xdr:row>
      <xdr:rowOff>57150</xdr:rowOff>
    </xdr:from>
    <xdr:to>
      <xdr:col>15</xdr:col>
      <xdr:colOff>190500</xdr:colOff>
      <xdr:row>26</xdr:row>
      <xdr:rowOff>238125</xdr:rowOff>
    </xdr:to>
    <xdr:pic>
      <xdr:nvPicPr>
        <xdr:cNvPr id="92" name="CheckBox92"/>
        <xdr:cNvPicPr preferRelativeResize="1">
          <a:picLocks noChangeAspect="1"/>
        </xdr:cNvPicPr>
      </xdr:nvPicPr>
      <xdr:blipFill>
        <a:blip r:embed="rId5"/>
        <a:stretch>
          <a:fillRect/>
        </a:stretch>
      </xdr:blipFill>
      <xdr:spPr>
        <a:xfrm>
          <a:off x="4857750" y="7000875"/>
          <a:ext cx="152400" cy="180975"/>
        </a:xfrm>
        <a:prstGeom prst="rect">
          <a:avLst/>
        </a:prstGeom>
        <a:noFill/>
        <a:ln w="9525" cmpd="sng">
          <a:noFill/>
        </a:ln>
      </xdr:spPr>
    </xdr:pic>
    <xdr:clientData/>
  </xdr:twoCellAnchor>
  <xdr:twoCellAnchor editAs="oneCell">
    <xdr:from>
      <xdr:col>16</xdr:col>
      <xdr:colOff>47625</xdr:colOff>
      <xdr:row>27</xdr:row>
      <xdr:rowOff>28575</xdr:rowOff>
    </xdr:from>
    <xdr:to>
      <xdr:col>16</xdr:col>
      <xdr:colOff>200025</xdr:colOff>
      <xdr:row>27</xdr:row>
      <xdr:rowOff>228600</xdr:rowOff>
    </xdr:to>
    <xdr:pic>
      <xdr:nvPicPr>
        <xdr:cNvPr id="93" name="CheckBox93"/>
        <xdr:cNvPicPr preferRelativeResize="1">
          <a:picLocks noChangeAspect="1"/>
        </xdr:cNvPicPr>
      </xdr:nvPicPr>
      <xdr:blipFill>
        <a:blip r:embed="rId1"/>
        <a:stretch>
          <a:fillRect/>
        </a:stretch>
      </xdr:blipFill>
      <xdr:spPr>
        <a:xfrm>
          <a:off x="5067300" y="7248525"/>
          <a:ext cx="152400" cy="200025"/>
        </a:xfrm>
        <a:prstGeom prst="rect">
          <a:avLst/>
        </a:prstGeom>
        <a:noFill/>
        <a:ln w="9525" cmpd="sng">
          <a:noFill/>
        </a:ln>
      </xdr:spPr>
    </xdr:pic>
    <xdr:clientData/>
  </xdr:twoCellAnchor>
  <xdr:twoCellAnchor editAs="oneCell">
    <xdr:from>
      <xdr:col>16</xdr:col>
      <xdr:colOff>47625</xdr:colOff>
      <xdr:row>28</xdr:row>
      <xdr:rowOff>28575</xdr:rowOff>
    </xdr:from>
    <xdr:to>
      <xdr:col>16</xdr:col>
      <xdr:colOff>200025</xdr:colOff>
      <xdr:row>28</xdr:row>
      <xdr:rowOff>228600</xdr:rowOff>
    </xdr:to>
    <xdr:pic>
      <xdr:nvPicPr>
        <xdr:cNvPr id="94" name="CheckBox94"/>
        <xdr:cNvPicPr preferRelativeResize="1">
          <a:picLocks noChangeAspect="1"/>
        </xdr:cNvPicPr>
      </xdr:nvPicPr>
      <xdr:blipFill>
        <a:blip r:embed="rId2"/>
        <a:stretch>
          <a:fillRect/>
        </a:stretch>
      </xdr:blipFill>
      <xdr:spPr>
        <a:xfrm>
          <a:off x="5067300" y="7524750"/>
          <a:ext cx="152400" cy="200025"/>
        </a:xfrm>
        <a:prstGeom prst="rect">
          <a:avLst/>
        </a:prstGeom>
        <a:noFill/>
        <a:ln w="9525" cmpd="sng">
          <a:noFill/>
        </a:ln>
      </xdr:spPr>
    </xdr:pic>
    <xdr:clientData/>
  </xdr:twoCellAnchor>
  <xdr:twoCellAnchor editAs="oneCell">
    <xdr:from>
      <xdr:col>16</xdr:col>
      <xdr:colOff>47625</xdr:colOff>
      <xdr:row>29</xdr:row>
      <xdr:rowOff>28575</xdr:rowOff>
    </xdr:from>
    <xdr:to>
      <xdr:col>16</xdr:col>
      <xdr:colOff>200025</xdr:colOff>
      <xdr:row>29</xdr:row>
      <xdr:rowOff>228600</xdr:rowOff>
    </xdr:to>
    <xdr:pic>
      <xdr:nvPicPr>
        <xdr:cNvPr id="95" name="CheckBox95"/>
        <xdr:cNvPicPr preferRelativeResize="1">
          <a:picLocks noChangeAspect="1"/>
        </xdr:cNvPicPr>
      </xdr:nvPicPr>
      <xdr:blipFill>
        <a:blip r:embed="rId1"/>
        <a:stretch>
          <a:fillRect/>
        </a:stretch>
      </xdr:blipFill>
      <xdr:spPr>
        <a:xfrm>
          <a:off x="5067300" y="7800975"/>
          <a:ext cx="152400" cy="200025"/>
        </a:xfrm>
        <a:prstGeom prst="rect">
          <a:avLst/>
        </a:prstGeom>
        <a:noFill/>
        <a:ln w="9525" cmpd="sng">
          <a:noFill/>
        </a:ln>
      </xdr:spPr>
    </xdr:pic>
    <xdr:clientData/>
  </xdr:twoCellAnchor>
  <xdr:twoCellAnchor editAs="oneCell">
    <xdr:from>
      <xdr:col>16</xdr:col>
      <xdr:colOff>47625</xdr:colOff>
      <xdr:row>30</xdr:row>
      <xdr:rowOff>57150</xdr:rowOff>
    </xdr:from>
    <xdr:to>
      <xdr:col>16</xdr:col>
      <xdr:colOff>200025</xdr:colOff>
      <xdr:row>30</xdr:row>
      <xdr:rowOff>257175</xdr:rowOff>
    </xdr:to>
    <xdr:pic>
      <xdr:nvPicPr>
        <xdr:cNvPr id="96" name="CheckBox96"/>
        <xdr:cNvPicPr preferRelativeResize="1">
          <a:picLocks noChangeAspect="1"/>
        </xdr:cNvPicPr>
      </xdr:nvPicPr>
      <xdr:blipFill>
        <a:blip r:embed="rId2"/>
        <a:stretch>
          <a:fillRect/>
        </a:stretch>
      </xdr:blipFill>
      <xdr:spPr>
        <a:xfrm>
          <a:off x="5067300" y="8105775"/>
          <a:ext cx="152400" cy="200025"/>
        </a:xfrm>
        <a:prstGeom prst="rect">
          <a:avLst/>
        </a:prstGeom>
        <a:noFill/>
        <a:ln w="9525" cmpd="sng">
          <a:noFill/>
        </a:ln>
      </xdr:spPr>
    </xdr:pic>
    <xdr:clientData/>
  </xdr:twoCellAnchor>
  <xdr:twoCellAnchor editAs="oneCell">
    <xdr:from>
      <xdr:col>16</xdr:col>
      <xdr:colOff>47625</xdr:colOff>
      <xdr:row>31</xdr:row>
      <xdr:rowOff>28575</xdr:rowOff>
    </xdr:from>
    <xdr:to>
      <xdr:col>16</xdr:col>
      <xdr:colOff>200025</xdr:colOff>
      <xdr:row>31</xdr:row>
      <xdr:rowOff>228600</xdr:rowOff>
    </xdr:to>
    <xdr:pic>
      <xdr:nvPicPr>
        <xdr:cNvPr id="97" name="CheckBox97"/>
        <xdr:cNvPicPr preferRelativeResize="1">
          <a:picLocks noChangeAspect="1"/>
        </xdr:cNvPicPr>
      </xdr:nvPicPr>
      <xdr:blipFill>
        <a:blip r:embed="rId1"/>
        <a:stretch>
          <a:fillRect/>
        </a:stretch>
      </xdr:blipFill>
      <xdr:spPr>
        <a:xfrm>
          <a:off x="5067300" y="8353425"/>
          <a:ext cx="152400" cy="200025"/>
        </a:xfrm>
        <a:prstGeom prst="rect">
          <a:avLst/>
        </a:prstGeom>
        <a:noFill/>
        <a:ln w="9525" cmpd="sng">
          <a:noFill/>
        </a:ln>
      </xdr:spPr>
    </xdr:pic>
    <xdr:clientData/>
  </xdr:twoCellAnchor>
  <xdr:twoCellAnchor editAs="oneCell">
    <xdr:from>
      <xdr:col>16</xdr:col>
      <xdr:colOff>47625</xdr:colOff>
      <xdr:row>32</xdr:row>
      <xdr:rowOff>28575</xdr:rowOff>
    </xdr:from>
    <xdr:to>
      <xdr:col>16</xdr:col>
      <xdr:colOff>200025</xdr:colOff>
      <xdr:row>32</xdr:row>
      <xdr:rowOff>228600</xdr:rowOff>
    </xdr:to>
    <xdr:pic>
      <xdr:nvPicPr>
        <xdr:cNvPr id="98" name="CheckBox98"/>
        <xdr:cNvPicPr preferRelativeResize="1">
          <a:picLocks noChangeAspect="1"/>
        </xdr:cNvPicPr>
      </xdr:nvPicPr>
      <xdr:blipFill>
        <a:blip r:embed="rId2"/>
        <a:stretch>
          <a:fillRect/>
        </a:stretch>
      </xdr:blipFill>
      <xdr:spPr>
        <a:xfrm>
          <a:off x="5067300" y="8629650"/>
          <a:ext cx="152400" cy="200025"/>
        </a:xfrm>
        <a:prstGeom prst="rect">
          <a:avLst/>
        </a:prstGeom>
        <a:noFill/>
        <a:ln w="9525" cmpd="sng">
          <a:noFill/>
        </a:ln>
      </xdr:spPr>
    </xdr:pic>
    <xdr:clientData/>
  </xdr:twoCellAnchor>
  <xdr:twoCellAnchor editAs="oneCell">
    <xdr:from>
      <xdr:col>16</xdr:col>
      <xdr:colOff>47625</xdr:colOff>
      <xdr:row>33</xdr:row>
      <xdr:rowOff>28575</xdr:rowOff>
    </xdr:from>
    <xdr:to>
      <xdr:col>16</xdr:col>
      <xdr:colOff>200025</xdr:colOff>
      <xdr:row>33</xdr:row>
      <xdr:rowOff>228600</xdr:rowOff>
    </xdr:to>
    <xdr:pic>
      <xdr:nvPicPr>
        <xdr:cNvPr id="99" name="CheckBox99"/>
        <xdr:cNvPicPr preferRelativeResize="1">
          <a:picLocks noChangeAspect="1"/>
        </xdr:cNvPicPr>
      </xdr:nvPicPr>
      <xdr:blipFill>
        <a:blip r:embed="rId1"/>
        <a:stretch>
          <a:fillRect/>
        </a:stretch>
      </xdr:blipFill>
      <xdr:spPr>
        <a:xfrm>
          <a:off x="5067300" y="8905875"/>
          <a:ext cx="152400" cy="200025"/>
        </a:xfrm>
        <a:prstGeom prst="rect">
          <a:avLst/>
        </a:prstGeom>
        <a:noFill/>
        <a:ln w="9525" cmpd="sng">
          <a:noFill/>
        </a:ln>
      </xdr:spPr>
    </xdr:pic>
    <xdr:clientData/>
  </xdr:twoCellAnchor>
  <xdr:twoCellAnchor editAs="oneCell">
    <xdr:from>
      <xdr:col>16</xdr:col>
      <xdr:colOff>47625</xdr:colOff>
      <xdr:row>34</xdr:row>
      <xdr:rowOff>47625</xdr:rowOff>
    </xdr:from>
    <xdr:to>
      <xdr:col>16</xdr:col>
      <xdr:colOff>200025</xdr:colOff>
      <xdr:row>34</xdr:row>
      <xdr:rowOff>247650</xdr:rowOff>
    </xdr:to>
    <xdr:pic>
      <xdr:nvPicPr>
        <xdr:cNvPr id="100" name="CheckBox100"/>
        <xdr:cNvPicPr preferRelativeResize="1">
          <a:picLocks noChangeAspect="1"/>
        </xdr:cNvPicPr>
      </xdr:nvPicPr>
      <xdr:blipFill>
        <a:blip r:embed="rId2"/>
        <a:stretch>
          <a:fillRect/>
        </a:stretch>
      </xdr:blipFill>
      <xdr:spPr>
        <a:xfrm>
          <a:off x="5067300" y="9201150"/>
          <a:ext cx="152400" cy="200025"/>
        </a:xfrm>
        <a:prstGeom prst="rect">
          <a:avLst/>
        </a:prstGeom>
        <a:noFill/>
        <a:ln w="9525" cmpd="sng">
          <a:noFill/>
        </a:ln>
      </xdr:spPr>
    </xdr:pic>
    <xdr:clientData/>
  </xdr:twoCellAnchor>
  <xdr:twoCellAnchor editAs="oneCell">
    <xdr:from>
      <xdr:col>16</xdr:col>
      <xdr:colOff>47625</xdr:colOff>
      <xdr:row>35</xdr:row>
      <xdr:rowOff>28575</xdr:rowOff>
    </xdr:from>
    <xdr:to>
      <xdr:col>16</xdr:col>
      <xdr:colOff>200025</xdr:colOff>
      <xdr:row>35</xdr:row>
      <xdr:rowOff>228600</xdr:rowOff>
    </xdr:to>
    <xdr:pic>
      <xdr:nvPicPr>
        <xdr:cNvPr id="101" name="CheckBox101"/>
        <xdr:cNvPicPr preferRelativeResize="1">
          <a:picLocks noChangeAspect="1"/>
        </xdr:cNvPicPr>
      </xdr:nvPicPr>
      <xdr:blipFill>
        <a:blip r:embed="rId1"/>
        <a:stretch>
          <a:fillRect/>
        </a:stretch>
      </xdr:blipFill>
      <xdr:spPr>
        <a:xfrm>
          <a:off x="5067300" y="9458325"/>
          <a:ext cx="152400" cy="200025"/>
        </a:xfrm>
        <a:prstGeom prst="rect">
          <a:avLst/>
        </a:prstGeom>
        <a:noFill/>
        <a:ln w="9525" cmpd="sng">
          <a:noFill/>
        </a:ln>
      </xdr:spPr>
    </xdr:pic>
    <xdr:clientData/>
  </xdr:twoCellAnchor>
  <xdr:twoCellAnchor editAs="oneCell">
    <xdr:from>
      <xdr:col>16</xdr:col>
      <xdr:colOff>47625</xdr:colOff>
      <xdr:row>36</xdr:row>
      <xdr:rowOff>28575</xdr:rowOff>
    </xdr:from>
    <xdr:to>
      <xdr:col>16</xdr:col>
      <xdr:colOff>200025</xdr:colOff>
      <xdr:row>36</xdr:row>
      <xdr:rowOff>228600</xdr:rowOff>
    </xdr:to>
    <xdr:pic>
      <xdr:nvPicPr>
        <xdr:cNvPr id="102" name="CheckBox102"/>
        <xdr:cNvPicPr preferRelativeResize="1">
          <a:picLocks noChangeAspect="1"/>
        </xdr:cNvPicPr>
      </xdr:nvPicPr>
      <xdr:blipFill>
        <a:blip r:embed="rId2"/>
        <a:stretch>
          <a:fillRect/>
        </a:stretch>
      </xdr:blipFill>
      <xdr:spPr>
        <a:xfrm>
          <a:off x="5067300" y="9734550"/>
          <a:ext cx="152400" cy="200025"/>
        </a:xfrm>
        <a:prstGeom prst="rect">
          <a:avLst/>
        </a:prstGeom>
        <a:noFill/>
        <a:ln w="9525" cmpd="sng">
          <a:noFill/>
        </a:ln>
      </xdr:spPr>
    </xdr:pic>
    <xdr:clientData/>
  </xdr:twoCellAnchor>
  <xdr:twoCellAnchor editAs="oneCell">
    <xdr:from>
      <xdr:col>16</xdr:col>
      <xdr:colOff>47625</xdr:colOff>
      <xdr:row>37</xdr:row>
      <xdr:rowOff>28575</xdr:rowOff>
    </xdr:from>
    <xdr:to>
      <xdr:col>16</xdr:col>
      <xdr:colOff>200025</xdr:colOff>
      <xdr:row>37</xdr:row>
      <xdr:rowOff>228600</xdr:rowOff>
    </xdr:to>
    <xdr:pic>
      <xdr:nvPicPr>
        <xdr:cNvPr id="103" name="CheckBox103"/>
        <xdr:cNvPicPr preferRelativeResize="1">
          <a:picLocks noChangeAspect="1"/>
        </xdr:cNvPicPr>
      </xdr:nvPicPr>
      <xdr:blipFill>
        <a:blip r:embed="rId1"/>
        <a:stretch>
          <a:fillRect/>
        </a:stretch>
      </xdr:blipFill>
      <xdr:spPr>
        <a:xfrm>
          <a:off x="5067300" y="10010775"/>
          <a:ext cx="152400" cy="200025"/>
        </a:xfrm>
        <a:prstGeom prst="rect">
          <a:avLst/>
        </a:prstGeom>
        <a:noFill/>
        <a:ln w="9525" cmpd="sng">
          <a:noFill/>
        </a:ln>
      </xdr:spPr>
    </xdr:pic>
    <xdr:clientData/>
  </xdr:twoCellAnchor>
  <xdr:twoCellAnchor editAs="oneCell">
    <xdr:from>
      <xdr:col>16</xdr:col>
      <xdr:colOff>47625</xdr:colOff>
      <xdr:row>38</xdr:row>
      <xdr:rowOff>28575</xdr:rowOff>
    </xdr:from>
    <xdr:to>
      <xdr:col>16</xdr:col>
      <xdr:colOff>200025</xdr:colOff>
      <xdr:row>38</xdr:row>
      <xdr:rowOff>228600</xdr:rowOff>
    </xdr:to>
    <xdr:pic>
      <xdr:nvPicPr>
        <xdr:cNvPr id="104" name="CheckBox104"/>
        <xdr:cNvPicPr preferRelativeResize="1">
          <a:picLocks noChangeAspect="1"/>
        </xdr:cNvPicPr>
      </xdr:nvPicPr>
      <xdr:blipFill>
        <a:blip r:embed="rId2"/>
        <a:stretch>
          <a:fillRect/>
        </a:stretch>
      </xdr:blipFill>
      <xdr:spPr>
        <a:xfrm>
          <a:off x="5067300" y="10287000"/>
          <a:ext cx="152400" cy="200025"/>
        </a:xfrm>
        <a:prstGeom prst="rect">
          <a:avLst/>
        </a:prstGeom>
        <a:noFill/>
        <a:ln w="9525" cmpd="sng">
          <a:noFill/>
        </a:ln>
      </xdr:spPr>
    </xdr:pic>
    <xdr:clientData/>
  </xdr:twoCellAnchor>
  <xdr:twoCellAnchor editAs="oneCell">
    <xdr:from>
      <xdr:col>16</xdr:col>
      <xdr:colOff>47625</xdr:colOff>
      <xdr:row>39</xdr:row>
      <xdr:rowOff>38100</xdr:rowOff>
    </xdr:from>
    <xdr:to>
      <xdr:col>16</xdr:col>
      <xdr:colOff>200025</xdr:colOff>
      <xdr:row>39</xdr:row>
      <xdr:rowOff>238125</xdr:rowOff>
    </xdr:to>
    <xdr:pic>
      <xdr:nvPicPr>
        <xdr:cNvPr id="105" name="CheckBox105"/>
        <xdr:cNvPicPr preferRelativeResize="1">
          <a:picLocks noChangeAspect="1"/>
        </xdr:cNvPicPr>
      </xdr:nvPicPr>
      <xdr:blipFill>
        <a:blip r:embed="rId1"/>
        <a:stretch>
          <a:fillRect/>
        </a:stretch>
      </xdr:blipFill>
      <xdr:spPr>
        <a:xfrm>
          <a:off x="5067300" y="10572750"/>
          <a:ext cx="152400" cy="200025"/>
        </a:xfrm>
        <a:prstGeom prst="rect">
          <a:avLst/>
        </a:prstGeom>
        <a:noFill/>
        <a:ln w="9525" cmpd="sng">
          <a:noFill/>
        </a:ln>
      </xdr:spPr>
    </xdr:pic>
    <xdr:clientData/>
  </xdr:twoCellAnchor>
  <xdr:twoCellAnchor editAs="oneCell">
    <xdr:from>
      <xdr:col>16</xdr:col>
      <xdr:colOff>47625</xdr:colOff>
      <xdr:row>40</xdr:row>
      <xdr:rowOff>38100</xdr:rowOff>
    </xdr:from>
    <xdr:to>
      <xdr:col>16</xdr:col>
      <xdr:colOff>200025</xdr:colOff>
      <xdr:row>40</xdr:row>
      <xdr:rowOff>238125</xdr:rowOff>
    </xdr:to>
    <xdr:pic>
      <xdr:nvPicPr>
        <xdr:cNvPr id="106" name="CheckBox106"/>
        <xdr:cNvPicPr preferRelativeResize="1">
          <a:picLocks noChangeAspect="1"/>
        </xdr:cNvPicPr>
      </xdr:nvPicPr>
      <xdr:blipFill>
        <a:blip r:embed="rId2"/>
        <a:stretch>
          <a:fillRect/>
        </a:stretch>
      </xdr:blipFill>
      <xdr:spPr>
        <a:xfrm>
          <a:off x="5067300" y="10848975"/>
          <a:ext cx="152400" cy="200025"/>
        </a:xfrm>
        <a:prstGeom prst="rect">
          <a:avLst/>
        </a:prstGeom>
        <a:noFill/>
        <a:ln w="9525" cmpd="sng">
          <a:noFill/>
        </a:ln>
      </xdr:spPr>
    </xdr:pic>
    <xdr:clientData/>
  </xdr:twoCellAnchor>
  <xdr:twoCellAnchor editAs="oneCell">
    <xdr:from>
      <xdr:col>16</xdr:col>
      <xdr:colOff>47625</xdr:colOff>
      <xdr:row>41</xdr:row>
      <xdr:rowOff>38100</xdr:rowOff>
    </xdr:from>
    <xdr:to>
      <xdr:col>16</xdr:col>
      <xdr:colOff>200025</xdr:colOff>
      <xdr:row>41</xdr:row>
      <xdr:rowOff>238125</xdr:rowOff>
    </xdr:to>
    <xdr:pic>
      <xdr:nvPicPr>
        <xdr:cNvPr id="107" name="CheckBox107"/>
        <xdr:cNvPicPr preferRelativeResize="1">
          <a:picLocks noChangeAspect="1"/>
        </xdr:cNvPicPr>
      </xdr:nvPicPr>
      <xdr:blipFill>
        <a:blip r:embed="rId1"/>
        <a:stretch>
          <a:fillRect/>
        </a:stretch>
      </xdr:blipFill>
      <xdr:spPr>
        <a:xfrm>
          <a:off x="5067300" y="11125200"/>
          <a:ext cx="152400" cy="200025"/>
        </a:xfrm>
        <a:prstGeom prst="rect">
          <a:avLst/>
        </a:prstGeom>
        <a:noFill/>
        <a:ln w="9525" cmpd="sng">
          <a:noFill/>
        </a:ln>
      </xdr:spPr>
    </xdr:pic>
    <xdr:clientData/>
  </xdr:twoCellAnchor>
  <xdr:twoCellAnchor editAs="oneCell">
    <xdr:from>
      <xdr:col>16</xdr:col>
      <xdr:colOff>47625</xdr:colOff>
      <xdr:row>42</xdr:row>
      <xdr:rowOff>38100</xdr:rowOff>
    </xdr:from>
    <xdr:to>
      <xdr:col>16</xdr:col>
      <xdr:colOff>200025</xdr:colOff>
      <xdr:row>42</xdr:row>
      <xdr:rowOff>238125</xdr:rowOff>
    </xdr:to>
    <xdr:pic>
      <xdr:nvPicPr>
        <xdr:cNvPr id="108" name="CheckBox108"/>
        <xdr:cNvPicPr preferRelativeResize="1">
          <a:picLocks noChangeAspect="1"/>
        </xdr:cNvPicPr>
      </xdr:nvPicPr>
      <xdr:blipFill>
        <a:blip r:embed="rId2"/>
        <a:stretch>
          <a:fillRect/>
        </a:stretch>
      </xdr:blipFill>
      <xdr:spPr>
        <a:xfrm>
          <a:off x="5067300" y="11401425"/>
          <a:ext cx="152400" cy="200025"/>
        </a:xfrm>
        <a:prstGeom prst="rect">
          <a:avLst/>
        </a:prstGeom>
        <a:noFill/>
        <a:ln w="9525" cmpd="sng">
          <a:noFill/>
        </a:ln>
      </xdr:spPr>
    </xdr:pic>
    <xdr:clientData/>
  </xdr:twoCellAnchor>
  <xdr:twoCellAnchor editAs="oneCell">
    <xdr:from>
      <xdr:col>16</xdr:col>
      <xdr:colOff>47625</xdr:colOff>
      <xdr:row>46</xdr:row>
      <xdr:rowOff>38100</xdr:rowOff>
    </xdr:from>
    <xdr:to>
      <xdr:col>16</xdr:col>
      <xdr:colOff>200025</xdr:colOff>
      <xdr:row>46</xdr:row>
      <xdr:rowOff>238125</xdr:rowOff>
    </xdr:to>
    <xdr:pic>
      <xdr:nvPicPr>
        <xdr:cNvPr id="109" name="CheckBox109"/>
        <xdr:cNvPicPr preferRelativeResize="1">
          <a:picLocks noChangeAspect="1"/>
        </xdr:cNvPicPr>
      </xdr:nvPicPr>
      <xdr:blipFill>
        <a:blip r:embed="rId1"/>
        <a:stretch>
          <a:fillRect/>
        </a:stretch>
      </xdr:blipFill>
      <xdr:spPr>
        <a:xfrm>
          <a:off x="5067300" y="12306300"/>
          <a:ext cx="152400" cy="200025"/>
        </a:xfrm>
        <a:prstGeom prst="rect">
          <a:avLst/>
        </a:prstGeom>
        <a:noFill/>
        <a:ln w="9525" cmpd="sng">
          <a:noFill/>
        </a:ln>
      </xdr:spPr>
    </xdr:pic>
    <xdr:clientData/>
  </xdr:twoCellAnchor>
  <xdr:twoCellAnchor editAs="oneCell">
    <xdr:from>
      <xdr:col>16</xdr:col>
      <xdr:colOff>47625</xdr:colOff>
      <xdr:row>47</xdr:row>
      <xdr:rowOff>28575</xdr:rowOff>
    </xdr:from>
    <xdr:to>
      <xdr:col>16</xdr:col>
      <xdr:colOff>200025</xdr:colOff>
      <xdr:row>47</xdr:row>
      <xdr:rowOff>228600</xdr:rowOff>
    </xdr:to>
    <xdr:pic>
      <xdr:nvPicPr>
        <xdr:cNvPr id="110" name="CheckBox110"/>
        <xdr:cNvPicPr preferRelativeResize="1">
          <a:picLocks noChangeAspect="1"/>
        </xdr:cNvPicPr>
      </xdr:nvPicPr>
      <xdr:blipFill>
        <a:blip r:embed="rId2"/>
        <a:stretch>
          <a:fillRect/>
        </a:stretch>
      </xdr:blipFill>
      <xdr:spPr>
        <a:xfrm>
          <a:off x="5067300" y="12573000"/>
          <a:ext cx="152400" cy="200025"/>
        </a:xfrm>
        <a:prstGeom prst="rect">
          <a:avLst/>
        </a:prstGeom>
        <a:noFill/>
        <a:ln w="9525" cmpd="sng">
          <a:noFill/>
        </a:ln>
      </xdr:spPr>
    </xdr:pic>
    <xdr:clientData/>
  </xdr:twoCellAnchor>
  <xdr:twoCellAnchor editAs="oneCell">
    <xdr:from>
      <xdr:col>16</xdr:col>
      <xdr:colOff>47625</xdr:colOff>
      <xdr:row>48</xdr:row>
      <xdr:rowOff>28575</xdr:rowOff>
    </xdr:from>
    <xdr:to>
      <xdr:col>16</xdr:col>
      <xdr:colOff>200025</xdr:colOff>
      <xdr:row>48</xdr:row>
      <xdr:rowOff>228600</xdr:rowOff>
    </xdr:to>
    <xdr:pic>
      <xdr:nvPicPr>
        <xdr:cNvPr id="111" name="CheckBox111"/>
        <xdr:cNvPicPr preferRelativeResize="1">
          <a:picLocks noChangeAspect="1"/>
        </xdr:cNvPicPr>
      </xdr:nvPicPr>
      <xdr:blipFill>
        <a:blip r:embed="rId1"/>
        <a:stretch>
          <a:fillRect/>
        </a:stretch>
      </xdr:blipFill>
      <xdr:spPr>
        <a:xfrm>
          <a:off x="5067300" y="12849225"/>
          <a:ext cx="152400" cy="200025"/>
        </a:xfrm>
        <a:prstGeom prst="rect">
          <a:avLst/>
        </a:prstGeom>
        <a:noFill/>
        <a:ln w="9525" cmpd="sng">
          <a:noFill/>
        </a:ln>
      </xdr:spPr>
    </xdr:pic>
    <xdr:clientData/>
  </xdr:twoCellAnchor>
  <xdr:twoCellAnchor editAs="oneCell">
    <xdr:from>
      <xdr:col>16</xdr:col>
      <xdr:colOff>47625</xdr:colOff>
      <xdr:row>49</xdr:row>
      <xdr:rowOff>28575</xdr:rowOff>
    </xdr:from>
    <xdr:to>
      <xdr:col>16</xdr:col>
      <xdr:colOff>200025</xdr:colOff>
      <xdr:row>49</xdr:row>
      <xdr:rowOff>228600</xdr:rowOff>
    </xdr:to>
    <xdr:pic>
      <xdr:nvPicPr>
        <xdr:cNvPr id="112" name="CheckBox112"/>
        <xdr:cNvPicPr preferRelativeResize="1">
          <a:picLocks noChangeAspect="1"/>
        </xdr:cNvPicPr>
      </xdr:nvPicPr>
      <xdr:blipFill>
        <a:blip r:embed="rId2"/>
        <a:stretch>
          <a:fillRect/>
        </a:stretch>
      </xdr:blipFill>
      <xdr:spPr>
        <a:xfrm>
          <a:off x="5067300" y="13125450"/>
          <a:ext cx="152400" cy="200025"/>
        </a:xfrm>
        <a:prstGeom prst="rect">
          <a:avLst/>
        </a:prstGeom>
        <a:noFill/>
        <a:ln w="9525" cmpd="sng">
          <a:noFill/>
        </a:ln>
      </xdr:spPr>
    </xdr:pic>
    <xdr:clientData/>
  </xdr:twoCellAnchor>
  <xdr:twoCellAnchor editAs="oneCell">
    <xdr:from>
      <xdr:col>16</xdr:col>
      <xdr:colOff>47625</xdr:colOff>
      <xdr:row>50</xdr:row>
      <xdr:rowOff>19050</xdr:rowOff>
    </xdr:from>
    <xdr:to>
      <xdr:col>16</xdr:col>
      <xdr:colOff>200025</xdr:colOff>
      <xdr:row>50</xdr:row>
      <xdr:rowOff>219075</xdr:rowOff>
    </xdr:to>
    <xdr:pic>
      <xdr:nvPicPr>
        <xdr:cNvPr id="113" name="CheckBox113"/>
        <xdr:cNvPicPr preferRelativeResize="1">
          <a:picLocks noChangeAspect="1"/>
        </xdr:cNvPicPr>
      </xdr:nvPicPr>
      <xdr:blipFill>
        <a:blip r:embed="rId1"/>
        <a:stretch>
          <a:fillRect/>
        </a:stretch>
      </xdr:blipFill>
      <xdr:spPr>
        <a:xfrm>
          <a:off x="5067300" y="13392150"/>
          <a:ext cx="152400" cy="200025"/>
        </a:xfrm>
        <a:prstGeom prst="rect">
          <a:avLst/>
        </a:prstGeom>
        <a:noFill/>
        <a:ln w="9525" cmpd="sng">
          <a:noFill/>
        </a:ln>
      </xdr:spPr>
    </xdr:pic>
    <xdr:clientData/>
  </xdr:twoCellAnchor>
  <xdr:twoCellAnchor editAs="oneCell">
    <xdr:from>
      <xdr:col>16</xdr:col>
      <xdr:colOff>47625</xdr:colOff>
      <xdr:row>51</xdr:row>
      <xdr:rowOff>9525</xdr:rowOff>
    </xdr:from>
    <xdr:to>
      <xdr:col>16</xdr:col>
      <xdr:colOff>200025</xdr:colOff>
      <xdr:row>51</xdr:row>
      <xdr:rowOff>219075</xdr:rowOff>
    </xdr:to>
    <xdr:pic>
      <xdr:nvPicPr>
        <xdr:cNvPr id="114" name="CheckBox114"/>
        <xdr:cNvPicPr preferRelativeResize="1">
          <a:picLocks noChangeAspect="1"/>
        </xdr:cNvPicPr>
      </xdr:nvPicPr>
      <xdr:blipFill>
        <a:blip r:embed="rId6"/>
        <a:stretch>
          <a:fillRect/>
        </a:stretch>
      </xdr:blipFill>
      <xdr:spPr>
        <a:xfrm>
          <a:off x="5067300" y="13658850"/>
          <a:ext cx="152400" cy="209550"/>
        </a:xfrm>
        <a:prstGeom prst="rect">
          <a:avLst/>
        </a:prstGeom>
        <a:noFill/>
        <a:ln w="9525" cmpd="sng">
          <a:noFill/>
        </a:ln>
      </xdr:spPr>
    </xdr:pic>
    <xdr:clientData/>
  </xdr:twoCellAnchor>
  <xdr:twoCellAnchor editAs="oneCell">
    <xdr:from>
      <xdr:col>16</xdr:col>
      <xdr:colOff>47625</xdr:colOff>
      <xdr:row>52</xdr:row>
      <xdr:rowOff>19050</xdr:rowOff>
    </xdr:from>
    <xdr:to>
      <xdr:col>16</xdr:col>
      <xdr:colOff>200025</xdr:colOff>
      <xdr:row>52</xdr:row>
      <xdr:rowOff>219075</xdr:rowOff>
    </xdr:to>
    <xdr:pic>
      <xdr:nvPicPr>
        <xdr:cNvPr id="115" name="CheckBox115"/>
        <xdr:cNvPicPr preferRelativeResize="1">
          <a:picLocks noChangeAspect="1"/>
        </xdr:cNvPicPr>
      </xdr:nvPicPr>
      <xdr:blipFill>
        <a:blip r:embed="rId1"/>
        <a:stretch>
          <a:fillRect/>
        </a:stretch>
      </xdr:blipFill>
      <xdr:spPr>
        <a:xfrm>
          <a:off x="5067300" y="13944600"/>
          <a:ext cx="152400" cy="200025"/>
        </a:xfrm>
        <a:prstGeom prst="rect">
          <a:avLst/>
        </a:prstGeom>
        <a:noFill/>
        <a:ln w="9525" cmpd="sng">
          <a:noFill/>
        </a:ln>
      </xdr:spPr>
    </xdr:pic>
    <xdr:clientData/>
  </xdr:twoCellAnchor>
  <xdr:twoCellAnchor editAs="oneCell">
    <xdr:from>
      <xdr:col>16</xdr:col>
      <xdr:colOff>47625</xdr:colOff>
      <xdr:row>53</xdr:row>
      <xdr:rowOff>57150</xdr:rowOff>
    </xdr:from>
    <xdr:to>
      <xdr:col>16</xdr:col>
      <xdr:colOff>200025</xdr:colOff>
      <xdr:row>53</xdr:row>
      <xdr:rowOff>266700</xdr:rowOff>
    </xdr:to>
    <xdr:pic>
      <xdr:nvPicPr>
        <xdr:cNvPr id="116" name="CheckBox116"/>
        <xdr:cNvPicPr preferRelativeResize="1">
          <a:picLocks noChangeAspect="1"/>
        </xdr:cNvPicPr>
      </xdr:nvPicPr>
      <xdr:blipFill>
        <a:blip r:embed="rId6"/>
        <a:stretch>
          <a:fillRect/>
        </a:stretch>
      </xdr:blipFill>
      <xdr:spPr>
        <a:xfrm>
          <a:off x="5067300" y="14258925"/>
          <a:ext cx="152400" cy="209550"/>
        </a:xfrm>
        <a:prstGeom prst="rect">
          <a:avLst/>
        </a:prstGeom>
        <a:noFill/>
        <a:ln w="9525" cmpd="sng">
          <a:noFill/>
        </a:ln>
      </xdr:spPr>
    </xdr:pic>
    <xdr:clientData/>
  </xdr:twoCellAnchor>
  <xdr:twoCellAnchor editAs="oneCell">
    <xdr:from>
      <xdr:col>16</xdr:col>
      <xdr:colOff>47625</xdr:colOff>
      <xdr:row>54</xdr:row>
      <xdr:rowOff>28575</xdr:rowOff>
    </xdr:from>
    <xdr:to>
      <xdr:col>16</xdr:col>
      <xdr:colOff>200025</xdr:colOff>
      <xdr:row>54</xdr:row>
      <xdr:rowOff>228600</xdr:rowOff>
    </xdr:to>
    <xdr:pic>
      <xdr:nvPicPr>
        <xdr:cNvPr id="117" name="CheckBox117"/>
        <xdr:cNvPicPr preferRelativeResize="1">
          <a:picLocks noChangeAspect="1"/>
        </xdr:cNvPicPr>
      </xdr:nvPicPr>
      <xdr:blipFill>
        <a:blip r:embed="rId1"/>
        <a:stretch>
          <a:fillRect/>
        </a:stretch>
      </xdr:blipFill>
      <xdr:spPr>
        <a:xfrm>
          <a:off x="5067300" y="14506575"/>
          <a:ext cx="152400" cy="200025"/>
        </a:xfrm>
        <a:prstGeom prst="rect">
          <a:avLst/>
        </a:prstGeom>
        <a:noFill/>
        <a:ln w="9525" cmpd="sng">
          <a:noFill/>
        </a:ln>
      </xdr:spPr>
    </xdr:pic>
    <xdr:clientData/>
  </xdr:twoCellAnchor>
  <xdr:twoCellAnchor editAs="oneCell">
    <xdr:from>
      <xdr:col>16</xdr:col>
      <xdr:colOff>47625</xdr:colOff>
      <xdr:row>55</xdr:row>
      <xdr:rowOff>28575</xdr:rowOff>
    </xdr:from>
    <xdr:to>
      <xdr:col>16</xdr:col>
      <xdr:colOff>200025</xdr:colOff>
      <xdr:row>55</xdr:row>
      <xdr:rowOff>228600</xdr:rowOff>
    </xdr:to>
    <xdr:pic>
      <xdr:nvPicPr>
        <xdr:cNvPr id="118" name="CheckBox118"/>
        <xdr:cNvPicPr preferRelativeResize="1">
          <a:picLocks noChangeAspect="1"/>
        </xdr:cNvPicPr>
      </xdr:nvPicPr>
      <xdr:blipFill>
        <a:blip r:embed="rId2"/>
        <a:stretch>
          <a:fillRect/>
        </a:stretch>
      </xdr:blipFill>
      <xdr:spPr>
        <a:xfrm>
          <a:off x="5067300" y="14782800"/>
          <a:ext cx="152400" cy="200025"/>
        </a:xfrm>
        <a:prstGeom prst="rect">
          <a:avLst/>
        </a:prstGeom>
        <a:noFill/>
        <a:ln w="9525" cmpd="sng">
          <a:noFill/>
        </a:ln>
      </xdr:spPr>
    </xdr:pic>
    <xdr:clientData/>
  </xdr:twoCellAnchor>
  <xdr:twoCellAnchor editAs="oneCell">
    <xdr:from>
      <xdr:col>16</xdr:col>
      <xdr:colOff>47625</xdr:colOff>
      <xdr:row>56</xdr:row>
      <xdr:rowOff>28575</xdr:rowOff>
    </xdr:from>
    <xdr:to>
      <xdr:col>16</xdr:col>
      <xdr:colOff>200025</xdr:colOff>
      <xdr:row>56</xdr:row>
      <xdr:rowOff>228600</xdr:rowOff>
    </xdr:to>
    <xdr:pic>
      <xdr:nvPicPr>
        <xdr:cNvPr id="119" name="CheckBox119"/>
        <xdr:cNvPicPr preferRelativeResize="1">
          <a:picLocks noChangeAspect="1"/>
        </xdr:cNvPicPr>
      </xdr:nvPicPr>
      <xdr:blipFill>
        <a:blip r:embed="rId1"/>
        <a:stretch>
          <a:fillRect/>
        </a:stretch>
      </xdr:blipFill>
      <xdr:spPr>
        <a:xfrm>
          <a:off x="5067300" y="15059025"/>
          <a:ext cx="152400" cy="200025"/>
        </a:xfrm>
        <a:prstGeom prst="rect">
          <a:avLst/>
        </a:prstGeom>
        <a:noFill/>
        <a:ln w="9525" cmpd="sng">
          <a:noFill/>
        </a:ln>
      </xdr:spPr>
    </xdr:pic>
    <xdr:clientData/>
  </xdr:twoCellAnchor>
  <xdr:twoCellAnchor editAs="oneCell">
    <xdr:from>
      <xdr:col>16</xdr:col>
      <xdr:colOff>47625</xdr:colOff>
      <xdr:row>57</xdr:row>
      <xdr:rowOff>28575</xdr:rowOff>
    </xdr:from>
    <xdr:to>
      <xdr:col>16</xdr:col>
      <xdr:colOff>200025</xdr:colOff>
      <xdr:row>57</xdr:row>
      <xdr:rowOff>228600</xdr:rowOff>
    </xdr:to>
    <xdr:pic>
      <xdr:nvPicPr>
        <xdr:cNvPr id="120" name="CheckBox120"/>
        <xdr:cNvPicPr preferRelativeResize="1">
          <a:picLocks noChangeAspect="1"/>
        </xdr:cNvPicPr>
      </xdr:nvPicPr>
      <xdr:blipFill>
        <a:blip r:embed="rId2"/>
        <a:stretch>
          <a:fillRect/>
        </a:stretch>
      </xdr:blipFill>
      <xdr:spPr>
        <a:xfrm>
          <a:off x="5067300" y="15335250"/>
          <a:ext cx="152400" cy="200025"/>
        </a:xfrm>
        <a:prstGeom prst="rect">
          <a:avLst/>
        </a:prstGeom>
        <a:noFill/>
        <a:ln w="9525" cmpd="sng">
          <a:noFill/>
        </a:ln>
      </xdr:spPr>
    </xdr:pic>
    <xdr:clientData/>
  </xdr:twoCellAnchor>
  <xdr:twoCellAnchor editAs="oneCell">
    <xdr:from>
      <xdr:col>16</xdr:col>
      <xdr:colOff>47625</xdr:colOff>
      <xdr:row>58</xdr:row>
      <xdr:rowOff>38100</xdr:rowOff>
    </xdr:from>
    <xdr:to>
      <xdr:col>16</xdr:col>
      <xdr:colOff>200025</xdr:colOff>
      <xdr:row>58</xdr:row>
      <xdr:rowOff>238125</xdr:rowOff>
    </xdr:to>
    <xdr:pic>
      <xdr:nvPicPr>
        <xdr:cNvPr id="121" name="CheckBox121"/>
        <xdr:cNvPicPr preferRelativeResize="1">
          <a:picLocks noChangeAspect="1"/>
        </xdr:cNvPicPr>
      </xdr:nvPicPr>
      <xdr:blipFill>
        <a:blip r:embed="rId1"/>
        <a:stretch>
          <a:fillRect/>
        </a:stretch>
      </xdr:blipFill>
      <xdr:spPr>
        <a:xfrm>
          <a:off x="5067300" y="15621000"/>
          <a:ext cx="152400" cy="200025"/>
        </a:xfrm>
        <a:prstGeom prst="rect">
          <a:avLst/>
        </a:prstGeom>
        <a:noFill/>
        <a:ln w="9525" cmpd="sng">
          <a:noFill/>
        </a:ln>
      </xdr:spPr>
    </xdr:pic>
    <xdr:clientData/>
  </xdr:twoCellAnchor>
  <xdr:twoCellAnchor editAs="oneCell">
    <xdr:from>
      <xdr:col>16</xdr:col>
      <xdr:colOff>47625</xdr:colOff>
      <xdr:row>59</xdr:row>
      <xdr:rowOff>38100</xdr:rowOff>
    </xdr:from>
    <xdr:to>
      <xdr:col>16</xdr:col>
      <xdr:colOff>200025</xdr:colOff>
      <xdr:row>59</xdr:row>
      <xdr:rowOff>238125</xdr:rowOff>
    </xdr:to>
    <xdr:pic>
      <xdr:nvPicPr>
        <xdr:cNvPr id="122" name="CheckBox122"/>
        <xdr:cNvPicPr preferRelativeResize="1">
          <a:picLocks noChangeAspect="1"/>
        </xdr:cNvPicPr>
      </xdr:nvPicPr>
      <xdr:blipFill>
        <a:blip r:embed="rId2"/>
        <a:stretch>
          <a:fillRect/>
        </a:stretch>
      </xdr:blipFill>
      <xdr:spPr>
        <a:xfrm>
          <a:off x="5067300" y="15897225"/>
          <a:ext cx="152400" cy="200025"/>
        </a:xfrm>
        <a:prstGeom prst="rect">
          <a:avLst/>
        </a:prstGeom>
        <a:noFill/>
        <a:ln w="9525" cmpd="sng">
          <a:noFill/>
        </a:ln>
      </xdr:spPr>
    </xdr:pic>
    <xdr:clientData/>
  </xdr:twoCellAnchor>
  <xdr:twoCellAnchor editAs="oneCell">
    <xdr:from>
      <xdr:col>16</xdr:col>
      <xdr:colOff>47625</xdr:colOff>
      <xdr:row>60</xdr:row>
      <xdr:rowOff>38100</xdr:rowOff>
    </xdr:from>
    <xdr:to>
      <xdr:col>16</xdr:col>
      <xdr:colOff>200025</xdr:colOff>
      <xdr:row>60</xdr:row>
      <xdr:rowOff>238125</xdr:rowOff>
    </xdr:to>
    <xdr:pic>
      <xdr:nvPicPr>
        <xdr:cNvPr id="123" name="CheckBox123"/>
        <xdr:cNvPicPr preferRelativeResize="1">
          <a:picLocks noChangeAspect="1"/>
        </xdr:cNvPicPr>
      </xdr:nvPicPr>
      <xdr:blipFill>
        <a:blip r:embed="rId1"/>
        <a:stretch>
          <a:fillRect/>
        </a:stretch>
      </xdr:blipFill>
      <xdr:spPr>
        <a:xfrm>
          <a:off x="5067300" y="16173450"/>
          <a:ext cx="152400" cy="200025"/>
        </a:xfrm>
        <a:prstGeom prst="rect">
          <a:avLst/>
        </a:prstGeom>
        <a:noFill/>
        <a:ln w="9525" cmpd="sng">
          <a:noFill/>
        </a:ln>
      </xdr:spPr>
    </xdr:pic>
    <xdr:clientData/>
  </xdr:twoCellAnchor>
  <xdr:twoCellAnchor editAs="oneCell">
    <xdr:from>
      <xdr:col>16</xdr:col>
      <xdr:colOff>47625</xdr:colOff>
      <xdr:row>61</xdr:row>
      <xdr:rowOff>38100</xdr:rowOff>
    </xdr:from>
    <xdr:to>
      <xdr:col>16</xdr:col>
      <xdr:colOff>200025</xdr:colOff>
      <xdr:row>61</xdr:row>
      <xdr:rowOff>238125</xdr:rowOff>
    </xdr:to>
    <xdr:pic>
      <xdr:nvPicPr>
        <xdr:cNvPr id="124" name="CheckBox124"/>
        <xdr:cNvPicPr preferRelativeResize="1">
          <a:picLocks noChangeAspect="1"/>
        </xdr:cNvPicPr>
      </xdr:nvPicPr>
      <xdr:blipFill>
        <a:blip r:embed="rId2"/>
        <a:stretch>
          <a:fillRect/>
        </a:stretch>
      </xdr:blipFill>
      <xdr:spPr>
        <a:xfrm>
          <a:off x="5067300" y="16449675"/>
          <a:ext cx="152400" cy="200025"/>
        </a:xfrm>
        <a:prstGeom prst="rect">
          <a:avLst/>
        </a:prstGeom>
        <a:noFill/>
        <a:ln w="9525" cmpd="sng">
          <a:noFill/>
        </a:ln>
      </xdr:spPr>
    </xdr:pic>
    <xdr:clientData/>
  </xdr:twoCellAnchor>
  <xdr:twoCellAnchor editAs="oneCell">
    <xdr:from>
      <xdr:col>16</xdr:col>
      <xdr:colOff>47625</xdr:colOff>
      <xdr:row>70</xdr:row>
      <xdr:rowOff>19050</xdr:rowOff>
    </xdr:from>
    <xdr:to>
      <xdr:col>16</xdr:col>
      <xdr:colOff>200025</xdr:colOff>
      <xdr:row>70</xdr:row>
      <xdr:rowOff>219075</xdr:rowOff>
    </xdr:to>
    <xdr:pic>
      <xdr:nvPicPr>
        <xdr:cNvPr id="125" name="CheckBox125"/>
        <xdr:cNvPicPr preferRelativeResize="1">
          <a:picLocks noChangeAspect="1"/>
        </xdr:cNvPicPr>
      </xdr:nvPicPr>
      <xdr:blipFill>
        <a:blip r:embed="rId2"/>
        <a:stretch>
          <a:fillRect/>
        </a:stretch>
      </xdr:blipFill>
      <xdr:spPr>
        <a:xfrm>
          <a:off x="5067300" y="18945225"/>
          <a:ext cx="152400" cy="200025"/>
        </a:xfrm>
        <a:prstGeom prst="rect">
          <a:avLst/>
        </a:prstGeom>
        <a:noFill/>
        <a:ln w="9525" cmpd="sng">
          <a:noFill/>
        </a:ln>
      </xdr:spPr>
    </xdr:pic>
    <xdr:clientData/>
  </xdr:twoCellAnchor>
  <xdr:twoCellAnchor editAs="oneCell">
    <xdr:from>
      <xdr:col>16</xdr:col>
      <xdr:colOff>47625</xdr:colOff>
      <xdr:row>71</xdr:row>
      <xdr:rowOff>19050</xdr:rowOff>
    </xdr:from>
    <xdr:to>
      <xdr:col>16</xdr:col>
      <xdr:colOff>200025</xdr:colOff>
      <xdr:row>71</xdr:row>
      <xdr:rowOff>219075</xdr:rowOff>
    </xdr:to>
    <xdr:pic>
      <xdr:nvPicPr>
        <xdr:cNvPr id="126" name="CheckBox126"/>
        <xdr:cNvPicPr preferRelativeResize="1">
          <a:picLocks noChangeAspect="1"/>
        </xdr:cNvPicPr>
      </xdr:nvPicPr>
      <xdr:blipFill>
        <a:blip r:embed="rId1"/>
        <a:stretch>
          <a:fillRect/>
        </a:stretch>
      </xdr:blipFill>
      <xdr:spPr>
        <a:xfrm>
          <a:off x="5067300" y="19221450"/>
          <a:ext cx="152400" cy="200025"/>
        </a:xfrm>
        <a:prstGeom prst="rect">
          <a:avLst/>
        </a:prstGeom>
        <a:noFill/>
        <a:ln w="9525" cmpd="sng">
          <a:noFill/>
        </a:ln>
      </xdr:spPr>
    </xdr:pic>
    <xdr:clientData/>
  </xdr:twoCellAnchor>
  <xdr:twoCellAnchor editAs="oneCell">
    <xdr:from>
      <xdr:col>16</xdr:col>
      <xdr:colOff>47625</xdr:colOff>
      <xdr:row>72</xdr:row>
      <xdr:rowOff>28575</xdr:rowOff>
    </xdr:from>
    <xdr:to>
      <xdr:col>16</xdr:col>
      <xdr:colOff>200025</xdr:colOff>
      <xdr:row>72</xdr:row>
      <xdr:rowOff>228600</xdr:rowOff>
    </xdr:to>
    <xdr:pic>
      <xdr:nvPicPr>
        <xdr:cNvPr id="127" name="CheckBox127"/>
        <xdr:cNvPicPr preferRelativeResize="1">
          <a:picLocks noChangeAspect="1"/>
        </xdr:cNvPicPr>
      </xdr:nvPicPr>
      <xdr:blipFill>
        <a:blip r:embed="rId2"/>
        <a:stretch>
          <a:fillRect/>
        </a:stretch>
      </xdr:blipFill>
      <xdr:spPr>
        <a:xfrm>
          <a:off x="5067300" y="19507200"/>
          <a:ext cx="152400" cy="200025"/>
        </a:xfrm>
        <a:prstGeom prst="rect">
          <a:avLst/>
        </a:prstGeom>
        <a:noFill/>
        <a:ln w="9525" cmpd="sng">
          <a:noFill/>
        </a:ln>
      </xdr:spPr>
    </xdr:pic>
    <xdr:clientData/>
  </xdr:twoCellAnchor>
  <xdr:twoCellAnchor editAs="oneCell">
    <xdr:from>
      <xdr:col>16</xdr:col>
      <xdr:colOff>47625</xdr:colOff>
      <xdr:row>73</xdr:row>
      <xdr:rowOff>47625</xdr:rowOff>
    </xdr:from>
    <xdr:to>
      <xdr:col>16</xdr:col>
      <xdr:colOff>200025</xdr:colOff>
      <xdr:row>73</xdr:row>
      <xdr:rowOff>247650</xdr:rowOff>
    </xdr:to>
    <xdr:pic>
      <xdr:nvPicPr>
        <xdr:cNvPr id="128" name="CheckBox128"/>
        <xdr:cNvPicPr preferRelativeResize="1">
          <a:picLocks noChangeAspect="1"/>
        </xdr:cNvPicPr>
      </xdr:nvPicPr>
      <xdr:blipFill>
        <a:blip r:embed="rId1"/>
        <a:stretch>
          <a:fillRect/>
        </a:stretch>
      </xdr:blipFill>
      <xdr:spPr>
        <a:xfrm>
          <a:off x="5067300" y="19802475"/>
          <a:ext cx="152400" cy="200025"/>
        </a:xfrm>
        <a:prstGeom prst="rect">
          <a:avLst/>
        </a:prstGeom>
        <a:noFill/>
        <a:ln w="9525" cmpd="sng">
          <a:noFill/>
        </a:ln>
      </xdr:spPr>
    </xdr:pic>
    <xdr:clientData/>
  </xdr:twoCellAnchor>
  <xdr:twoCellAnchor editAs="oneCell">
    <xdr:from>
      <xdr:col>16</xdr:col>
      <xdr:colOff>47625</xdr:colOff>
      <xdr:row>74</xdr:row>
      <xdr:rowOff>47625</xdr:rowOff>
    </xdr:from>
    <xdr:to>
      <xdr:col>16</xdr:col>
      <xdr:colOff>200025</xdr:colOff>
      <xdr:row>74</xdr:row>
      <xdr:rowOff>257175</xdr:rowOff>
    </xdr:to>
    <xdr:pic>
      <xdr:nvPicPr>
        <xdr:cNvPr id="129" name="CheckBox129"/>
        <xdr:cNvPicPr preferRelativeResize="1">
          <a:picLocks noChangeAspect="1"/>
        </xdr:cNvPicPr>
      </xdr:nvPicPr>
      <xdr:blipFill>
        <a:blip r:embed="rId6"/>
        <a:stretch>
          <a:fillRect/>
        </a:stretch>
      </xdr:blipFill>
      <xdr:spPr>
        <a:xfrm>
          <a:off x="5067300" y="20078700"/>
          <a:ext cx="152400" cy="209550"/>
        </a:xfrm>
        <a:prstGeom prst="rect">
          <a:avLst/>
        </a:prstGeom>
        <a:noFill/>
        <a:ln w="9525" cmpd="sng">
          <a:noFill/>
        </a:ln>
      </xdr:spPr>
    </xdr:pic>
    <xdr:clientData/>
  </xdr:twoCellAnchor>
  <xdr:twoCellAnchor editAs="oneCell">
    <xdr:from>
      <xdr:col>16</xdr:col>
      <xdr:colOff>47625</xdr:colOff>
      <xdr:row>75</xdr:row>
      <xdr:rowOff>47625</xdr:rowOff>
    </xdr:from>
    <xdr:to>
      <xdr:col>16</xdr:col>
      <xdr:colOff>200025</xdr:colOff>
      <xdr:row>75</xdr:row>
      <xdr:rowOff>257175</xdr:rowOff>
    </xdr:to>
    <xdr:pic>
      <xdr:nvPicPr>
        <xdr:cNvPr id="130" name="CheckBox130"/>
        <xdr:cNvPicPr preferRelativeResize="1">
          <a:picLocks noChangeAspect="1"/>
        </xdr:cNvPicPr>
      </xdr:nvPicPr>
      <xdr:blipFill>
        <a:blip r:embed="rId7"/>
        <a:stretch>
          <a:fillRect/>
        </a:stretch>
      </xdr:blipFill>
      <xdr:spPr>
        <a:xfrm>
          <a:off x="5067300" y="20354925"/>
          <a:ext cx="152400" cy="209550"/>
        </a:xfrm>
        <a:prstGeom prst="rect">
          <a:avLst/>
        </a:prstGeom>
        <a:noFill/>
        <a:ln w="9525" cmpd="sng">
          <a:noFill/>
        </a:ln>
      </xdr:spPr>
    </xdr:pic>
    <xdr:clientData/>
  </xdr:twoCellAnchor>
  <xdr:twoCellAnchor editAs="oneCell">
    <xdr:from>
      <xdr:col>16</xdr:col>
      <xdr:colOff>47625</xdr:colOff>
      <xdr:row>76</xdr:row>
      <xdr:rowOff>47625</xdr:rowOff>
    </xdr:from>
    <xdr:to>
      <xdr:col>16</xdr:col>
      <xdr:colOff>200025</xdr:colOff>
      <xdr:row>76</xdr:row>
      <xdr:rowOff>257175</xdr:rowOff>
    </xdr:to>
    <xdr:pic>
      <xdr:nvPicPr>
        <xdr:cNvPr id="131" name="CheckBox131"/>
        <xdr:cNvPicPr preferRelativeResize="1">
          <a:picLocks noChangeAspect="1"/>
        </xdr:cNvPicPr>
      </xdr:nvPicPr>
      <xdr:blipFill>
        <a:blip r:embed="rId6"/>
        <a:stretch>
          <a:fillRect/>
        </a:stretch>
      </xdr:blipFill>
      <xdr:spPr>
        <a:xfrm>
          <a:off x="5067300" y="20631150"/>
          <a:ext cx="152400" cy="209550"/>
        </a:xfrm>
        <a:prstGeom prst="rect">
          <a:avLst/>
        </a:prstGeom>
        <a:noFill/>
        <a:ln w="9525" cmpd="sng">
          <a:noFill/>
        </a:ln>
      </xdr:spPr>
    </xdr:pic>
    <xdr:clientData/>
  </xdr:twoCellAnchor>
  <xdr:twoCellAnchor editAs="oneCell">
    <xdr:from>
      <xdr:col>16</xdr:col>
      <xdr:colOff>47625</xdr:colOff>
      <xdr:row>94</xdr:row>
      <xdr:rowOff>28575</xdr:rowOff>
    </xdr:from>
    <xdr:to>
      <xdr:col>16</xdr:col>
      <xdr:colOff>200025</xdr:colOff>
      <xdr:row>94</xdr:row>
      <xdr:rowOff>228600</xdr:rowOff>
    </xdr:to>
    <xdr:pic>
      <xdr:nvPicPr>
        <xdr:cNvPr id="132" name="CheckBox132"/>
        <xdr:cNvPicPr preferRelativeResize="1">
          <a:picLocks noChangeAspect="1"/>
        </xdr:cNvPicPr>
      </xdr:nvPicPr>
      <xdr:blipFill>
        <a:blip r:embed="rId1"/>
        <a:stretch>
          <a:fillRect/>
        </a:stretch>
      </xdr:blipFill>
      <xdr:spPr>
        <a:xfrm>
          <a:off x="5067300" y="25384125"/>
          <a:ext cx="152400" cy="200025"/>
        </a:xfrm>
        <a:prstGeom prst="rect">
          <a:avLst/>
        </a:prstGeom>
        <a:noFill/>
        <a:ln w="9525" cmpd="sng">
          <a:noFill/>
        </a:ln>
      </xdr:spPr>
    </xdr:pic>
    <xdr:clientData/>
  </xdr:twoCellAnchor>
  <xdr:twoCellAnchor editAs="oneCell">
    <xdr:from>
      <xdr:col>16</xdr:col>
      <xdr:colOff>47625</xdr:colOff>
      <xdr:row>95</xdr:row>
      <xdr:rowOff>28575</xdr:rowOff>
    </xdr:from>
    <xdr:to>
      <xdr:col>16</xdr:col>
      <xdr:colOff>200025</xdr:colOff>
      <xdr:row>95</xdr:row>
      <xdr:rowOff>228600</xdr:rowOff>
    </xdr:to>
    <xdr:pic>
      <xdr:nvPicPr>
        <xdr:cNvPr id="133" name="CheckBox133"/>
        <xdr:cNvPicPr preferRelativeResize="1">
          <a:picLocks noChangeAspect="1"/>
        </xdr:cNvPicPr>
      </xdr:nvPicPr>
      <xdr:blipFill>
        <a:blip r:embed="rId2"/>
        <a:stretch>
          <a:fillRect/>
        </a:stretch>
      </xdr:blipFill>
      <xdr:spPr>
        <a:xfrm>
          <a:off x="5067300" y="25660350"/>
          <a:ext cx="152400" cy="200025"/>
        </a:xfrm>
        <a:prstGeom prst="rect">
          <a:avLst/>
        </a:prstGeom>
        <a:noFill/>
        <a:ln w="9525" cmpd="sng">
          <a:noFill/>
        </a:ln>
      </xdr:spPr>
    </xdr:pic>
    <xdr:clientData/>
  </xdr:twoCellAnchor>
  <xdr:twoCellAnchor editAs="oneCell">
    <xdr:from>
      <xdr:col>16</xdr:col>
      <xdr:colOff>47625</xdr:colOff>
      <xdr:row>96</xdr:row>
      <xdr:rowOff>28575</xdr:rowOff>
    </xdr:from>
    <xdr:to>
      <xdr:col>16</xdr:col>
      <xdr:colOff>200025</xdr:colOff>
      <xdr:row>96</xdr:row>
      <xdr:rowOff>228600</xdr:rowOff>
    </xdr:to>
    <xdr:pic>
      <xdr:nvPicPr>
        <xdr:cNvPr id="134" name="CheckBox134"/>
        <xdr:cNvPicPr preferRelativeResize="1">
          <a:picLocks noChangeAspect="1"/>
        </xdr:cNvPicPr>
      </xdr:nvPicPr>
      <xdr:blipFill>
        <a:blip r:embed="rId1"/>
        <a:stretch>
          <a:fillRect/>
        </a:stretch>
      </xdr:blipFill>
      <xdr:spPr>
        <a:xfrm>
          <a:off x="5067300" y="25936575"/>
          <a:ext cx="152400" cy="200025"/>
        </a:xfrm>
        <a:prstGeom prst="rect">
          <a:avLst/>
        </a:prstGeom>
        <a:noFill/>
        <a:ln w="9525" cmpd="sng">
          <a:noFill/>
        </a:ln>
      </xdr:spPr>
    </xdr:pic>
    <xdr:clientData/>
  </xdr:twoCellAnchor>
  <xdr:twoCellAnchor editAs="oneCell">
    <xdr:from>
      <xdr:col>16</xdr:col>
      <xdr:colOff>47625</xdr:colOff>
      <xdr:row>97</xdr:row>
      <xdr:rowOff>28575</xdr:rowOff>
    </xdr:from>
    <xdr:to>
      <xdr:col>16</xdr:col>
      <xdr:colOff>200025</xdr:colOff>
      <xdr:row>97</xdr:row>
      <xdr:rowOff>228600</xdr:rowOff>
    </xdr:to>
    <xdr:pic>
      <xdr:nvPicPr>
        <xdr:cNvPr id="135" name="CheckBox135"/>
        <xdr:cNvPicPr preferRelativeResize="1">
          <a:picLocks noChangeAspect="1"/>
        </xdr:cNvPicPr>
      </xdr:nvPicPr>
      <xdr:blipFill>
        <a:blip r:embed="rId2"/>
        <a:stretch>
          <a:fillRect/>
        </a:stretch>
      </xdr:blipFill>
      <xdr:spPr>
        <a:xfrm>
          <a:off x="5067300" y="26212800"/>
          <a:ext cx="152400" cy="200025"/>
        </a:xfrm>
        <a:prstGeom prst="rect">
          <a:avLst/>
        </a:prstGeom>
        <a:noFill/>
        <a:ln w="9525" cmpd="sng">
          <a:noFill/>
        </a:ln>
      </xdr:spPr>
    </xdr:pic>
    <xdr:clientData/>
  </xdr:twoCellAnchor>
  <xdr:twoCellAnchor editAs="oneCell">
    <xdr:from>
      <xdr:col>16</xdr:col>
      <xdr:colOff>47625</xdr:colOff>
      <xdr:row>69</xdr:row>
      <xdr:rowOff>19050</xdr:rowOff>
    </xdr:from>
    <xdr:to>
      <xdr:col>16</xdr:col>
      <xdr:colOff>200025</xdr:colOff>
      <xdr:row>69</xdr:row>
      <xdr:rowOff>219075</xdr:rowOff>
    </xdr:to>
    <xdr:pic>
      <xdr:nvPicPr>
        <xdr:cNvPr id="136" name="CheckBox136"/>
        <xdr:cNvPicPr preferRelativeResize="1">
          <a:picLocks noChangeAspect="1"/>
        </xdr:cNvPicPr>
      </xdr:nvPicPr>
      <xdr:blipFill>
        <a:blip r:embed="rId1"/>
        <a:stretch>
          <a:fillRect/>
        </a:stretch>
      </xdr:blipFill>
      <xdr:spPr>
        <a:xfrm>
          <a:off x="5067300" y="18669000"/>
          <a:ext cx="152400" cy="200025"/>
        </a:xfrm>
        <a:prstGeom prst="rect">
          <a:avLst/>
        </a:prstGeom>
        <a:noFill/>
        <a:ln w="9525" cmpd="sng">
          <a:noFill/>
        </a:ln>
      </xdr:spPr>
    </xdr:pic>
    <xdr:clientData/>
  </xdr:twoCellAnchor>
  <xdr:twoCellAnchor editAs="oneCell">
    <xdr:from>
      <xdr:col>16</xdr:col>
      <xdr:colOff>38100</xdr:colOff>
      <xdr:row>7</xdr:row>
      <xdr:rowOff>38100</xdr:rowOff>
    </xdr:from>
    <xdr:to>
      <xdr:col>16</xdr:col>
      <xdr:colOff>190500</xdr:colOff>
      <xdr:row>7</xdr:row>
      <xdr:rowOff>238125</xdr:rowOff>
    </xdr:to>
    <xdr:pic>
      <xdr:nvPicPr>
        <xdr:cNvPr id="137" name="CheckBox137"/>
        <xdr:cNvPicPr preferRelativeResize="1">
          <a:picLocks noChangeAspect="1"/>
        </xdr:cNvPicPr>
      </xdr:nvPicPr>
      <xdr:blipFill>
        <a:blip r:embed="rId1"/>
        <a:stretch>
          <a:fillRect/>
        </a:stretch>
      </xdr:blipFill>
      <xdr:spPr>
        <a:xfrm>
          <a:off x="5057775" y="1733550"/>
          <a:ext cx="152400" cy="200025"/>
        </a:xfrm>
        <a:prstGeom prst="rect">
          <a:avLst/>
        </a:prstGeom>
        <a:noFill/>
        <a:ln w="9525" cmpd="sng">
          <a:noFill/>
        </a:ln>
      </xdr:spPr>
    </xdr:pic>
    <xdr:clientData/>
  </xdr:twoCellAnchor>
  <xdr:twoCellAnchor editAs="oneCell">
    <xdr:from>
      <xdr:col>16</xdr:col>
      <xdr:colOff>38100</xdr:colOff>
      <xdr:row>8</xdr:row>
      <xdr:rowOff>38100</xdr:rowOff>
    </xdr:from>
    <xdr:to>
      <xdr:col>16</xdr:col>
      <xdr:colOff>190500</xdr:colOff>
      <xdr:row>8</xdr:row>
      <xdr:rowOff>238125</xdr:rowOff>
    </xdr:to>
    <xdr:pic>
      <xdr:nvPicPr>
        <xdr:cNvPr id="138" name="CheckBox138"/>
        <xdr:cNvPicPr preferRelativeResize="1">
          <a:picLocks noChangeAspect="1"/>
        </xdr:cNvPicPr>
      </xdr:nvPicPr>
      <xdr:blipFill>
        <a:blip r:embed="rId2"/>
        <a:stretch>
          <a:fillRect/>
        </a:stretch>
      </xdr:blipFill>
      <xdr:spPr>
        <a:xfrm>
          <a:off x="5057775" y="2009775"/>
          <a:ext cx="152400" cy="200025"/>
        </a:xfrm>
        <a:prstGeom prst="rect">
          <a:avLst/>
        </a:prstGeom>
        <a:noFill/>
        <a:ln w="9525" cmpd="sng">
          <a:noFill/>
        </a:ln>
      </xdr:spPr>
    </xdr:pic>
    <xdr:clientData/>
  </xdr:twoCellAnchor>
  <xdr:twoCellAnchor editAs="oneCell">
    <xdr:from>
      <xdr:col>16</xdr:col>
      <xdr:colOff>38100</xdr:colOff>
      <xdr:row>9</xdr:row>
      <xdr:rowOff>38100</xdr:rowOff>
    </xdr:from>
    <xdr:to>
      <xdr:col>16</xdr:col>
      <xdr:colOff>190500</xdr:colOff>
      <xdr:row>9</xdr:row>
      <xdr:rowOff>238125</xdr:rowOff>
    </xdr:to>
    <xdr:pic>
      <xdr:nvPicPr>
        <xdr:cNvPr id="139" name="CheckBox139"/>
        <xdr:cNvPicPr preferRelativeResize="1">
          <a:picLocks noChangeAspect="1"/>
        </xdr:cNvPicPr>
      </xdr:nvPicPr>
      <xdr:blipFill>
        <a:blip r:embed="rId1"/>
        <a:stretch>
          <a:fillRect/>
        </a:stretch>
      </xdr:blipFill>
      <xdr:spPr>
        <a:xfrm>
          <a:off x="5057775" y="2286000"/>
          <a:ext cx="152400" cy="200025"/>
        </a:xfrm>
        <a:prstGeom prst="rect">
          <a:avLst/>
        </a:prstGeom>
        <a:noFill/>
        <a:ln w="9525" cmpd="sng">
          <a:noFill/>
        </a:ln>
      </xdr:spPr>
    </xdr:pic>
    <xdr:clientData/>
  </xdr:twoCellAnchor>
  <xdr:twoCellAnchor editAs="oneCell">
    <xdr:from>
      <xdr:col>16</xdr:col>
      <xdr:colOff>38100</xdr:colOff>
      <xdr:row>10</xdr:row>
      <xdr:rowOff>47625</xdr:rowOff>
    </xdr:from>
    <xdr:to>
      <xdr:col>16</xdr:col>
      <xdr:colOff>190500</xdr:colOff>
      <xdr:row>10</xdr:row>
      <xdr:rowOff>238125</xdr:rowOff>
    </xdr:to>
    <xdr:pic>
      <xdr:nvPicPr>
        <xdr:cNvPr id="140" name="CheckBox140"/>
        <xdr:cNvPicPr preferRelativeResize="1">
          <a:picLocks noChangeAspect="1"/>
        </xdr:cNvPicPr>
      </xdr:nvPicPr>
      <xdr:blipFill>
        <a:blip r:embed="rId3"/>
        <a:stretch>
          <a:fillRect/>
        </a:stretch>
      </xdr:blipFill>
      <xdr:spPr>
        <a:xfrm>
          <a:off x="5057775" y="2571750"/>
          <a:ext cx="152400" cy="190500"/>
        </a:xfrm>
        <a:prstGeom prst="rect">
          <a:avLst/>
        </a:prstGeom>
        <a:noFill/>
        <a:ln w="9525" cmpd="sng">
          <a:noFill/>
        </a:ln>
      </xdr:spPr>
    </xdr:pic>
    <xdr:clientData/>
  </xdr:twoCellAnchor>
  <xdr:twoCellAnchor editAs="oneCell">
    <xdr:from>
      <xdr:col>16</xdr:col>
      <xdr:colOff>38100</xdr:colOff>
      <xdr:row>11</xdr:row>
      <xdr:rowOff>38100</xdr:rowOff>
    </xdr:from>
    <xdr:to>
      <xdr:col>16</xdr:col>
      <xdr:colOff>190500</xdr:colOff>
      <xdr:row>11</xdr:row>
      <xdr:rowOff>219075</xdr:rowOff>
    </xdr:to>
    <xdr:pic>
      <xdr:nvPicPr>
        <xdr:cNvPr id="141" name="CheckBox141"/>
        <xdr:cNvPicPr preferRelativeResize="1">
          <a:picLocks noChangeAspect="1"/>
        </xdr:cNvPicPr>
      </xdr:nvPicPr>
      <xdr:blipFill>
        <a:blip r:embed="rId4"/>
        <a:stretch>
          <a:fillRect/>
        </a:stretch>
      </xdr:blipFill>
      <xdr:spPr>
        <a:xfrm>
          <a:off x="5057775" y="2838450"/>
          <a:ext cx="152400" cy="180975"/>
        </a:xfrm>
        <a:prstGeom prst="rect">
          <a:avLst/>
        </a:prstGeom>
        <a:noFill/>
        <a:ln w="9525" cmpd="sng">
          <a:noFill/>
        </a:ln>
      </xdr:spPr>
    </xdr:pic>
    <xdr:clientData/>
  </xdr:twoCellAnchor>
  <xdr:twoCellAnchor editAs="oneCell">
    <xdr:from>
      <xdr:col>16</xdr:col>
      <xdr:colOff>38100</xdr:colOff>
      <xdr:row>12</xdr:row>
      <xdr:rowOff>28575</xdr:rowOff>
    </xdr:from>
    <xdr:to>
      <xdr:col>16</xdr:col>
      <xdr:colOff>190500</xdr:colOff>
      <xdr:row>12</xdr:row>
      <xdr:rowOff>219075</xdr:rowOff>
    </xdr:to>
    <xdr:pic>
      <xdr:nvPicPr>
        <xdr:cNvPr id="142" name="CheckBox142"/>
        <xdr:cNvPicPr preferRelativeResize="1">
          <a:picLocks noChangeAspect="1"/>
        </xdr:cNvPicPr>
      </xdr:nvPicPr>
      <xdr:blipFill>
        <a:blip r:embed="rId3"/>
        <a:stretch>
          <a:fillRect/>
        </a:stretch>
      </xdr:blipFill>
      <xdr:spPr>
        <a:xfrm>
          <a:off x="5057775" y="3105150"/>
          <a:ext cx="152400" cy="190500"/>
        </a:xfrm>
        <a:prstGeom prst="rect">
          <a:avLst/>
        </a:prstGeom>
        <a:noFill/>
        <a:ln w="9525" cmpd="sng">
          <a:noFill/>
        </a:ln>
      </xdr:spPr>
    </xdr:pic>
    <xdr:clientData/>
  </xdr:twoCellAnchor>
  <xdr:twoCellAnchor editAs="oneCell">
    <xdr:from>
      <xdr:col>16</xdr:col>
      <xdr:colOff>38100</xdr:colOff>
      <xdr:row>13</xdr:row>
      <xdr:rowOff>38100</xdr:rowOff>
    </xdr:from>
    <xdr:to>
      <xdr:col>16</xdr:col>
      <xdr:colOff>190500</xdr:colOff>
      <xdr:row>13</xdr:row>
      <xdr:rowOff>219075</xdr:rowOff>
    </xdr:to>
    <xdr:pic>
      <xdr:nvPicPr>
        <xdr:cNvPr id="143" name="CheckBox143"/>
        <xdr:cNvPicPr preferRelativeResize="1">
          <a:picLocks noChangeAspect="1"/>
        </xdr:cNvPicPr>
      </xdr:nvPicPr>
      <xdr:blipFill>
        <a:blip r:embed="rId4"/>
        <a:stretch>
          <a:fillRect/>
        </a:stretch>
      </xdr:blipFill>
      <xdr:spPr>
        <a:xfrm>
          <a:off x="5057775" y="3390900"/>
          <a:ext cx="152400" cy="180975"/>
        </a:xfrm>
        <a:prstGeom prst="rect">
          <a:avLst/>
        </a:prstGeom>
        <a:noFill/>
        <a:ln w="9525" cmpd="sng">
          <a:noFill/>
        </a:ln>
      </xdr:spPr>
    </xdr:pic>
    <xdr:clientData/>
  </xdr:twoCellAnchor>
  <xdr:twoCellAnchor editAs="oneCell">
    <xdr:from>
      <xdr:col>16</xdr:col>
      <xdr:colOff>38100</xdr:colOff>
      <xdr:row>14</xdr:row>
      <xdr:rowOff>28575</xdr:rowOff>
    </xdr:from>
    <xdr:to>
      <xdr:col>16</xdr:col>
      <xdr:colOff>190500</xdr:colOff>
      <xdr:row>14</xdr:row>
      <xdr:rowOff>228600</xdr:rowOff>
    </xdr:to>
    <xdr:pic>
      <xdr:nvPicPr>
        <xdr:cNvPr id="144" name="CheckBox144"/>
        <xdr:cNvPicPr preferRelativeResize="1">
          <a:picLocks noChangeAspect="1"/>
        </xdr:cNvPicPr>
      </xdr:nvPicPr>
      <xdr:blipFill>
        <a:blip r:embed="rId2"/>
        <a:stretch>
          <a:fillRect/>
        </a:stretch>
      </xdr:blipFill>
      <xdr:spPr>
        <a:xfrm>
          <a:off x="5057775" y="3657600"/>
          <a:ext cx="152400" cy="200025"/>
        </a:xfrm>
        <a:prstGeom prst="rect">
          <a:avLst/>
        </a:prstGeom>
        <a:noFill/>
        <a:ln w="9525" cmpd="sng">
          <a:noFill/>
        </a:ln>
      </xdr:spPr>
    </xdr:pic>
    <xdr:clientData/>
  </xdr:twoCellAnchor>
  <xdr:twoCellAnchor editAs="oneCell">
    <xdr:from>
      <xdr:col>16</xdr:col>
      <xdr:colOff>38100</xdr:colOff>
      <xdr:row>15</xdr:row>
      <xdr:rowOff>28575</xdr:rowOff>
    </xdr:from>
    <xdr:to>
      <xdr:col>16</xdr:col>
      <xdr:colOff>190500</xdr:colOff>
      <xdr:row>15</xdr:row>
      <xdr:rowOff>228600</xdr:rowOff>
    </xdr:to>
    <xdr:pic>
      <xdr:nvPicPr>
        <xdr:cNvPr id="145" name="CheckBox145"/>
        <xdr:cNvPicPr preferRelativeResize="1">
          <a:picLocks noChangeAspect="1"/>
        </xdr:cNvPicPr>
      </xdr:nvPicPr>
      <xdr:blipFill>
        <a:blip r:embed="rId1"/>
        <a:stretch>
          <a:fillRect/>
        </a:stretch>
      </xdr:blipFill>
      <xdr:spPr>
        <a:xfrm>
          <a:off x="5057775" y="3933825"/>
          <a:ext cx="152400" cy="200025"/>
        </a:xfrm>
        <a:prstGeom prst="rect">
          <a:avLst/>
        </a:prstGeom>
        <a:noFill/>
        <a:ln w="9525" cmpd="sng">
          <a:noFill/>
        </a:ln>
      </xdr:spPr>
    </xdr:pic>
    <xdr:clientData/>
  </xdr:twoCellAnchor>
  <xdr:twoCellAnchor editAs="oneCell">
    <xdr:from>
      <xdr:col>16</xdr:col>
      <xdr:colOff>38100</xdr:colOff>
      <xdr:row>16</xdr:row>
      <xdr:rowOff>28575</xdr:rowOff>
    </xdr:from>
    <xdr:to>
      <xdr:col>16</xdr:col>
      <xdr:colOff>190500</xdr:colOff>
      <xdr:row>16</xdr:row>
      <xdr:rowOff>228600</xdr:rowOff>
    </xdr:to>
    <xdr:pic>
      <xdr:nvPicPr>
        <xdr:cNvPr id="146" name="CheckBox146"/>
        <xdr:cNvPicPr preferRelativeResize="1">
          <a:picLocks noChangeAspect="1"/>
        </xdr:cNvPicPr>
      </xdr:nvPicPr>
      <xdr:blipFill>
        <a:blip r:embed="rId2"/>
        <a:stretch>
          <a:fillRect/>
        </a:stretch>
      </xdr:blipFill>
      <xdr:spPr>
        <a:xfrm>
          <a:off x="5057775" y="4210050"/>
          <a:ext cx="152400" cy="200025"/>
        </a:xfrm>
        <a:prstGeom prst="rect">
          <a:avLst/>
        </a:prstGeom>
        <a:noFill/>
        <a:ln w="9525" cmpd="sng">
          <a:noFill/>
        </a:ln>
      </xdr:spPr>
    </xdr:pic>
    <xdr:clientData/>
  </xdr:twoCellAnchor>
  <xdr:twoCellAnchor editAs="oneCell">
    <xdr:from>
      <xdr:col>16</xdr:col>
      <xdr:colOff>38100</xdr:colOff>
      <xdr:row>17</xdr:row>
      <xdr:rowOff>28575</xdr:rowOff>
    </xdr:from>
    <xdr:to>
      <xdr:col>16</xdr:col>
      <xdr:colOff>190500</xdr:colOff>
      <xdr:row>17</xdr:row>
      <xdr:rowOff>228600</xdr:rowOff>
    </xdr:to>
    <xdr:pic>
      <xdr:nvPicPr>
        <xdr:cNvPr id="147" name="CheckBox147"/>
        <xdr:cNvPicPr preferRelativeResize="1">
          <a:picLocks noChangeAspect="1"/>
        </xdr:cNvPicPr>
      </xdr:nvPicPr>
      <xdr:blipFill>
        <a:blip r:embed="rId1"/>
        <a:stretch>
          <a:fillRect/>
        </a:stretch>
      </xdr:blipFill>
      <xdr:spPr>
        <a:xfrm>
          <a:off x="5057775" y="4486275"/>
          <a:ext cx="152400" cy="200025"/>
        </a:xfrm>
        <a:prstGeom prst="rect">
          <a:avLst/>
        </a:prstGeom>
        <a:noFill/>
        <a:ln w="9525" cmpd="sng">
          <a:noFill/>
        </a:ln>
      </xdr:spPr>
    </xdr:pic>
    <xdr:clientData/>
  </xdr:twoCellAnchor>
  <xdr:twoCellAnchor editAs="oneCell">
    <xdr:from>
      <xdr:col>16</xdr:col>
      <xdr:colOff>38100</xdr:colOff>
      <xdr:row>18</xdr:row>
      <xdr:rowOff>38100</xdr:rowOff>
    </xdr:from>
    <xdr:to>
      <xdr:col>16</xdr:col>
      <xdr:colOff>190500</xdr:colOff>
      <xdr:row>18</xdr:row>
      <xdr:rowOff>238125</xdr:rowOff>
    </xdr:to>
    <xdr:pic>
      <xdr:nvPicPr>
        <xdr:cNvPr id="148" name="CheckBox148"/>
        <xdr:cNvPicPr preferRelativeResize="1">
          <a:picLocks noChangeAspect="1"/>
        </xdr:cNvPicPr>
      </xdr:nvPicPr>
      <xdr:blipFill>
        <a:blip r:embed="rId2"/>
        <a:stretch>
          <a:fillRect/>
        </a:stretch>
      </xdr:blipFill>
      <xdr:spPr>
        <a:xfrm>
          <a:off x="5057775" y="4772025"/>
          <a:ext cx="152400" cy="200025"/>
        </a:xfrm>
        <a:prstGeom prst="rect">
          <a:avLst/>
        </a:prstGeom>
        <a:noFill/>
        <a:ln w="9525" cmpd="sng">
          <a:noFill/>
        </a:ln>
      </xdr:spPr>
    </xdr:pic>
    <xdr:clientData/>
  </xdr:twoCellAnchor>
  <xdr:twoCellAnchor editAs="oneCell">
    <xdr:from>
      <xdr:col>16</xdr:col>
      <xdr:colOff>38100</xdr:colOff>
      <xdr:row>19</xdr:row>
      <xdr:rowOff>28575</xdr:rowOff>
    </xdr:from>
    <xdr:to>
      <xdr:col>16</xdr:col>
      <xdr:colOff>190500</xdr:colOff>
      <xdr:row>19</xdr:row>
      <xdr:rowOff>228600</xdr:rowOff>
    </xdr:to>
    <xdr:pic>
      <xdr:nvPicPr>
        <xdr:cNvPr id="149" name="CheckBox149"/>
        <xdr:cNvPicPr preferRelativeResize="1">
          <a:picLocks noChangeAspect="1"/>
        </xdr:cNvPicPr>
      </xdr:nvPicPr>
      <xdr:blipFill>
        <a:blip r:embed="rId1"/>
        <a:stretch>
          <a:fillRect/>
        </a:stretch>
      </xdr:blipFill>
      <xdr:spPr>
        <a:xfrm>
          <a:off x="5057775" y="5038725"/>
          <a:ext cx="152400" cy="200025"/>
        </a:xfrm>
        <a:prstGeom prst="rect">
          <a:avLst/>
        </a:prstGeom>
        <a:noFill/>
        <a:ln w="9525" cmpd="sng">
          <a:noFill/>
        </a:ln>
      </xdr:spPr>
    </xdr:pic>
    <xdr:clientData/>
  </xdr:twoCellAnchor>
  <xdr:twoCellAnchor editAs="oneCell">
    <xdr:from>
      <xdr:col>16</xdr:col>
      <xdr:colOff>38100</xdr:colOff>
      <xdr:row>20</xdr:row>
      <xdr:rowOff>28575</xdr:rowOff>
    </xdr:from>
    <xdr:to>
      <xdr:col>16</xdr:col>
      <xdr:colOff>190500</xdr:colOff>
      <xdr:row>20</xdr:row>
      <xdr:rowOff>228600</xdr:rowOff>
    </xdr:to>
    <xdr:pic>
      <xdr:nvPicPr>
        <xdr:cNvPr id="150" name="CheckBox150"/>
        <xdr:cNvPicPr preferRelativeResize="1">
          <a:picLocks noChangeAspect="1"/>
        </xdr:cNvPicPr>
      </xdr:nvPicPr>
      <xdr:blipFill>
        <a:blip r:embed="rId2"/>
        <a:stretch>
          <a:fillRect/>
        </a:stretch>
      </xdr:blipFill>
      <xdr:spPr>
        <a:xfrm>
          <a:off x="5057775" y="5314950"/>
          <a:ext cx="152400" cy="200025"/>
        </a:xfrm>
        <a:prstGeom prst="rect">
          <a:avLst/>
        </a:prstGeom>
        <a:noFill/>
        <a:ln w="9525" cmpd="sng">
          <a:noFill/>
        </a:ln>
      </xdr:spPr>
    </xdr:pic>
    <xdr:clientData/>
  </xdr:twoCellAnchor>
  <xdr:twoCellAnchor editAs="oneCell">
    <xdr:from>
      <xdr:col>16</xdr:col>
      <xdr:colOff>38100</xdr:colOff>
      <xdr:row>21</xdr:row>
      <xdr:rowOff>28575</xdr:rowOff>
    </xdr:from>
    <xdr:to>
      <xdr:col>16</xdr:col>
      <xdr:colOff>190500</xdr:colOff>
      <xdr:row>21</xdr:row>
      <xdr:rowOff>228600</xdr:rowOff>
    </xdr:to>
    <xdr:pic>
      <xdr:nvPicPr>
        <xdr:cNvPr id="151" name="CheckBox151"/>
        <xdr:cNvPicPr preferRelativeResize="1">
          <a:picLocks noChangeAspect="1"/>
        </xdr:cNvPicPr>
      </xdr:nvPicPr>
      <xdr:blipFill>
        <a:blip r:embed="rId1"/>
        <a:stretch>
          <a:fillRect/>
        </a:stretch>
      </xdr:blipFill>
      <xdr:spPr>
        <a:xfrm>
          <a:off x="5057775" y="5591175"/>
          <a:ext cx="152400" cy="200025"/>
        </a:xfrm>
        <a:prstGeom prst="rect">
          <a:avLst/>
        </a:prstGeom>
        <a:noFill/>
        <a:ln w="9525" cmpd="sng">
          <a:noFill/>
        </a:ln>
      </xdr:spPr>
    </xdr:pic>
    <xdr:clientData/>
  </xdr:twoCellAnchor>
  <xdr:twoCellAnchor editAs="oneCell">
    <xdr:from>
      <xdr:col>16</xdr:col>
      <xdr:colOff>38100</xdr:colOff>
      <xdr:row>22</xdr:row>
      <xdr:rowOff>28575</xdr:rowOff>
    </xdr:from>
    <xdr:to>
      <xdr:col>16</xdr:col>
      <xdr:colOff>190500</xdr:colOff>
      <xdr:row>22</xdr:row>
      <xdr:rowOff>228600</xdr:rowOff>
    </xdr:to>
    <xdr:pic>
      <xdr:nvPicPr>
        <xdr:cNvPr id="152" name="CheckBox152"/>
        <xdr:cNvPicPr preferRelativeResize="1">
          <a:picLocks noChangeAspect="1"/>
        </xdr:cNvPicPr>
      </xdr:nvPicPr>
      <xdr:blipFill>
        <a:blip r:embed="rId2"/>
        <a:stretch>
          <a:fillRect/>
        </a:stretch>
      </xdr:blipFill>
      <xdr:spPr>
        <a:xfrm>
          <a:off x="5057775" y="5867400"/>
          <a:ext cx="152400" cy="200025"/>
        </a:xfrm>
        <a:prstGeom prst="rect">
          <a:avLst/>
        </a:prstGeom>
        <a:noFill/>
        <a:ln w="9525" cmpd="sng">
          <a:noFill/>
        </a:ln>
      </xdr:spPr>
    </xdr:pic>
    <xdr:clientData/>
  </xdr:twoCellAnchor>
  <xdr:twoCellAnchor editAs="oneCell">
    <xdr:from>
      <xdr:col>16</xdr:col>
      <xdr:colOff>38100</xdr:colOff>
      <xdr:row>23</xdr:row>
      <xdr:rowOff>38100</xdr:rowOff>
    </xdr:from>
    <xdr:to>
      <xdr:col>16</xdr:col>
      <xdr:colOff>190500</xdr:colOff>
      <xdr:row>23</xdr:row>
      <xdr:rowOff>238125</xdr:rowOff>
    </xdr:to>
    <xdr:pic>
      <xdr:nvPicPr>
        <xdr:cNvPr id="153" name="CheckBox153"/>
        <xdr:cNvPicPr preferRelativeResize="1">
          <a:picLocks noChangeAspect="1"/>
        </xdr:cNvPicPr>
      </xdr:nvPicPr>
      <xdr:blipFill>
        <a:blip r:embed="rId1"/>
        <a:stretch>
          <a:fillRect/>
        </a:stretch>
      </xdr:blipFill>
      <xdr:spPr>
        <a:xfrm>
          <a:off x="5057775" y="6153150"/>
          <a:ext cx="152400" cy="200025"/>
        </a:xfrm>
        <a:prstGeom prst="rect">
          <a:avLst/>
        </a:prstGeom>
        <a:noFill/>
        <a:ln w="9525" cmpd="sng">
          <a:noFill/>
        </a:ln>
      </xdr:spPr>
    </xdr:pic>
    <xdr:clientData/>
  </xdr:twoCellAnchor>
  <xdr:twoCellAnchor editAs="oneCell">
    <xdr:from>
      <xdr:col>16</xdr:col>
      <xdr:colOff>38100</xdr:colOff>
      <xdr:row>24</xdr:row>
      <xdr:rowOff>38100</xdr:rowOff>
    </xdr:from>
    <xdr:to>
      <xdr:col>16</xdr:col>
      <xdr:colOff>190500</xdr:colOff>
      <xdr:row>24</xdr:row>
      <xdr:rowOff>238125</xdr:rowOff>
    </xdr:to>
    <xdr:pic>
      <xdr:nvPicPr>
        <xdr:cNvPr id="154" name="CheckBox154"/>
        <xdr:cNvPicPr preferRelativeResize="1">
          <a:picLocks noChangeAspect="1"/>
        </xdr:cNvPicPr>
      </xdr:nvPicPr>
      <xdr:blipFill>
        <a:blip r:embed="rId2"/>
        <a:stretch>
          <a:fillRect/>
        </a:stretch>
      </xdr:blipFill>
      <xdr:spPr>
        <a:xfrm>
          <a:off x="5057775" y="6429375"/>
          <a:ext cx="152400" cy="200025"/>
        </a:xfrm>
        <a:prstGeom prst="rect">
          <a:avLst/>
        </a:prstGeom>
        <a:noFill/>
        <a:ln w="9525" cmpd="sng">
          <a:noFill/>
        </a:ln>
      </xdr:spPr>
    </xdr:pic>
    <xdr:clientData/>
  </xdr:twoCellAnchor>
  <xdr:twoCellAnchor editAs="oneCell">
    <xdr:from>
      <xdr:col>16</xdr:col>
      <xdr:colOff>38100</xdr:colOff>
      <xdr:row>25</xdr:row>
      <xdr:rowOff>38100</xdr:rowOff>
    </xdr:from>
    <xdr:to>
      <xdr:col>16</xdr:col>
      <xdr:colOff>190500</xdr:colOff>
      <xdr:row>25</xdr:row>
      <xdr:rowOff>238125</xdr:rowOff>
    </xdr:to>
    <xdr:pic>
      <xdr:nvPicPr>
        <xdr:cNvPr id="155" name="CheckBox155"/>
        <xdr:cNvPicPr preferRelativeResize="1">
          <a:picLocks noChangeAspect="1"/>
        </xdr:cNvPicPr>
      </xdr:nvPicPr>
      <xdr:blipFill>
        <a:blip r:embed="rId1"/>
        <a:stretch>
          <a:fillRect/>
        </a:stretch>
      </xdr:blipFill>
      <xdr:spPr>
        <a:xfrm>
          <a:off x="5057775" y="6705600"/>
          <a:ext cx="152400" cy="200025"/>
        </a:xfrm>
        <a:prstGeom prst="rect">
          <a:avLst/>
        </a:prstGeom>
        <a:noFill/>
        <a:ln w="9525" cmpd="sng">
          <a:noFill/>
        </a:ln>
      </xdr:spPr>
    </xdr:pic>
    <xdr:clientData/>
  </xdr:twoCellAnchor>
  <xdr:twoCellAnchor editAs="oneCell">
    <xdr:from>
      <xdr:col>16</xdr:col>
      <xdr:colOff>38100</xdr:colOff>
      <xdr:row>26</xdr:row>
      <xdr:rowOff>57150</xdr:rowOff>
    </xdr:from>
    <xdr:to>
      <xdr:col>16</xdr:col>
      <xdr:colOff>190500</xdr:colOff>
      <xdr:row>26</xdr:row>
      <xdr:rowOff>238125</xdr:rowOff>
    </xdr:to>
    <xdr:pic>
      <xdr:nvPicPr>
        <xdr:cNvPr id="156" name="CheckBox156"/>
        <xdr:cNvPicPr preferRelativeResize="1">
          <a:picLocks noChangeAspect="1"/>
        </xdr:cNvPicPr>
      </xdr:nvPicPr>
      <xdr:blipFill>
        <a:blip r:embed="rId5"/>
        <a:stretch>
          <a:fillRect/>
        </a:stretch>
      </xdr:blipFill>
      <xdr:spPr>
        <a:xfrm>
          <a:off x="5057775" y="7000875"/>
          <a:ext cx="152400" cy="180975"/>
        </a:xfrm>
        <a:prstGeom prst="rect">
          <a:avLst/>
        </a:prstGeom>
        <a:noFill/>
        <a:ln w="9525" cmpd="sng">
          <a:noFill/>
        </a:ln>
      </xdr:spPr>
    </xdr:pic>
    <xdr:clientData/>
  </xdr:twoCellAnchor>
  <xdr:twoCellAnchor editAs="oneCell">
    <xdr:from>
      <xdr:col>16</xdr:col>
      <xdr:colOff>38100</xdr:colOff>
      <xdr:row>77</xdr:row>
      <xdr:rowOff>47625</xdr:rowOff>
    </xdr:from>
    <xdr:to>
      <xdr:col>16</xdr:col>
      <xdr:colOff>190500</xdr:colOff>
      <xdr:row>77</xdr:row>
      <xdr:rowOff>247650</xdr:rowOff>
    </xdr:to>
    <xdr:pic>
      <xdr:nvPicPr>
        <xdr:cNvPr id="157" name="CheckBox157"/>
        <xdr:cNvPicPr preferRelativeResize="1">
          <a:picLocks noChangeAspect="1"/>
        </xdr:cNvPicPr>
      </xdr:nvPicPr>
      <xdr:blipFill>
        <a:blip r:embed="rId1"/>
        <a:stretch>
          <a:fillRect/>
        </a:stretch>
      </xdr:blipFill>
      <xdr:spPr>
        <a:xfrm>
          <a:off x="5057775" y="20907375"/>
          <a:ext cx="152400" cy="200025"/>
        </a:xfrm>
        <a:prstGeom prst="rect">
          <a:avLst/>
        </a:prstGeom>
        <a:noFill/>
        <a:ln w="9525" cmpd="sng">
          <a:noFill/>
        </a:ln>
      </xdr:spPr>
    </xdr:pic>
    <xdr:clientData/>
  </xdr:twoCellAnchor>
  <xdr:twoCellAnchor editAs="oneCell">
    <xdr:from>
      <xdr:col>16</xdr:col>
      <xdr:colOff>38100</xdr:colOff>
      <xdr:row>78</xdr:row>
      <xdr:rowOff>47625</xdr:rowOff>
    </xdr:from>
    <xdr:to>
      <xdr:col>16</xdr:col>
      <xdr:colOff>190500</xdr:colOff>
      <xdr:row>78</xdr:row>
      <xdr:rowOff>247650</xdr:rowOff>
    </xdr:to>
    <xdr:pic>
      <xdr:nvPicPr>
        <xdr:cNvPr id="158" name="CheckBox158"/>
        <xdr:cNvPicPr preferRelativeResize="1">
          <a:picLocks noChangeAspect="1"/>
        </xdr:cNvPicPr>
      </xdr:nvPicPr>
      <xdr:blipFill>
        <a:blip r:embed="rId2"/>
        <a:stretch>
          <a:fillRect/>
        </a:stretch>
      </xdr:blipFill>
      <xdr:spPr>
        <a:xfrm>
          <a:off x="5057775" y="21183600"/>
          <a:ext cx="152400" cy="200025"/>
        </a:xfrm>
        <a:prstGeom prst="rect">
          <a:avLst/>
        </a:prstGeom>
        <a:noFill/>
        <a:ln w="9525" cmpd="sng">
          <a:noFill/>
        </a:ln>
      </xdr:spPr>
    </xdr:pic>
    <xdr:clientData/>
  </xdr:twoCellAnchor>
  <xdr:twoCellAnchor editAs="oneCell">
    <xdr:from>
      <xdr:col>16</xdr:col>
      <xdr:colOff>38100</xdr:colOff>
      <xdr:row>79</xdr:row>
      <xdr:rowOff>38100</xdr:rowOff>
    </xdr:from>
    <xdr:to>
      <xdr:col>16</xdr:col>
      <xdr:colOff>190500</xdr:colOff>
      <xdr:row>79</xdr:row>
      <xdr:rowOff>238125</xdr:rowOff>
    </xdr:to>
    <xdr:pic>
      <xdr:nvPicPr>
        <xdr:cNvPr id="159" name="CheckBox159"/>
        <xdr:cNvPicPr preferRelativeResize="1">
          <a:picLocks noChangeAspect="1"/>
        </xdr:cNvPicPr>
      </xdr:nvPicPr>
      <xdr:blipFill>
        <a:blip r:embed="rId1"/>
        <a:stretch>
          <a:fillRect/>
        </a:stretch>
      </xdr:blipFill>
      <xdr:spPr>
        <a:xfrm>
          <a:off x="5057775" y="21450300"/>
          <a:ext cx="152400" cy="200025"/>
        </a:xfrm>
        <a:prstGeom prst="rect">
          <a:avLst/>
        </a:prstGeom>
        <a:noFill/>
        <a:ln w="9525" cmpd="sng">
          <a:noFill/>
        </a:ln>
      </xdr:spPr>
    </xdr:pic>
    <xdr:clientData/>
  </xdr:twoCellAnchor>
  <xdr:twoCellAnchor editAs="oneCell">
    <xdr:from>
      <xdr:col>16</xdr:col>
      <xdr:colOff>38100</xdr:colOff>
      <xdr:row>80</xdr:row>
      <xdr:rowOff>38100</xdr:rowOff>
    </xdr:from>
    <xdr:to>
      <xdr:col>16</xdr:col>
      <xdr:colOff>190500</xdr:colOff>
      <xdr:row>80</xdr:row>
      <xdr:rowOff>238125</xdr:rowOff>
    </xdr:to>
    <xdr:pic>
      <xdr:nvPicPr>
        <xdr:cNvPr id="160" name="CheckBox160"/>
        <xdr:cNvPicPr preferRelativeResize="1">
          <a:picLocks noChangeAspect="1"/>
        </xdr:cNvPicPr>
      </xdr:nvPicPr>
      <xdr:blipFill>
        <a:blip r:embed="rId2"/>
        <a:stretch>
          <a:fillRect/>
        </a:stretch>
      </xdr:blipFill>
      <xdr:spPr>
        <a:xfrm>
          <a:off x="5057775" y="21726525"/>
          <a:ext cx="152400" cy="2000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38100</xdr:colOff>
      <xdr:row>7</xdr:row>
      <xdr:rowOff>38100</xdr:rowOff>
    </xdr:from>
    <xdr:to>
      <xdr:col>19</xdr:col>
      <xdr:colOff>190500</xdr:colOff>
      <xdr:row>7</xdr:row>
      <xdr:rowOff>238125</xdr:rowOff>
    </xdr:to>
    <xdr:pic>
      <xdr:nvPicPr>
        <xdr:cNvPr id="1" name="CheckBox21"/>
        <xdr:cNvPicPr preferRelativeResize="1">
          <a:picLocks noChangeAspect="1"/>
        </xdr:cNvPicPr>
      </xdr:nvPicPr>
      <xdr:blipFill>
        <a:blip r:embed="rId1"/>
        <a:stretch>
          <a:fillRect/>
        </a:stretch>
      </xdr:blipFill>
      <xdr:spPr>
        <a:xfrm>
          <a:off x="5343525" y="1714500"/>
          <a:ext cx="152400" cy="200025"/>
        </a:xfrm>
        <a:prstGeom prst="rect">
          <a:avLst/>
        </a:prstGeom>
        <a:noFill/>
        <a:ln w="9525" cmpd="sng">
          <a:noFill/>
        </a:ln>
      </xdr:spPr>
    </xdr:pic>
    <xdr:clientData/>
  </xdr:twoCellAnchor>
  <xdr:twoCellAnchor editAs="oneCell">
    <xdr:from>
      <xdr:col>19</xdr:col>
      <xdr:colOff>38100</xdr:colOff>
      <xdr:row>8</xdr:row>
      <xdr:rowOff>38100</xdr:rowOff>
    </xdr:from>
    <xdr:to>
      <xdr:col>19</xdr:col>
      <xdr:colOff>190500</xdr:colOff>
      <xdr:row>8</xdr:row>
      <xdr:rowOff>238125</xdr:rowOff>
    </xdr:to>
    <xdr:pic>
      <xdr:nvPicPr>
        <xdr:cNvPr id="2" name="CheckBox22"/>
        <xdr:cNvPicPr preferRelativeResize="1">
          <a:picLocks noChangeAspect="1"/>
        </xdr:cNvPicPr>
      </xdr:nvPicPr>
      <xdr:blipFill>
        <a:blip r:embed="rId2"/>
        <a:stretch>
          <a:fillRect/>
        </a:stretch>
      </xdr:blipFill>
      <xdr:spPr>
        <a:xfrm>
          <a:off x="5343525" y="1990725"/>
          <a:ext cx="152400" cy="200025"/>
        </a:xfrm>
        <a:prstGeom prst="rect">
          <a:avLst/>
        </a:prstGeom>
        <a:noFill/>
        <a:ln w="9525" cmpd="sng">
          <a:noFill/>
        </a:ln>
      </xdr:spPr>
    </xdr:pic>
    <xdr:clientData/>
  </xdr:twoCellAnchor>
  <xdr:twoCellAnchor editAs="oneCell">
    <xdr:from>
      <xdr:col>19</xdr:col>
      <xdr:colOff>38100</xdr:colOff>
      <xdr:row>9</xdr:row>
      <xdr:rowOff>38100</xdr:rowOff>
    </xdr:from>
    <xdr:to>
      <xdr:col>19</xdr:col>
      <xdr:colOff>190500</xdr:colOff>
      <xdr:row>9</xdr:row>
      <xdr:rowOff>238125</xdr:rowOff>
    </xdr:to>
    <xdr:pic>
      <xdr:nvPicPr>
        <xdr:cNvPr id="3" name="CheckBox23"/>
        <xdr:cNvPicPr preferRelativeResize="1">
          <a:picLocks noChangeAspect="1"/>
        </xdr:cNvPicPr>
      </xdr:nvPicPr>
      <xdr:blipFill>
        <a:blip r:embed="rId1"/>
        <a:stretch>
          <a:fillRect/>
        </a:stretch>
      </xdr:blipFill>
      <xdr:spPr>
        <a:xfrm>
          <a:off x="5343525" y="2266950"/>
          <a:ext cx="152400" cy="200025"/>
        </a:xfrm>
        <a:prstGeom prst="rect">
          <a:avLst/>
        </a:prstGeom>
        <a:noFill/>
        <a:ln w="9525" cmpd="sng">
          <a:noFill/>
        </a:ln>
      </xdr:spPr>
    </xdr:pic>
    <xdr:clientData/>
  </xdr:twoCellAnchor>
  <xdr:twoCellAnchor editAs="oneCell">
    <xdr:from>
      <xdr:col>19</xdr:col>
      <xdr:colOff>38100</xdr:colOff>
      <xdr:row>10</xdr:row>
      <xdr:rowOff>57150</xdr:rowOff>
    </xdr:from>
    <xdr:to>
      <xdr:col>19</xdr:col>
      <xdr:colOff>190500</xdr:colOff>
      <xdr:row>10</xdr:row>
      <xdr:rowOff>257175</xdr:rowOff>
    </xdr:to>
    <xdr:pic>
      <xdr:nvPicPr>
        <xdr:cNvPr id="4" name="CheckBox24"/>
        <xdr:cNvPicPr preferRelativeResize="1">
          <a:picLocks noChangeAspect="1"/>
        </xdr:cNvPicPr>
      </xdr:nvPicPr>
      <xdr:blipFill>
        <a:blip r:embed="rId2"/>
        <a:stretch>
          <a:fillRect/>
        </a:stretch>
      </xdr:blipFill>
      <xdr:spPr>
        <a:xfrm>
          <a:off x="5343525" y="2562225"/>
          <a:ext cx="152400" cy="200025"/>
        </a:xfrm>
        <a:prstGeom prst="rect">
          <a:avLst/>
        </a:prstGeom>
        <a:noFill/>
        <a:ln w="9525" cmpd="sng">
          <a:noFill/>
        </a:ln>
      </xdr:spPr>
    </xdr:pic>
    <xdr:clientData/>
  </xdr:twoCellAnchor>
  <xdr:twoCellAnchor editAs="oneCell">
    <xdr:from>
      <xdr:col>19</xdr:col>
      <xdr:colOff>38100</xdr:colOff>
      <xdr:row>20</xdr:row>
      <xdr:rowOff>28575</xdr:rowOff>
    </xdr:from>
    <xdr:to>
      <xdr:col>19</xdr:col>
      <xdr:colOff>190500</xdr:colOff>
      <xdr:row>20</xdr:row>
      <xdr:rowOff>228600</xdr:rowOff>
    </xdr:to>
    <xdr:pic>
      <xdr:nvPicPr>
        <xdr:cNvPr id="5" name="CheckBox25"/>
        <xdr:cNvPicPr preferRelativeResize="1">
          <a:picLocks noChangeAspect="1"/>
        </xdr:cNvPicPr>
      </xdr:nvPicPr>
      <xdr:blipFill>
        <a:blip r:embed="rId1"/>
        <a:stretch>
          <a:fillRect/>
        </a:stretch>
      </xdr:blipFill>
      <xdr:spPr>
        <a:xfrm>
          <a:off x="5343525" y="5295900"/>
          <a:ext cx="152400" cy="200025"/>
        </a:xfrm>
        <a:prstGeom prst="rect">
          <a:avLst/>
        </a:prstGeom>
        <a:noFill/>
        <a:ln w="9525" cmpd="sng">
          <a:noFill/>
        </a:ln>
      </xdr:spPr>
    </xdr:pic>
    <xdr:clientData/>
  </xdr:twoCellAnchor>
  <xdr:twoCellAnchor editAs="oneCell">
    <xdr:from>
      <xdr:col>19</xdr:col>
      <xdr:colOff>38100</xdr:colOff>
      <xdr:row>21</xdr:row>
      <xdr:rowOff>28575</xdr:rowOff>
    </xdr:from>
    <xdr:to>
      <xdr:col>19</xdr:col>
      <xdr:colOff>190500</xdr:colOff>
      <xdr:row>21</xdr:row>
      <xdr:rowOff>228600</xdr:rowOff>
    </xdr:to>
    <xdr:pic>
      <xdr:nvPicPr>
        <xdr:cNvPr id="6" name="CheckBox26"/>
        <xdr:cNvPicPr preferRelativeResize="1">
          <a:picLocks noChangeAspect="1"/>
        </xdr:cNvPicPr>
      </xdr:nvPicPr>
      <xdr:blipFill>
        <a:blip r:embed="rId2"/>
        <a:stretch>
          <a:fillRect/>
        </a:stretch>
      </xdr:blipFill>
      <xdr:spPr>
        <a:xfrm>
          <a:off x="5343525" y="5572125"/>
          <a:ext cx="152400" cy="200025"/>
        </a:xfrm>
        <a:prstGeom prst="rect">
          <a:avLst/>
        </a:prstGeom>
        <a:noFill/>
        <a:ln w="9525" cmpd="sng">
          <a:noFill/>
        </a:ln>
      </xdr:spPr>
    </xdr:pic>
    <xdr:clientData/>
  </xdr:twoCellAnchor>
  <xdr:twoCellAnchor editAs="oneCell">
    <xdr:from>
      <xdr:col>19</xdr:col>
      <xdr:colOff>38100</xdr:colOff>
      <xdr:row>22</xdr:row>
      <xdr:rowOff>28575</xdr:rowOff>
    </xdr:from>
    <xdr:to>
      <xdr:col>19</xdr:col>
      <xdr:colOff>190500</xdr:colOff>
      <xdr:row>22</xdr:row>
      <xdr:rowOff>228600</xdr:rowOff>
    </xdr:to>
    <xdr:pic>
      <xdr:nvPicPr>
        <xdr:cNvPr id="7" name="CheckBox27"/>
        <xdr:cNvPicPr preferRelativeResize="1">
          <a:picLocks noChangeAspect="1"/>
        </xdr:cNvPicPr>
      </xdr:nvPicPr>
      <xdr:blipFill>
        <a:blip r:embed="rId1"/>
        <a:stretch>
          <a:fillRect/>
        </a:stretch>
      </xdr:blipFill>
      <xdr:spPr>
        <a:xfrm>
          <a:off x="5343525" y="5848350"/>
          <a:ext cx="152400" cy="200025"/>
        </a:xfrm>
        <a:prstGeom prst="rect">
          <a:avLst/>
        </a:prstGeom>
        <a:noFill/>
        <a:ln w="9525" cmpd="sng">
          <a:noFill/>
        </a:ln>
      </xdr:spPr>
    </xdr:pic>
    <xdr:clientData/>
  </xdr:twoCellAnchor>
  <xdr:twoCellAnchor editAs="oneCell">
    <xdr:from>
      <xdr:col>19</xdr:col>
      <xdr:colOff>38100</xdr:colOff>
      <xdr:row>23</xdr:row>
      <xdr:rowOff>47625</xdr:rowOff>
    </xdr:from>
    <xdr:to>
      <xdr:col>19</xdr:col>
      <xdr:colOff>190500</xdr:colOff>
      <xdr:row>23</xdr:row>
      <xdr:rowOff>247650</xdr:rowOff>
    </xdr:to>
    <xdr:pic>
      <xdr:nvPicPr>
        <xdr:cNvPr id="8" name="CheckBox28"/>
        <xdr:cNvPicPr preferRelativeResize="1">
          <a:picLocks noChangeAspect="1"/>
        </xdr:cNvPicPr>
      </xdr:nvPicPr>
      <xdr:blipFill>
        <a:blip r:embed="rId2"/>
        <a:stretch>
          <a:fillRect/>
        </a:stretch>
      </xdr:blipFill>
      <xdr:spPr>
        <a:xfrm>
          <a:off x="5343525" y="6143625"/>
          <a:ext cx="152400" cy="200025"/>
        </a:xfrm>
        <a:prstGeom prst="rect">
          <a:avLst/>
        </a:prstGeom>
        <a:noFill/>
        <a:ln w="9525" cmpd="sng">
          <a:noFill/>
        </a:ln>
      </xdr:spPr>
    </xdr:pic>
    <xdr:clientData/>
  </xdr:twoCellAnchor>
  <xdr:twoCellAnchor editAs="oneCell">
    <xdr:from>
      <xdr:col>19</xdr:col>
      <xdr:colOff>38100</xdr:colOff>
      <xdr:row>24</xdr:row>
      <xdr:rowOff>38100</xdr:rowOff>
    </xdr:from>
    <xdr:to>
      <xdr:col>19</xdr:col>
      <xdr:colOff>190500</xdr:colOff>
      <xdr:row>24</xdr:row>
      <xdr:rowOff>238125</xdr:rowOff>
    </xdr:to>
    <xdr:pic>
      <xdr:nvPicPr>
        <xdr:cNvPr id="9" name="CheckBox29"/>
        <xdr:cNvPicPr preferRelativeResize="1">
          <a:picLocks noChangeAspect="1"/>
        </xdr:cNvPicPr>
      </xdr:nvPicPr>
      <xdr:blipFill>
        <a:blip r:embed="rId1"/>
        <a:stretch>
          <a:fillRect/>
        </a:stretch>
      </xdr:blipFill>
      <xdr:spPr>
        <a:xfrm>
          <a:off x="5343525" y="6410325"/>
          <a:ext cx="152400" cy="200025"/>
        </a:xfrm>
        <a:prstGeom prst="rect">
          <a:avLst/>
        </a:prstGeom>
        <a:noFill/>
        <a:ln w="9525" cmpd="sng">
          <a:noFill/>
        </a:ln>
      </xdr:spPr>
    </xdr:pic>
    <xdr:clientData/>
  </xdr:twoCellAnchor>
  <xdr:twoCellAnchor editAs="oneCell">
    <xdr:from>
      <xdr:col>19</xdr:col>
      <xdr:colOff>38100</xdr:colOff>
      <xdr:row>25</xdr:row>
      <xdr:rowOff>28575</xdr:rowOff>
    </xdr:from>
    <xdr:to>
      <xdr:col>19</xdr:col>
      <xdr:colOff>190500</xdr:colOff>
      <xdr:row>25</xdr:row>
      <xdr:rowOff>228600</xdr:rowOff>
    </xdr:to>
    <xdr:pic>
      <xdr:nvPicPr>
        <xdr:cNvPr id="10" name="CheckBox30"/>
        <xdr:cNvPicPr preferRelativeResize="1">
          <a:picLocks noChangeAspect="1"/>
        </xdr:cNvPicPr>
      </xdr:nvPicPr>
      <xdr:blipFill>
        <a:blip r:embed="rId2"/>
        <a:stretch>
          <a:fillRect/>
        </a:stretch>
      </xdr:blipFill>
      <xdr:spPr>
        <a:xfrm>
          <a:off x="5343525" y="6677025"/>
          <a:ext cx="152400" cy="200025"/>
        </a:xfrm>
        <a:prstGeom prst="rect">
          <a:avLst/>
        </a:prstGeom>
        <a:noFill/>
        <a:ln w="9525" cmpd="sng">
          <a:noFill/>
        </a:ln>
      </xdr:spPr>
    </xdr:pic>
    <xdr:clientData/>
  </xdr:twoCellAnchor>
  <xdr:twoCellAnchor editAs="oneCell">
    <xdr:from>
      <xdr:col>19</xdr:col>
      <xdr:colOff>38100</xdr:colOff>
      <xdr:row>26</xdr:row>
      <xdr:rowOff>38100</xdr:rowOff>
    </xdr:from>
    <xdr:to>
      <xdr:col>19</xdr:col>
      <xdr:colOff>190500</xdr:colOff>
      <xdr:row>26</xdr:row>
      <xdr:rowOff>238125</xdr:rowOff>
    </xdr:to>
    <xdr:pic>
      <xdr:nvPicPr>
        <xdr:cNvPr id="11" name="CheckBox31"/>
        <xdr:cNvPicPr preferRelativeResize="1">
          <a:picLocks noChangeAspect="1"/>
        </xdr:cNvPicPr>
      </xdr:nvPicPr>
      <xdr:blipFill>
        <a:blip r:embed="rId1"/>
        <a:stretch>
          <a:fillRect/>
        </a:stretch>
      </xdr:blipFill>
      <xdr:spPr>
        <a:xfrm>
          <a:off x="5343525" y="6962775"/>
          <a:ext cx="152400" cy="200025"/>
        </a:xfrm>
        <a:prstGeom prst="rect">
          <a:avLst/>
        </a:prstGeom>
        <a:noFill/>
        <a:ln w="9525" cmpd="sng">
          <a:noFill/>
        </a:ln>
      </xdr:spPr>
    </xdr:pic>
    <xdr:clientData/>
  </xdr:twoCellAnchor>
  <xdr:twoCellAnchor editAs="oneCell">
    <xdr:from>
      <xdr:col>19</xdr:col>
      <xdr:colOff>38100</xdr:colOff>
      <xdr:row>27</xdr:row>
      <xdr:rowOff>38100</xdr:rowOff>
    </xdr:from>
    <xdr:to>
      <xdr:col>19</xdr:col>
      <xdr:colOff>190500</xdr:colOff>
      <xdr:row>27</xdr:row>
      <xdr:rowOff>238125</xdr:rowOff>
    </xdr:to>
    <xdr:pic>
      <xdr:nvPicPr>
        <xdr:cNvPr id="12" name="CheckBox32"/>
        <xdr:cNvPicPr preferRelativeResize="1">
          <a:picLocks noChangeAspect="1"/>
        </xdr:cNvPicPr>
      </xdr:nvPicPr>
      <xdr:blipFill>
        <a:blip r:embed="rId2"/>
        <a:stretch>
          <a:fillRect/>
        </a:stretch>
      </xdr:blipFill>
      <xdr:spPr>
        <a:xfrm>
          <a:off x="5343525" y="7239000"/>
          <a:ext cx="152400" cy="200025"/>
        </a:xfrm>
        <a:prstGeom prst="rect">
          <a:avLst/>
        </a:prstGeom>
        <a:noFill/>
        <a:ln w="9525" cmpd="sng">
          <a:noFill/>
        </a:ln>
      </xdr:spPr>
    </xdr:pic>
    <xdr:clientData/>
  </xdr:twoCellAnchor>
  <xdr:twoCellAnchor editAs="oneCell">
    <xdr:from>
      <xdr:col>19</xdr:col>
      <xdr:colOff>38100</xdr:colOff>
      <xdr:row>11</xdr:row>
      <xdr:rowOff>47625</xdr:rowOff>
    </xdr:from>
    <xdr:to>
      <xdr:col>19</xdr:col>
      <xdr:colOff>190500</xdr:colOff>
      <xdr:row>11</xdr:row>
      <xdr:rowOff>247650</xdr:rowOff>
    </xdr:to>
    <xdr:pic>
      <xdr:nvPicPr>
        <xdr:cNvPr id="13" name="CheckBox33"/>
        <xdr:cNvPicPr preferRelativeResize="1">
          <a:picLocks noChangeAspect="1"/>
        </xdr:cNvPicPr>
      </xdr:nvPicPr>
      <xdr:blipFill>
        <a:blip r:embed="rId1"/>
        <a:stretch>
          <a:fillRect/>
        </a:stretch>
      </xdr:blipFill>
      <xdr:spPr>
        <a:xfrm>
          <a:off x="5343525" y="2828925"/>
          <a:ext cx="152400" cy="200025"/>
        </a:xfrm>
        <a:prstGeom prst="rect">
          <a:avLst/>
        </a:prstGeom>
        <a:noFill/>
        <a:ln w="9525" cmpd="sng">
          <a:noFill/>
        </a:ln>
      </xdr:spPr>
    </xdr:pic>
    <xdr:clientData/>
  </xdr:twoCellAnchor>
  <xdr:twoCellAnchor editAs="oneCell">
    <xdr:from>
      <xdr:col>19</xdr:col>
      <xdr:colOff>38100</xdr:colOff>
      <xdr:row>12</xdr:row>
      <xdr:rowOff>47625</xdr:rowOff>
    </xdr:from>
    <xdr:to>
      <xdr:col>19</xdr:col>
      <xdr:colOff>190500</xdr:colOff>
      <xdr:row>12</xdr:row>
      <xdr:rowOff>247650</xdr:rowOff>
    </xdr:to>
    <xdr:pic>
      <xdr:nvPicPr>
        <xdr:cNvPr id="14" name="CheckBox34"/>
        <xdr:cNvPicPr preferRelativeResize="1">
          <a:picLocks noChangeAspect="1"/>
        </xdr:cNvPicPr>
      </xdr:nvPicPr>
      <xdr:blipFill>
        <a:blip r:embed="rId2"/>
        <a:stretch>
          <a:fillRect/>
        </a:stretch>
      </xdr:blipFill>
      <xdr:spPr>
        <a:xfrm>
          <a:off x="5343525" y="3105150"/>
          <a:ext cx="152400" cy="200025"/>
        </a:xfrm>
        <a:prstGeom prst="rect">
          <a:avLst/>
        </a:prstGeom>
        <a:noFill/>
        <a:ln w="9525" cmpd="sng">
          <a:noFill/>
        </a:ln>
      </xdr:spPr>
    </xdr:pic>
    <xdr:clientData/>
  </xdr:twoCellAnchor>
  <xdr:twoCellAnchor editAs="oneCell">
    <xdr:from>
      <xdr:col>19</xdr:col>
      <xdr:colOff>38100</xdr:colOff>
      <xdr:row>13</xdr:row>
      <xdr:rowOff>47625</xdr:rowOff>
    </xdr:from>
    <xdr:to>
      <xdr:col>19</xdr:col>
      <xdr:colOff>190500</xdr:colOff>
      <xdr:row>13</xdr:row>
      <xdr:rowOff>247650</xdr:rowOff>
    </xdr:to>
    <xdr:pic>
      <xdr:nvPicPr>
        <xdr:cNvPr id="15" name="CheckBox35"/>
        <xdr:cNvPicPr preferRelativeResize="1">
          <a:picLocks noChangeAspect="1"/>
        </xdr:cNvPicPr>
      </xdr:nvPicPr>
      <xdr:blipFill>
        <a:blip r:embed="rId1"/>
        <a:stretch>
          <a:fillRect/>
        </a:stretch>
      </xdr:blipFill>
      <xdr:spPr>
        <a:xfrm>
          <a:off x="5343525" y="3381375"/>
          <a:ext cx="152400" cy="200025"/>
        </a:xfrm>
        <a:prstGeom prst="rect">
          <a:avLst/>
        </a:prstGeom>
        <a:noFill/>
        <a:ln w="9525" cmpd="sng">
          <a:noFill/>
        </a:ln>
      </xdr:spPr>
    </xdr:pic>
    <xdr:clientData/>
  </xdr:twoCellAnchor>
  <xdr:twoCellAnchor editAs="oneCell">
    <xdr:from>
      <xdr:col>19</xdr:col>
      <xdr:colOff>38100</xdr:colOff>
      <xdr:row>14</xdr:row>
      <xdr:rowOff>57150</xdr:rowOff>
    </xdr:from>
    <xdr:to>
      <xdr:col>19</xdr:col>
      <xdr:colOff>190500</xdr:colOff>
      <xdr:row>14</xdr:row>
      <xdr:rowOff>257175</xdr:rowOff>
    </xdr:to>
    <xdr:pic>
      <xdr:nvPicPr>
        <xdr:cNvPr id="16" name="CheckBox36"/>
        <xdr:cNvPicPr preferRelativeResize="1">
          <a:picLocks noChangeAspect="1"/>
        </xdr:cNvPicPr>
      </xdr:nvPicPr>
      <xdr:blipFill>
        <a:blip r:embed="rId2"/>
        <a:stretch>
          <a:fillRect/>
        </a:stretch>
      </xdr:blipFill>
      <xdr:spPr>
        <a:xfrm>
          <a:off x="5343525" y="3667125"/>
          <a:ext cx="152400" cy="200025"/>
        </a:xfrm>
        <a:prstGeom prst="rect">
          <a:avLst/>
        </a:prstGeom>
        <a:noFill/>
        <a:ln w="9525" cmpd="sng">
          <a:noFill/>
        </a:ln>
      </xdr:spPr>
    </xdr:pic>
    <xdr:clientData/>
  </xdr:twoCellAnchor>
  <xdr:twoCellAnchor editAs="oneCell">
    <xdr:from>
      <xdr:col>19</xdr:col>
      <xdr:colOff>38100</xdr:colOff>
      <xdr:row>15</xdr:row>
      <xdr:rowOff>38100</xdr:rowOff>
    </xdr:from>
    <xdr:to>
      <xdr:col>19</xdr:col>
      <xdr:colOff>190500</xdr:colOff>
      <xdr:row>15</xdr:row>
      <xdr:rowOff>238125</xdr:rowOff>
    </xdr:to>
    <xdr:pic>
      <xdr:nvPicPr>
        <xdr:cNvPr id="17" name="CheckBox37"/>
        <xdr:cNvPicPr preferRelativeResize="1">
          <a:picLocks noChangeAspect="1"/>
        </xdr:cNvPicPr>
      </xdr:nvPicPr>
      <xdr:blipFill>
        <a:blip r:embed="rId1"/>
        <a:stretch>
          <a:fillRect/>
        </a:stretch>
      </xdr:blipFill>
      <xdr:spPr>
        <a:xfrm>
          <a:off x="5343525" y="3924300"/>
          <a:ext cx="152400" cy="200025"/>
        </a:xfrm>
        <a:prstGeom prst="rect">
          <a:avLst/>
        </a:prstGeom>
        <a:noFill/>
        <a:ln w="9525" cmpd="sng">
          <a:noFill/>
        </a:ln>
      </xdr:spPr>
    </xdr:pic>
    <xdr:clientData/>
  </xdr:twoCellAnchor>
  <xdr:twoCellAnchor editAs="oneCell">
    <xdr:from>
      <xdr:col>19</xdr:col>
      <xdr:colOff>38100</xdr:colOff>
      <xdr:row>16</xdr:row>
      <xdr:rowOff>38100</xdr:rowOff>
    </xdr:from>
    <xdr:to>
      <xdr:col>19</xdr:col>
      <xdr:colOff>190500</xdr:colOff>
      <xdr:row>16</xdr:row>
      <xdr:rowOff>238125</xdr:rowOff>
    </xdr:to>
    <xdr:pic>
      <xdr:nvPicPr>
        <xdr:cNvPr id="18" name="CheckBox38"/>
        <xdr:cNvPicPr preferRelativeResize="1">
          <a:picLocks noChangeAspect="1"/>
        </xdr:cNvPicPr>
      </xdr:nvPicPr>
      <xdr:blipFill>
        <a:blip r:embed="rId2"/>
        <a:stretch>
          <a:fillRect/>
        </a:stretch>
      </xdr:blipFill>
      <xdr:spPr>
        <a:xfrm>
          <a:off x="5343525" y="4200525"/>
          <a:ext cx="152400" cy="200025"/>
        </a:xfrm>
        <a:prstGeom prst="rect">
          <a:avLst/>
        </a:prstGeom>
        <a:noFill/>
        <a:ln w="9525" cmpd="sng">
          <a:noFill/>
        </a:ln>
      </xdr:spPr>
    </xdr:pic>
    <xdr:clientData/>
  </xdr:twoCellAnchor>
  <xdr:twoCellAnchor editAs="oneCell">
    <xdr:from>
      <xdr:col>19</xdr:col>
      <xdr:colOff>38100</xdr:colOff>
      <xdr:row>17</xdr:row>
      <xdr:rowOff>38100</xdr:rowOff>
    </xdr:from>
    <xdr:to>
      <xdr:col>19</xdr:col>
      <xdr:colOff>190500</xdr:colOff>
      <xdr:row>17</xdr:row>
      <xdr:rowOff>238125</xdr:rowOff>
    </xdr:to>
    <xdr:pic>
      <xdr:nvPicPr>
        <xdr:cNvPr id="19" name="CheckBox39"/>
        <xdr:cNvPicPr preferRelativeResize="1">
          <a:picLocks noChangeAspect="1"/>
        </xdr:cNvPicPr>
      </xdr:nvPicPr>
      <xdr:blipFill>
        <a:blip r:embed="rId1"/>
        <a:stretch>
          <a:fillRect/>
        </a:stretch>
      </xdr:blipFill>
      <xdr:spPr>
        <a:xfrm>
          <a:off x="5343525" y="4476750"/>
          <a:ext cx="152400" cy="200025"/>
        </a:xfrm>
        <a:prstGeom prst="rect">
          <a:avLst/>
        </a:prstGeom>
        <a:noFill/>
        <a:ln w="9525" cmpd="sng">
          <a:noFill/>
        </a:ln>
      </xdr:spPr>
    </xdr:pic>
    <xdr:clientData/>
  </xdr:twoCellAnchor>
  <xdr:twoCellAnchor editAs="oneCell">
    <xdr:from>
      <xdr:col>19</xdr:col>
      <xdr:colOff>38100</xdr:colOff>
      <xdr:row>18</xdr:row>
      <xdr:rowOff>28575</xdr:rowOff>
    </xdr:from>
    <xdr:to>
      <xdr:col>19</xdr:col>
      <xdr:colOff>190500</xdr:colOff>
      <xdr:row>18</xdr:row>
      <xdr:rowOff>228600</xdr:rowOff>
    </xdr:to>
    <xdr:pic>
      <xdr:nvPicPr>
        <xdr:cNvPr id="20" name="CheckBox40"/>
        <xdr:cNvPicPr preferRelativeResize="1">
          <a:picLocks noChangeAspect="1"/>
        </xdr:cNvPicPr>
      </xdr:nvPicPr>
      <xdr:blipFill>
        <a:blip r:embed="rId2"/>
        <a:stretch>
          <a:fillRect/>
        </a:stretch>
      </xdr:blipFill>
      <xdr:spPr>
        <a:xfrm>
          <a:off x="5343525" y="4743450"/>
          <a:ext cx="152400" cy="200025"/>
        </a:xfrm>
        <a:prstGeom prst="rect">
          <a:avLst/>
        </a:prstGeom>
        <a:noFill/>
        <a:ln w="9525" cmpd="sng">
          <a:noFill/>
        </a:ln>
      </xdr:spPr>
    </xdr:pic>
    <xdr:clientData/>
  </xdr:twoCellAnchor>
  <xdr:twoCellAnchor editAs="oneCell">
    <xdr:from>
      <xdr:col>20</xdr:col>
      <xdr:colOff>47625</xdr:colOff>
      <xdr:row>7</xdr:row>
      <xdr:rowOff>38100</xdr:rowOff>
    </xdr:from>
    <xdr:to>
      <xdr:col>20</xdr:col>
      <xdr:colOff>200025</xdr:colOff>
      <xdr:row>7</xdr:row>
      <xdr:rowOff>247650</xdr:rowOff>
    </xdr:to>
    <xdr:pic>
      <xdr:nvPicPr>
        <xdr:cNvPr id="21" name="CheckBox1"/>
        <xdr:cNvPicPr preferRelativeResize="1">
          <a:picLocks noChangeAspect="1"/>
        </xdr:cNvPicPr>
      </xdr:nvPicPr>
      <xdr:blipFill>
        <a:blip r:embed="rId3"/>
        <a:stretch>
          <a:fillRect/>
        </a:stretch>
      </xdr:blipFill>
      <xdr:spPr>
        <a:xfrm>
          <a:off x="5553075" y="1714500"/>
          <a:ext cx="152400" cy="209550"/>
        </a:xfrm>
        <a:prstGeom prst="rect">
          <a:avLst/>
        </a:prstGeom>
        <a:noFill/>
        <a:ln w="9525" cmpd="sng">
          <a:noFill/>
        </a:ln>
      </xdr:spPr>
    </xdr:pic>
    <xdr:clientData/>
  </xdr:twoCellAnchor>
  <xdr:twoCellAnchor editAs="oneCell">
    <xdr:from>
      <xdr:col>20</xdr:col>
      <xdr:colOff>47625</xdr:colOff>
      <xdr:row>8</xdr:row>
      <xdr:rowOff>38100</xdr:rowOff>
    </xdr:from>
    <xdr:to>
      <xdr:col>20</xdr:col>
      <xdr:colOff>200025</xdr:colOff>
      <xdr:row>8</xdr:row>
      <xdr:rowOff>247650</xdr:rowOff>
    </xdr:to>
    <xdr:pic>
      <xdr:nvPicPr>
        <xdr:cNvPr id="22" name="CheckBox2"/>
        <xdr:cNvPicPr preferRelativeResize="1">
          <a:picLocks noChangeAspect="1"/>
        </xdr:cNvPicPr>
      </xdr:nvPicPr>
      <xdr:blipFill>
        <a:blip r:embed="rId4"/>
        <a:stretch>
          <a:fillRect/>
        </a:stretch>
      </xdr:blipFill>
      <xdr:spPr>
        <a:xfrm>
          <a:off x="5553075" y="1990725"/>
          <a:ext cx="152400" cy="209550"/>
        </a:xfrm>
        <a:prstGeom prst="rect">
          <a:avLst/>
        </a:prstGeom>
        <a:noFill/>
        <a:ln w="9525" cmpd="sng">
          <a:noFill/>
        </a:ln>
      </xdr:spPr>
    </xdr:pic>
    <xdr:clientData/>
  </xdr:twoCellAnchor>
  <xdr:twoCellAnchor editAs="oneCell">
    <xdr:from>
      <xdr:col>20</xdr:col>
      <xdr:colOff>47625</xdr:colOff>
      <xdr:row>9</xdr:row>
      <xdr:rowOff>38100</xdr:rowOff>
    </xdr:from>
    <xdr:to>
      <xdr:col>20</xdr:col>
      <xdr:colOff>200025</xdr:colOff>
      <xdr:row>9</xdr:row>
      <xdr:rowOff>247650</xdr:rowOff>
    </xdr:to>
    <xdr:pic>
      <xdr:nvPicPr>
        <xdr:cNvPr id="23" name="CheckBox3"/>
        <xdr:cNvPicPr preferRelativeResize="1">
          <a:picLocks noChangeAspect="1"/>
        </xdr:cNvPicPr>
      </xdr:nvPicPr>
      <xdr:blipFill>
        <a:blip r:embed="rId3"/>
        <a:stretch>
          <a:fillRect/>
        </a:stretch>
      </xdr:blipFill>
      <xdr:spPr>
        <a:xfrm>
          <a:off x="5553075" y="2266950"/>
          <a:ext cx="152400" cy="209550"/>
        </a:xfrm>
        <a:prstGeom prst="rect">
          <a:avLst/>
        </a:prstGeom>
        <a:noFill/>
        <a:ln w="9525" cmpd="sng">
          <a:noFill/>
        </a:ln>
      </xdr:spPr>
    </xdr:pic>
    <xdr:clientData/>
  </xdr:twoCellAnchor>
  <xdr:twoCellAnchor editAs="oneCell">
    <xdr:from>
      <xdr:col>20</xdr:col>
      <xdr:colOff>47625</xdr:colOff>
      <xdr:row>10</xdr:row>
      <xdr:rowOff>57150</xdr:rowOff>
    </xdr:from>
    <xdr:to>
      <xdr:col>20</xdr:col>
      <xdr:colOff>200025</xdr:colOff>
      <xdr:row>10</xdr:row>
      <xdr:rowOff>266700</xdr:rowOff>
    </xdr:to>
    <xdr:pic>
      <xdr:nvPicPr>
        <xdr:cNvPr id="24" name="CheckBox4"/>
        <xdr:cNvPicPr preferRelativeResize="1">
          <a:picLocks noChangeAspect="1"/>
        </xdr:cNvPicPr>
      </xdr:nvPicPr>
      <xdr:blipFill>
        <a:blip r:embed="rId4"/>
        <a:stretch>
          <a:fillRect/>
        </a:stretch>
      </xdr:blipFill>
      <xdr:spPr>
        <a:xfrm>
          <a:off x="5553075" y="2562225"/>
          <a:ext cx="152400" cy="209550"/>
        </a:xfrm>
        <a:prstGeom prst="rect">
          <a:avLst/>
        </a:prstGeom>
        <a:noFill/>
        <a:ln w="9525" cmpd="sng">
          <a:noFill/>
        </a:ln>
      </xdr:spPr>
    </xdr:pic>
    <xdr:clientData/>
  </xdr:twoCellAnchor>
  <xdr:twoCellAnchor editAs="oneCell">
    <xdr:from>
      <xdr:col>20</xdr:col>
      <xdr:colOff>47625</xdr:colOff>
      <xdr:row>20</xdr:row>
      <xdr:rowOff>28575</xdr:rowOff>
    </xdr:from>
    <xdr:to>
      <xdr:col>20</xdr:col>
      <xdr:colOff>200025</xdr:colOff>
      <xdr:row>20</xdr:row>
      <xdr:rowOff>228600</xdr:rowOff>
    </xdr:to>
    <xdr:pic>
      <xdr:nvPicPr>
        <xdr:cNvPr id="25" name="CheckBox5"/>
        <xdr:cNvPicPr preferRelativeResize="1">
          <a:picLocks noChangeAspect="1"/>
        </xdr:cNvPicPr>
      </xdr:nvPicPr>
      <xdr:blipFill>
        <a:blip r:embed="rId1"/>
        <a:stretch>
          <a:fillRect/>
        </a:stretch>
      </xdr:blipFill>
      <xdr:spPr>
        <a:xfrm>
          <a:off x="5553075" y="5295900"/>
          <a:ext cx="152400" cy="200025"/>
        </a:xfrm>
        <a:prstGeom prst="rect">
          <a:avLst/>
        </a:prstGeom>
        <a:noFill/>
        <a:ln w="9525" cmpd="sng">
          <a:noFill/>
        </a:ln>
      </xdr:spPr>
    </xdr:pic>
    <xdr:clientData/>
  </xdr:twoCellAnchor>
  <xdr:twoCellAnchor editAs="oneCell">
    <xdr:from>
      <xdr:col>20</xdr:col>
      <xdr:colOff>47625</xdr:colOff>
      <xdr:row>21</xdr:row>
      <xdr:rowOff>28575</xdr:rowOff>
    </xdr:from>
    <xdr:to>
      <xdr:col>20</xdr:col>
      <xdr:colOff>200025</xdr:colOff>
      <xdr:row>21</xdr:row>
      <xdr:rowOff>228600</xdr:rowOff>
    </xdr:to>
    <xdr:pic>
      <xdr:nvPicPr>
        <xdr:cNvPr id="26" name="CheckBox6"/>
        <xdr:cNvPicPr preferRelativeResize="1">
          <a:picLocks noChangeAspect="1"/>
        </xdr:cNvPicPr>
      </xdr:nvPicPr>
      <xdr:blipFill>
        <a:blip r:embed="rId2"/>
        <a:stretch>
          <a:fillRect/>
        </a:stretch>
      </xdr:blipFill>
      <xdr:spPr>
        <a:xfrm>
          <a:off x="5553075" y="5572125"/>
          <a:ext cx="152400" cy="200025"/>
        </a:xfrm>
        <a:prstGeom prst="rect">
          <a:avLst/>
        </a:prstGeom>
        <a:noFill/>
        <a:ln w="9525" cmpd="sng">
          <a:noFill/>
        </a:ln>
      </xdr:spPr>
    </xdr:pic>
    <xdr:clientData/>
  </xdr:twoCellAnchor>
  <xdr:twoCellAnchor editAs="oneCell">
    <xdr:from>
      <xdr:col>20</xdr:col>
      <xdr:colOff>47625</xdr:colOff>
      <xdr:row>22</xdr:row>
      <xdr:rowOff>28575</xdr:rowOff>
    </xdr:from>
    <xdr:to>
      <xdr:col>20</xdr:col>
      <xdr:colOff>200025</xdr:colOff>
      <xdr:row>22</xdr:row>
      <xdr:rowOff>228600</xdr:rowOff>
    </xdr:to>
    <xdr:pic>
      <xdr:nvPicPr>
        <xdr:cNvPr id="27" name="CheckBox7"/>
        <xdr:cNvPicPr preferRelativeResize="1">
          <a:picLocks noChangeAspect="1"/>
        </xdr:cNvPicPr>
      </xdr:nvPicPr>
      <xdr:blipFill>
        <a:blip r:embed="rId1"/>
        <a:stretch>
          <a:fillRect/>
        </a:stretch>
      </xdr:blipFill>
      <xdr:spPr>
        <a:xfrm>
          <a:off x="5553075" y="5848350"/>
          <a:ext cx="152400" cy="200025"/>
        </a:xfrm>
        <a:prstGeom prst="rect">
          <a:avLst/>
        </a:prstGeom>
        <a:noFill/>
        <a:ln w="9525" cmpd="sng">
          <a:noFill/>
        </a:ln>
      </xdr:spPr>
    </xdr:pic>
    <xdr:clientData/>
  </xdr:twoCellAnchor>
  <xdr:twoCellAnchor editAs="oneCell">
    <xdr:from>
      <xdr:col>20</xdr:col>
      <xdr:colOff>47625</xdr:colOff>
      <xdr:row>23</xdr:row>
      <xdr:rowOff>47625</xdr:rowOff>
    </xdr:from>
    <xdr:to>
      <xdr:col>20</xdr:col>
      <xdr:colOff>200025</xdr:colOff>
      <xdr:row>23</xdr:row>
      <xdr:rowOff>257175</xdr:rowOff>
    </xdr:to>
    <xdr:pic>
      <xdr:nvPicPr>
        <xdr:cNvPr id="28" name="CheckBox8"/>
        <xdr:cNvPicPr preferRelativeResize="1">
          <a:picLocks noChangeAspect="1"/>
        </xdr:cNvPicPr>
      </xdr:nvPicPr>
      <xdr:blipFill>
        <a:blip r:embed="rId4"/>
        <a:stretch>
          <a:fillRect/>
        </a:stretch>
      </xdr:blipFill>
      <xdr:spPr>
        <a:xfrm>
          <a:off x="5553075" y="6143625"/>
          <a:ext cx="152400" cy="209550"/>
        </a:xfrm>
        <a:prstGeom prst="rect">
          <a:avLst/>
        </a:prstGeom>
        <a:noFill/>
        <a:ln w="9525" cmpd="sng">
          <a:noFill/>
        </a:ln>
      </xdr:spPr>
    </xdr:pic>
    <xdr:clientData/>
  </xdr:twoCellAnchor>
  <xdr:twoCellAnchor editAs="oneCell">
    <xdr:from>
      <xdr:col>20</xdr:col>
      <xdr:colOff>47625</xdr:colOff>
      <xdr:row>24</xdr:row>
      <xdr:rowOff>38100</xdr:rowOff>
    </xdr:from>
    <xdr:to>
      <xdr:col>20</xdr:col>
      <xdr:colOff>200025</xdr:colOff>
      <xdr:row>24</xdr:row>
      <xdr:rowOff>238125</xdr:rowOff>
    </xdr:to>
    <xdr:pic>
      <xdr:nvPicPr>
        <xdr:cNvPr id="29" name="CheckBox9"/>
        <xdr:cNvPicPr preferRelativeResize="1">
          <a:picLocks noChangeAspect="1"/>
        </xdr:cNvPicPr>
      </xdr:nvPicPr>
      <xdr:blipFill>
        <a:blip r:embed="rId1"/>
        <a:stretch>
          <a:fillRect/>
        </a:stretch>
      </xdr:blipFill>
      <xdr:spPr>
        <a:xfrm>
          <a:off x="5553075" y="6410325"/>
          <a:ext cx="152400" cy="200025"/>
        </a:xfrm>
        <a:prstGeom prst="rect">
          <a:avLst/>
        </a:prstGeom>
        <a:noFill/>
        <a:ln w="9525" cmpd="sng">
          <a:noFill/>
        </a:ln>
      </xdr:spPr>
    </xdr:pic>
    <xdr:clientData/>
  </xdr:twoCellAnchor>
  <xdr:twoCellAnchor editAs="oneCell">
    <xdr:from>
      <xdr:col>20</xdr:col>
      <xdr:colOff>47625</xdr:colOff>
      <xdr:row>25</xdr:row>
      <xdr:rowOff>28575</xdr:rowOff>
    </xdr:from>
    <xdr:to>
      <xdr:col>20</xdr:col>
      <xdr:colOff>200025</xdr:colOff>
      <xdr:row>25</xdr:row>
      <xdr:rowOff>228600</xdr:rowOff>
    </xdr:to>
    <xdr:pic>
      <xdr:nvPicPr>
        <xdr:cNvPr id="30" name="CheckBox10"/>
        <xdr:cNvPicPr preferRelativeResize="1">
          <a:picLocks noChangeAspect="1"/>
        </xdr:cNvPicPr>
      </xdr:nvPicPr>
      <xdr:blipFill>
        <a:blip r:embed="rId2"/>
        <a:stretch>
          <a:fillRect/>
        </a:stretch>
      </xdr:blipFill>
      <xdr:spPr>
        <a:xfrm>
          <a:off x="5553075" y="6677025"/>
          <a:ext cx="152400" cy="200025"/>
        </a:xfrm>
        <a:prstGeom prst="rect">
          <a:avLst/>
        </a:prstGeom>
        <a:noFill/>
        <a:ln w="9525" cmpd="sng">
          <a:noFill/>
        </a:ln>
      </xdr:spPr>
    </xdr:pic>
    <xdr:clientData/>
  </xdr:twoCellAnchor>
  <xdr:twoCellAnchor editAs="oneCell">
    <xdr:from>
      <xdr:col>20</xdr:col>
      <xdr:colOff>47625</xdr:colOff>
      <xdr:row>26</xdr:row>
      <xdr:rowOff>38100</xdr:rowOff>
    </xdr:from>
    <xdr:to>
      <xdr:col>20</xdr:col>
      <xdr:colOff>200025</xdr:colOff>
      <xdr:row>26</xdr:row>
      <xdr:rowOff>238125</xdr:rowOff>
    </xdr:to>
    <xdr:pic>
      <xdr:nvPicPr>
        <xdr:cNvPr id="31" name="CheckBox11"/>
        <xdr:cNvPicPr preferRelativeResize="1">
          <a:picLocks noChangeAspect="1"/>
        </xdr:cNvPicPr>
      </xdr:nvPicPr>
      <xdr:blipFill>
        <a:blip r:embed="rId1"/>
        <a:stretch>
          <a:fillRect/>
        </a:stretch>
      </xdr:blipFill>
      <xdr:spPr>
        <a:xfrm>
          <a:off x="5553075" y="6962775"/>
          <a:ext cx="152400" cy="200025"/>
        </a:xfrm>
        <a:prstGeom prst="rect">
          <a:avLst/>
        </a:prstGeom>
        <a:noFill/>
        <a:ln w="9525" cmpd="sng">
          <a:noFill/>
        </a:ln>
      </xdr:spPr>
    </xdr:pic>
    <xdr:clientData/>
  </xdr:twoCellAnchor>
  <xdr:twoCellAnchor editAs="oneCell">
    <xdr:from>
      <xdr:col>20</xdr:col>
      <xdr:colOff>47625</xdr:colOff>
      <xdr:row>27</xdr:row>
      <xdr:rowOff>38100</xdr:rowOff>
    </xdr:from>
    <xdr:to>
      <xdr:col>20</xdr:col>
      <xdr:colOff>200025</xdr:colOff>
      <xdr:row>27</xdr:row>
      <xdr:rowOff>238125</xdr:rowOff>
    </xdr:to>
    <xdr:pic>
      <xdr:nvPicPr>
        <xdr:cNvPr id="32" name="CheckBox12"/>
        <xdr:cNvPicPr preferRelativeResize="1">
          <a:picLocks noChangeAspect="1"/>
        </xdr:cNvPicPr>
      </xdr:nvPicPr>
      <xdr:blipFill>
        <a:blip r:embed="rId2"/>
        <a:stretch>
          <a:fillRect/>
        </a:stretch>
      </xdr:blipFill>
      <xdr:spPr>
        <a:xfrm>
          <a:off x="5553075" y="7239000"/>
          <a:ext cx="152400" cy="200025"/>
        </a:xfrm>
        <a:prstGeom prst="rect">
          <a:avLst/>
        </a:prstGeom>
        <a:noFill/>
        <a:ln w="9525" cmpd="sng">
          <a:noFill/>
        </a:ln>
      </xdr:spPr>
    </xdr:pic>
    <xdr:clientData/>
  </xdr:twoCellAnchor>
  <xdr:twoCellAnchor editAs="oneCell">
    <xdr:from>
      <xdr:col>20</xdr:col>
      <xdr:colOff>47625</xdr:colOff>
      <xdr:row>11</xdr:row>
      <xdr:rowOff>47625</xdr:rowOff>
    </xdr:from>
    <xdr:to>
      <xdr:col>20</xdr:col>
      <xdr:colOff>200025</xdr:colOff>
      <xdr:row>11</xdr:row>
      <xdr:rowOff>257175</xdr:rowOff>
    </xdr:to>
    <xdr:pic>
      <xdr:nvPicPr>
        <xdr:cNvPr id="33" name="CheckBox13"/>
        <xdr:cNvPicPr preferRelativeResize="1">
          <a:picLocks noChangeAspect="1"/>
        </xdr:cNvPicPr>
      </xdr:nvPicPr>
      <xdr:blipFill>
        <a:blip r:embed="rId3"/>
        <a:stretch>
          <a:fillRect/>
        </a:stretch>
      </xdr:blipFill>
      <xdr:spPr>
        <a:xfrm>
          <a:off x="5553075" y="2828925"/>
          <a:ext cx="152400" cy="209550"/>
        </a:xfrm>
        <a:prstGeom prst="rect">
          <a:avLst/>
        </a:prstGeom>
        <a:noFill/>
        <a:ln w="9525" cmpd="sng">
          <a:noFill/>
        </a:ln>
      </xdr:spPr>
    </xdr:pic>
    <xdr:clientData/>
  </xdr:twoCellAnchor>
  <xdr:twoCellAnchor editAs="oneCell">
    <xdr:from>
      <xdr:col>20</xdr:col>
      <xdr:colOff>47625</xdr:colOff>
      <xdr:row>12</xdr:row>
      <xdr:rowOff>47625</xdr:rowOff>
    </xdr:from>
    <xdr:to>
      <xdr:col>20</xdr:col>
      <xdr:colOff>200025</xdr:colOff>
      <xdr:row>12</xdr:row>
      <xdr:rowOff>257175</xdr:rowOff>
    </xdr:to>
    <xdr:pic>
      <xdr:nvPicPr>
        <xdr:cNvPr id="34" name="CheckBox14"/>
        <xdr:cNvPicPr preferRelativeResize="1">
          <a:picLocks noChangeAspect="1"/>
        </xdr:cNvPicPr>
      </xdr:nvPicPr>
      <xdr:blipFill>
        <a:blip r:embed="rId4"/>
        <a:stretch>
          <a:fillRect/>
        </a:stretch>
      </xdr:blipFill>
      <xdr:spPr>
        <a:xfrm>
          <a:off x="5553075" y="3105150"/>
          <a:ext cx="152400" cy="209550"/>
        </a:xfrm>
        <a:prstGeom prst="rect">
          <a:avLst/>
        </a:prstGeom>
        <a:noFill/>
        <a:ln w="9525" cmpd="sng">
          <a:noFill/>
        </a:ln>
      </xdr:spPr>
    </xdr:pic>
    <xdr:clientData/>
  </xdr:twoCellAnchor>
  <xdr:twoCellAnchor editAs="oneCell">
    <xdr:from>
      <xdr:col>20</xdr:col>
      <xdr:colOff>47625</xdr:colOff>
      <xdr:row>13</xdr:row>
      <xdr:rowOff>47625</xdr:rowOff>
    </xdr:from>
    <xdr:to>
      <xdr:col>20</xdr:col>
      <xdr:colOff>200025</xdr:colOff>
      <xdr:row>13</xdr:row>
      <xdr:rowOff>257175</xdr:rowOff>
    </xdr:to>
    <xdr:pic>
      <xdr:nvPicPr>
        <xdr:cNvPr id="35" name="CheckBox15"/>
        <xdr:cNvPicPr preferRelativeResize="1">
          <a:picLocks noChangeAspect="1"/>
        </xdr:cNvPicPr>
      </xdr:nvPicPr>
      <xdr:blipFill>
        <a:blip r:embed="rId3"/>
        <a:stretch>
          <a:fillRect/>
        </a:stretch>
      </xdr:blipFill>
      <xdr:spPr>
        <a:xfrm>
          <a:off x="5553075" y="3381375"/>
          <a:ext cx="152400" cy="209550"/>
        </a:xfrm>
        <a:prstGeom prst="rect">
          <a:avLst/>
        </a:prstGeom>
        <a:noFill/>
        <a:ln w="9525" cmpd="sng">
          <a:noFill/>
        </a:ln>
      </xdr:spPr>
    </xdr:pic>
    <xdr:clientData/>
  </xdr:twoCellAnchor>
  <xdr:twoCellAnchor editAs="oneCell">
    <xdr:from>
      <xdr:col>20</xdr:col>
      <xdr:colOff>47625</xdr:colOff>
      <xdr:row>14</xdr:row>
      <xdr:rowOff>57150</xdr:rowOff>
    </xdr:from>
    <xdr:to>
      <xdr:col>20</xdr:col>
      <xdr:colOff>200025</xdr:colOff>
      <xdr:row>14</xdr:row>
      <xdr:rowOff>266700</xdr:rowOff>
    </xdr:to>
    <xdr:pic>
      <xdr:nvPicPr>
        <xdr:cNvPr id="36" name="CheckBox16"/>
        <xdr:cNvPicPr preferRelativeResize="1">
          <a:picLocks noChangeAspect="1"/>
        </xdr:cNvPicPr>
      </xdr:nvPicPr>
      <xdr:blipFill>
        <a:blip r:embed="rId4"/>
        <a:stretch>
          <a:fillRect/>
        </a:stretch>
      </xdr:blipFill>
      <xdr:spPr>
        <a:xfrm>
          <a:off x="5553075" y="3667125"/>
          <a:ext cx="152400" cy="209550"/>
        </a:xfrm>
        <a:prstGeom prst="rect">
          <a:avLst/>
        </a:prstGeom>
        <a:noFill/>
        <a:ln w="9525" cmpd="sng">
          <a:noFill/>
        </a:ln>
      </xdr:spPr>
    </xdr:pic>
    <xdr:clientData/>
  </xdr:twoCellAnchor>
  <xdr:twoCellAnchor editAs="oneCell">
    <xdr:from>
      <xdr:col>20</xdr:col>
      <xdr:colOff>47625</xdr:colOff>
      <xdr:row>15</xdr:row>
      <xdr:rowOff>38100</xdr:rowOff>
    </xdr:from>
    <xdr:to>
      <xdr:col>20</xdr:col>
      <xdr:colOff>200025</xdr:colOff>
      <xdr:row>15</xdr:row>
      <xdr:rowOff>247650</xdr:rowOff>
    </xdr:to>
    <xdr:pic>
      <xdr:nvPicPr>
        <xdr:cNvPr id="37" name="CheckBox17"/>
        <xdr:cNvPicPr preferRelativeResize="1">
          <a:picLocks noChangeAspect="1"/>
        </xdr:cNvPicPr>
      </xdr:nvPicPr>
      <xdr:blipFill>
        <a:blip r:embed="rId3"/>
        <a:stretch>
          <a:fillRect/>
        </a:stretch>
      </xdr:blipFill>
      <xdr:spPr>
        <a:xfrm>
          <a:off x="5553075" y="3924300"/>
          <a:ext cx="152400" cy="209550"/>
        </a:xfrm>
        <a:prstGeom prst="rect">
          <a:avLst/>
        </a:prstGeom>
        <a:noFill/>
        <a:ln w="9525" cmpd="sng">
          <a:noFill/>
        </a:ln>
      </xdr:spPr>
    </xdr:pic>
    <xdr:clientData/>
  </xdr:twoCellAnchor>
  <xdr:twoCellAnchor editAs="oneCell">
    <xdr:from>
      <xdr:col>20</xdr:col>
      <xdr:colOff>47625</xdr:colOff>
      <xdr:row>16</xdr:row>
      <xdr:rowOff>38100</xdr:rowOff>
    </xdr:from>
    <xdr:to>
      <xdr:col>20</xdr:col>
      <xdr:colOff>200025</xdr:colOff>
      <xdr:row>16</xdr:row>
      <xdr:rowOff>247650</xdr:rowOff>
    </xdr:to>
    <xdr:pic>
      <xdr:nvPicPr>
        <xdr:cNvPr id="38" name="CheckBox18"/>
        <xdr:cNvPicPr preferRelativeResize="1">
          <a:picLocks noChangeAspect="1"/>
        </xdr:cNvPicPr>
      </xdr:nvPicPr>
      <xdr:blipFill>
        <a:blip r:embed="rId4"/>
        <a:stretch>
          <a:fillRect/>
        </a:stretch>
      </xdr:blipFill>
      <xdr:spPr>
        <a:xfrm>
          <a:off x="5553075" y="4200525"/>
          <a:ext cx="152400" cy="209550"/>
        </a:xfrm>
        <a:prstGeom prst="rect">
          <a:avLst/>
        </a:prstGeom>
        <a:noFill/>
        <a:ln w="9525" cmpd="sng">
          <a:noFill/>
        </a:ln>
      </xdr:spPr>
    </xdr:pic>
    <xdr:clientData/>
  </xdr:twoCellAnchor>
  <xdr:twoCellAnchor editAs="oneCell">
    <xdr:from>
      <xdr:col>20</xdr:col>
      <xdr:colOff>47625</xdr:colOff>
      <xdr:row>17</xdr:row>
      <xdr:rowOff>38100</xdr:rowOff>
    </xdr:from>
    <xdr:to>
      <xdr:col>20</xdr:col>
      <xdr:colOff>200025</xdr:colOff>
      <xdr:row>17</xdr:row>
      <xdr:rowOff>247650</xdr:rowOff>
    </xdr:to>
    <xdr:pic>
      <xdr:nvPicPr>
        <xdr:cNvPr id="39" name="CheckBox19"/>
        <xdr:cNvPicPr preferRelativeResize="1">
          <a:picLocks noChangeAspect="1"/>
        </xdr:cNvPicPr>
      </xdr:nvPicPr>
      <xdr:blipFill>
        <a:blip r:embed="rId3"/>
        <a:stretch>
          <a:fillRect/>
        </a:stretch>
      </xdr:blipFill>
      <xdr:spPr>
        <a:xfrm>
          <a:off x="5553075" y="4476750"/>
          <a:ext cx="152400" cy="209550"/>
        </a:xfrm>
        <a:prstGeom prst="rect">
          <a:avLst/>
        </a:prstGeom>
        <a:noFill/>
        <a:ln w="9525" cmpd="sng">
          <a:noFill/>
        </a:ln>
      </xdr:spPr>
    </xdr:pic>
    <xdr:clientData/>
  </xdr:twoCellAnchor>
  <xdr:twoCellAnchor editAs="oneCell">
    <xdr:from>
      <xdr:col>20</xdr:col>
      <xdr:colOff>47625</xdr:colOff>
      <xdr:row>18</xdr:row>
      <xdr:rowOff>28575</xdr:rowOff>
    </xdr:from>
    <xdr:to>
      <xdr:col>20</xdr:col>
      <xdr:colOff>200025</xdr:colOff>
      <xdr:row>18</xdr:row>
      <xdr:rowOff>238125</xdr:rowOff>
    </xdr:to>
    <xdr:pic>
      <xdr:nvPicPr>
        <xdr:cNvPr id="40" name="CheckBox20"/>
        <xdr:cNvPicPr preferRelativeResize="1">
          <a:picLocks noChangeAspect="1"/>
        </xdr:cNvPicPr>
      </xdr:nvPicPr>
      <xdr:blipFill>
        <a:blip r:embed="rId4"/>
        <a:stretch>
          <a:fillRect/>
        </a:stretch>
      </xdr:blipFill>
      <xdr:spPr>
        <a:xfrm>
          <a:off x="5553075" y="4743450"/>
          <a:ext cx="152400" cy="209550"/>
        </a:xfrm>
        <a:prstGeom prst="rect">
          <a:avLst/>
        </a:prstGeom>
        <a:noFill/>
        <a:ln w="9525" cmpd="sng">
          <a:noFill/>
        </a:ln>
      </xdr:spPr>
    </xdr:pic>
    <xdr:clientData/>
  </xdr:twoCellAnchor>
  <xdr:twoCellAnchor editAs="oneCell">
    <xdr:from>
      <xdr:col>21</xdr:col>
      <xdr:colOff>38100</xdr:colOff>
      <xdr:row>7</xdr:row>
      <xdr:rowOff>38100</xdr:rowOff>
    </xdr:from>
    <xdr:to>
      <xdr:col>21</xdr:col>
      <xdr:colOff>190500</xdr:colOff>
      <xdr:row>7</xdr:row>
      <xdr:rowOff>238125</xdr:rowOff>
    </xdr:to>
    <xdr:pic>
      <xdr:nvPicPr>
        <xdr:cNvPr id="41" name="CheckBox41"/>
        <xdr:cNvPicPr preferRelativeResize="1">
          <a:picLocks noChangeAspect="1"/>
        </xdr:cNvPicPr>
      </xdr:nvPicPr>
      <xdr:blipFill>
        <a:blip r:embed="rId1"/>
        <a:stretch>
          <a:fillRect/>
        </a:stretch>
      </xdr:blipFill>
      <xdr:spPr>
        <a:xfrm>
          <a:off x="5743575" y="1714500"/>
          <a:ext cx="152400" cy="200025"/>
        </a:xfrm>
        <a:prstGeom prst="rect">
          <a:avLst/>
        </a:prstGeom>
        <a:noFill/>
        <a:ln w="9525" cmpd="sng">
          <a:noFill/>
        </a:ln>
      </xdr:spPr>
    </xdr:pic>
    <xdr:clientData/>
  </xdr:twoCellAnchor>
  <xdr:twoCellAnchor editAs="oneCell">
    <xdr:from>
      <xdr:col>21</xdr:col>
      <xdr:colOff>38100</xdr:colOff>
      <xdr:row>8</xdr:row>
      <xdr:rowOff>38100</xdr:rowOff>
    </xdr:from>
    <xdr:to>
      <xdr:col>21</xdr:col>
      <xdr:colOff>190500</xdr:colOff>
      <xdr:row>8</xdr:row>
      <xdr:rowOff>238125</xdr:rowOff>
    </xdr:to>
    <xdr:pic>
      <xdr:nvPicPr>
        <xdr:cNvPr id="42" name="CheckBox42"/>
        <xdr:cNvPicPr preferRelativeResize="1">
          <a:picLocks noChangeAspect="1"/>
        </xdr:cNvPicPr>
      </xdr:nvPicPr>
      <xdr:blipFill>
        <a:blip r:embed="rId2"/>
        <a:stretch>
          <a:fillRect/>
        </a:stretch>
      </xdr:blipFill>
      <xdr:spPr>
        <a:xfrm>
          <a:off x="5743575" y="1990725"/>
          <a:ext cx="152400" cy="200025"/>
        </a:xfrm>
        <a:prstGeom prst="rect">
          <a:avLst/>
        </a:prstGeom>
        <a:noFill/>
        <a:ln w="9525" cmpd="sng">
          <a:noFill/>
        </a:ln>
      </xdr:spPr>
    </xdr:pic>
    <xdr:clientData/>
  </xdr:twoCellAnchor>
  <xdr:twoCellAnchor editAs="oneCell">
    <xdr:from>
      <xdr:col>21</xdr:col>
      <xdr:colOff>38100</xdr:colOff>
      <xdr:row>9</xdr:row>
      <xdr:rowOff>38100</xdr:rowOff>
    </xdr:from>
    <xdr:to>
      <xdr:col>21</xdr:col>
      <xdr:colOff>190500</xdr:colOff>
      <xdr:row>9</xdr:row>
      <xdr:rowOff>238125</xdr:rowOff>
    </xdr:to>
    <xdr:pic>
      <xdr:nvPicPr>
        <xdr:cNvPr id="43" name="CheckBox43"/>
        <xdr:cNvPicPr preferRelativeResize="1">
          <a:picLocks noChangeAspect="1"/>
        </xdr:cNvPicPr>
      </xdr:nvPicPr>
      <xdr:blipFill>
        <a:blip r:embed="rId1"/>
        <a:stretch>
          <a:fillRect/>
        </a:stretch>
      </xdr:blipFill>
      <xdr:spPr>
        <a:xfrm>
          <a:off x="5743575" y="2266950"/>
          <a:ext cx="152400" cy="200025"/>
        </a:xfrm>
        <a:prstGeom prst="rect">
          <a:avLst/>
        </a:prstGeom>
        <a:noFill/>
        <a:ln w="9525" cmpd="sng">
          <a:noFill/>
        </a:ln>
      </xdr:spPr>
    </xdr:pic>
    <xdr:clientData/>
  </xdr:twoCellAnchor>
  <xdr:twoCellAnchor editAs="oneCell">
    <xdr:from>
      <xdr:col>21</xdr:col>
      <xdr:colOff>38100</xdr:colOff>
      <xdr:row>10</xdr:row>
      <xdr:rowOff>57150</xdr:rowOff>
    </xdr:from>
    <xdr:to>
      <xdr:col>21</xdr:col>
      <xdr:colOff>190500</xdr:colOff>
      <xdr:row>10</xdr:row>
      <xdr:rowOff>266700</xdr:rowOff>
    </xdr:to>
    <xdr:pic>
      <xdr:nvPicPr>
        <xdr:cNvPr id="44" name="CheckBox44"/>
        <xdr:cNvPicPr preferRelativeResize="1">
          <a:picLocks noChangeAspect="1"/>
        </xdr:cNvPicPr>
      </xdr:nvPicPr>
      <xdr:blipFill>
        <a:blip r:embed="rId4"/>
        <a:stretch>
          <a:fillRect/>
        </a:stretch>
      </xdr:blipFill>
      <xdr:spPr>
        <a:xfrm>
          <a:off x="5743575" y="2562225"/>
          <a:ext cx="152400" cy="209550"/>
        </a:xfrm>
        <a:prstGeom prst="rect">
          <a:avLst/>
        </a:prstGeom>
        <a:noFill/>
        <a:ln w="9525" cmpd="sng">
          <a:noFill/>
        </a:ln>
      </xdr:spPr>
    </xdr:pic>
    <xdr:clientData/>
  </xdr:twoCellAnchor>
  <xdr:twoCellAnchor editAs="oneCell">
    <xdr:from>
      <xdr:col>21</xdr:col>
      <xdr:colOff>38100</xdr:colOff>
      <xdr:row>15</xdr:row>
      <xdr:rowOff>38100</xdr:rowOff>
    </xdr:from>
    <xdr:to>
      <xdr:col>21</xdr:col>
      <xdr:colOff>190500</xdr:colOff>
      <xdr:row>15</xdr:row>
      <xdr:rowOff>238125</xdr:rowOff>
    </xdr:to>
    <xdr:pic>
      <xdr:nvPicPr>
        <xdr:cNvPr id="45" name="CheckBox45"/>
        <xdr:cNvPicPr preferRelativeResize="1">
          <a:picLocks noChangeAspect="1"/>
        </xdr:cNvPicPr>
      </xdr:nvPicPr>
      <xdr:blipFill>
        <a:blip r:embed="rId1"/>
        <a:stretch>
          <a:fillRect/>
        </a:stretch>
      </xdr:blipFill>
      <xdr:spPr>
        <a:xfrm>
          <a:off x="5743575" y="3924300"/>
          <a:ext cx="152400" cy="200025"/>
        </a:xfrm>
        <a:prstGeom prst="rect">
          <a:avLst/>
        </a:prstGeom>
        <a:noFill/>
        <a:ln w="9525" cmpd="sng">
          <a:noFill/>
        </a:ln>
      </xdr:spPr>
    </xdr:pic>
    <xdr:clientData/>
  </xdr:twoCellAnchor>
  <xdr:twoCellAnchor editAs="oneCell">
    <xdr:from>
      <xdr:col>21</xdr:col>
      <xdr:colOff>38100</xdr:colOff>
      <xdr:row>16</xdr:row>
      <xdr:rowOff>38100</xdr:rowOff>
    </xdr:from>
    <xdr:to>
      <xdr:col>21</xdr:col>
      <xdr:colOff>190500</xdr:colOff>
      <xdr:row>16</xdr:row>
      <xdr:rowOff>238125</xdr:rowOff>
    </xdr:to>
    <xdr:pic>
      <xdr:nvPicPr>
        <xdr:cNvPr id="46" name="CheckBox46"/>
        <xdr:cNvPicPr preferRelativeResize="1">
          <a:picLocks noChangeAspect="1"/>
        </xdr:cNvPicPr>
      </xdr:nvPicPr>
      <xdr:blipFill>
        <a:blip r:embed="rId2"/>
        <a:stretch>
          <a:fillRect/>
        </a:stretch>
      </xdr:blipFill>
      <xdr:spPr>
        <a:xfrm>
          <a:off x="5743575" y="4200525"/>
          <a:ext cx="152400" cy="200025"/>
        </a:xfrm>
        <a:prstGeom prst="rect">
          <a:avLst/>
        </a:prstGeom>
        <a:noFill/>
        <a:ln w="9525" cmpd="sng">
          <a:noFill/>
        </a:ln>
      </xdr:spPr>
    </xdr:pic>
    <xdr:clientData/>
  </xdr:twoCellAnchor>
  <xdr:twoCellAnchor editAs="oneCell">
    <xdr:from>
      <xdr:col>21</xdr:col>
      <xdr:colOff>38100</xdr:colOff>
      <xdr:row>17</xdr:row>
      <xdr:rowOff>38100</xdr:rowOff>
    </xdr:from>
    <xdr:to>
      <xdr:col>21</xdr:col>
      <xdr:colOff>190500</xdr:colOff>
      <xdr:row>17</xdr:row>
      <xdr:rowOff>238125</xdr:rowOff>
    </xdr:to>
    <xdr:pic>
      <xdr:nvPicPr>
        <xdr:cNvPr id="47" name="CheckBox47"/>
        <xdr:cNvPicPr preferRelativeResize="1">
          <a:picLocks noChangeAspect="1"/>
        </xdr:cNvPicPr>
      </xdr:nvPicPr>
      <xdr:blipFill>
        <a:blip r:embed="rId1"/>
        <a:stretch>
          <a:fillRect/>
        </a:stretch>
      </xdr:blipFill>
      <xdr:spPr>
        <a:xfrm>
          <a:off x="5743575" y="4476750"/>
          <a:ext cx="152400" cy="200025"/>
        </a:xfrm>
        <a:prstGeom prst="rect">
          <a:avLst/>
        </a:prstGeom>
        <a:noFill/>
        <a:ln w="9525" cmpd="sng">
          <a:noFill/>
        </a:ln>
      </xdr:spPr>
    </xdr:pic>
    <xdr:clientData/>
  </xdr:twoCellAnchor>
  <xdr:twoCellAnchor editAs="oneCell">
    <xdr:from>
      <xdr:col>21</xdr:col>
      <xdr:colOff>38100</xdr:colOff>
      <xdr:row>18</xdr:row>
      <xdr:rowOff>28575</xdr:rowOff>
    </xdr:from>
    <xdr:to>
      <xdr:col>21</xdr:col>
      <xdr:colOff>190500</xdr:colOff>
      <xdr:row>18</xdr:row>
      <xdr:rowOff>238125</xdr:rowOff>
    </xdr:to>
    <xdr:pic>
      <xdr:nvPicPr>
        <xdr:cNvPr id="48" name="CheckBox48"/>
        <xdr:cNvPicPr preferRelativeResize="1">
          <a:picLocks noChangeAspect="1"/>
        </xdr:cNvPicPr>
      </xdr:nvPicPr>
      <xdr:blipFill>
        <a:blip r:embed="rId4"/>
        <a:stretch>
          <a:fillRect/>
        </a:stretch>
      </xdr:blipFill>
      <xdr:spPr>
        <a:xfrm>
          <a:off x="5743575" y="4743450"/>
          <a:ext cx="152400" cy="2095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28575</xdr:colOff>
      <xdr:row>7</xdr:row>
      <xdr:rowOff>57150</xdr:rowOff>
    </xdr:from>
    <xdr:to>
      <xdr:col>15</xdr:col>
      <xdr:colOff>180975</xdr:colOff>
      <xdr:row>7</xdr:row>
      <xdr:rowOff>257175</xdr:rowOff>
    </xdr:to>
    <xdr:pic>
      <xdr:nvPicPr>
        <xdr:cNvPr id="1" name="CheckBox21"/>
        <xdr:cNvPicPr preferRelativeResize="1">
          <a:picLocks noChangeAspect="1"/>
        </xdr:cNvPicPr>
      </xdr:nvPicPr>
      <xdr:blipFill>
        <a:blip r:embed="rId1"/>
        <a:stretch>
          <a:fillRect/>
        </a:stretch>
      </xdr:blipFill>
      <xdr:spPr>
        <a:xfrm>
          <a:off x="4981575" y="1743075"/>
          <a:ext cx="152400" cy="200025"/>
        </a:xfrm>
        <a:prstGeom prst="rect">
          <a:avLst/>
        </a:prstGeom>
        <a:noFill/>
        <a:ln w="9525" cmpd="sng">
          <a:noFill/>
        </a:ln>
      </xdr:spPr>
    </xdr:pic>
    <xdr:clientData/>
  </xdr:twoCellAnchor>
  <xdr:twoCellAnchor editAs="oneCell">
    <xdr:from>
      <xdr:col>15</xdr:col>
      <xdr:colOff>28575</xdr:colOff>
      <xdr:row>8</xdr:row>
      <xdr:rowOff>38100</xdr:rowOff>
    </xdr:from>
    <xdr:to>
      <xdr:col>15</xdr:col>
      <xdr:colOff>180975</xdr:colOff>
      <xdr:row>8</xdr:row>
      <xdr:rowOff>238125</xdr:rowOff>
    </xdr:to>
    <xdr:pic>
      <xdr:nvPicPr>
        <xdr:cNvPr id="2" name="CheckBox22"/>
        <xdr:cNvPicPr preferRelativeResize="1">
          <a:picLocks noChangeAspect="1"/>
        </xdr:cNvPicPr>
      </xdr:nvPicPr>
      <xdr:blipFill>
        <a:blip r:embed="rId2"/>
        <a:stretch>
          <a:fillRect/>
        </a:stretch>
      </xdr:blipFill>
      <xdr:spPr>
        <a:xfrm>
          <a:off x="4981575" y="2000250"/>
          <a:ext cx="152400" cy="200025"/>
        </a:xfrm>
        <a:prstGeom prst="rect">
          <a:avLst/>
        </a:prstGeom>
        <a:noFill/>
        <a:ln w="9525" cmpd="sng">
          <a:noFill/>
        </a:ln>
      </xdr:spPr>
    </xdr:pic>
    <xdr:clientData/>
  </xdr:twoCellAnchor>
  <xdr:twoCellAnchor editAs="oneCell">
    <xdr:from>
      <xdr:col>15</xdr:col>
      <xdr:colOff>28575</xdr:colOff>
      <xdr:row>9</xdr:row>
      <xdr:rowOff>38100</xdr:rowOff>
    </xdr:from>
    <xdr:to>
      <xdr:col>15</xdr:col>
      <xdr:colOff>180975</xdr:colOff>
      <xdr:row>9</xdr:row>
      <xdr:rowOff>238125</xdr:rowOff>
    </xdr:to>
    <xdr:pic>
      <xdr:nvPicPr>
        <xdr:cNvPr id="3" name="CheckBox23"/>
        <xdr:cNvPicPr preferRelativeResize="1">
          <a:picLocks noChangeAspect="1"/>
        </xdr:cNvPicPr>
      </xdr:nvPicPr>
      <xdr:blipFill>
        <a:blip r:embed="rId1"/>
        <a:stretch>
          <a:fillRect/>
        </a:stretch>
      </xdr:blipFill>
      <xdr:spPr>
        <a:xfrm>
          <a:off x="4981575" y="2276475"/>
          <a:ext cx="152400" cy="200025"/>
        </a:xfrm>
        <a:prstGeom prst="rect">
          <a:avLst/>
        </a:prstGeom>
        <a:noFill/>
        <a:ln w="9525" cmpd="sng">
          <a:noFill/>
        </a:ln>
      </xdr:spPr>
    </xdr:pic>
    <xdr:clientData/>
  </xdr:twoCellAnchor>
  <xdr:twoCellAnchor editAs="oneCell">
    <xdr:from>
      <xdr:col>15</xdr:col>
      <xdr:colOff>28575</xdr:colOff>
      <xdr:row>10</xdr:row>
      <xdr:rowOff>38100</xdr:rowOff>
    </xdr:from>
    <xdr:to>
      <xdr:col>15</xdr:col>
      <xdr:colOff>180975</xdr:colOff>
      <xdr:row>10</xdr:row>
      <xdr:rowOff>238125</xdr:rowOff>
    </xdr:to>
    <xdr:pic>
      <xdr:nvPicPr>
        <xdr:cNvPr id="4" name="CheckBox24"/>
        <xdr:cNvPicPr preferRelativeResize="1">
          <a:picLocks noChangeAspect="1"/>
        </xdr:cNvPicPr>
      </xdr:nvPicPr>
      <xdr:blipFill>
        <a:blip r:embed="rId2"/>
        <a:stretch>
          <a:fillRect/>
        </a:stretch>
      </xdr:blipFill>
      <xdr:spPr>
        <a:xfrm>
          <a:off x="4981575" y="2552700"/>
          <a:ext cx="152400" cy="200025"/>
        </a:xfrm>
        <a:prstGeom prst="rect">
          <a:avLst/>
        </a:prstGeom>
        <a:noFill/>
        <a:ln w="9525" cmpd="sng">
          <a:noFill/>
        </a:ln>
      </xdr:spPr>
    </xdr:pic>
    <xdr:clientData/>
  </xdr:twoCellAnchor>
  <xdr:twoCellAnchor editAs="oneCell">
    <xdr:from>
      <xdr:col>15</xdr:col>
      <xdr:colOff>28575</xdr:colOff>
      <xdr:row>20</xdr:row>
      <xdr:rowOff>47625</xdr:rowOff>
    </xdr:from>
    <xdr:to>
      <xdr:col>15</xdr:col>
      <xdr:colOff>180975</xdr:colOff>
      <xdr:row>20</xdr:row>
      <xdr:rowOff>247650</xdr:rowOff>
    </xdr:to>
    <xdr:pic>
      <xdr:nvPicPr>
        <xdr:cNvPr id="5" name="CheckBox25"/>
        <xdr:cNvPicPr preferRelativeResize="1">
          <a:picLocks noChangeAspect="1"/>
        </xdr:cNvPicPr>
      </xdr:nvPicPr>
      <xdr:blipFill>
        <a:blip r:embed="rId1"/>
        <a:stretch>
          <a:fillRect/>
        </a:stretch>
      </xdr:blipFill>
      <xdr:spPr>
        <a:xfrm>
          <a:off x="4981575" y="5324475"/>
          <a:ext cx="152400" cy="200025"/>
        </a:xfrm>
        <a:prstGeom prst="rect">
          <a:avLst/>
        </a:prstGeom>
        <a:noFill/>
        <a:ln w="9525" cmpd="sng">
          <a:noFill/>
        </a:ln>
      </xdr:spPr>
    </xdr:pic>
    <xdr:clientData/>
  </xdr:twoCellAnchor>
  <xdr:twoCellAnchor editAs="oneCell">
    <xdr:from>
      <xdr:col>15</xdr:col>
      <xdr:colOff>28575</xdr:colOff>
      <xdr:row>21</xdr:row>
      <xdr:rowOff>28575</xdr:rowOff>
    </xdr:from>
    <xdr:to>
      <xdr:col>15</xdr:col>
      <xdr:colOff>180975</xdr:colOff>
      <xdr:row>21</xdr:row>
      <xdr:rowOff>228600</xdr:rowOff>
    </xdr:to>
    <xdr:pic>
      <xdr:nvPicPr>
        <xdr:cNvPr id="6" name="CheckBox26"/>
        <xdr:cNvPicPr preferRelativeResize="1">
          <a:picLocks noChangeAspect="1"/>
        </xdr:cNvPicPr>
      </xdr:nvPicPr>
      <xdr:blipFill>
        <a:blip r:embed="rId2"/>
        <a:stretch>
          <a:fillRect/>
        </a:stretch>
      </xdr:blipFill>
      <xdr:spPr>
        <a:xfrm>
          <a:off x="4981575" y="5581650"/>
          <a:ext cx="152400" cy="200025"/>
        </a:xfrm>
        <a:prstGeom prst="rect">
          <a:avLst/>
        </a:prstGeom>
        <a:noFill/>
        <a:ln w="9525" cmpd="sng">
          <a:noFill/>
        </a:ln>
      </xdr:spPr>
    </xdr:pic>
    <xdr:clientData/>
  </xdr:twoCellAnchor>
  <xdr:twoCellAnchor editAs="oneCell">
    <xdr:from>
      <xdr:col>15</xdr:col>
      <xdr:colOff>28575</xdr:colOff>
      <xdr:row>22</xdr:row>
      <xdr:rowOff>47625</xdr:rowOff>
    </xdr:from>
    <xdr:to>
      <xdr:col>15</xdr:col>
      <xdr:colOff>180975</xdr:colOff>
      <xdr:row>22</xdr:row>
      <xdr:rowOff>247650</xdr:rowOff>
    </xdr:to>
    <xdr:pic>
      <xdr:nvPicPr>
        <xdr:cNvPr id="7" name="CheckBox27"/>
        <xdr:cNvPicPr preferRelativeResize="1">
          <a:picLocks noChangeAspect="1"/>
        </xdr:cNvPicPr>
      </xdr:nvPicPr>
      <xdr:blipFill>
        <a:blip r:embed="rId1"/>
        <a:stretch>
          <a:fillRect/>
        </a:stretch>
      </xdr:blipFill>
      <xdr:spPr>
        <a:xfrm>
          <a:off x="4981575" y="5876925"/>
          <a:ext cx="152400" cy="200025"/>
        </a:xfrm>
        <a:prstGeom prst="rect">
          <a:avLst/>
        </a:prstGeom>
        <a:noFill/>
        <a:ln w="9525" cmpd="sng">
          <a:noFill/>
        </a:ln>
      </xdr:spPr>
    </xdr:pic>
    <xdr:clientData/>
  </xdr:twoCellAnchor>
  <xdr:twoCellAnchor editAs="oneCell">
    <xdr:from>
      <xdr:col>15</xdr:col>
      <xdr:colOff>28575</xdr:colOff>
      <xdr:row>23</xdr:row>
      <xdr:rowOff>38100</xdr:rowOff>
    </xdr:from>
    <xdr:to>
      <xdr:col>15</xdr:col>
      <xdr:colOff>180975</xdr:colOff>
      <xdr:row>23</xdr:row>
      <xdr:rowOff>238125</xdr:rowOff>
    </xdr:to>
    <xdr:pic>
      <xdr:nvPicPr>
        <xdr:cNvPr id="8" name="CheckBox28"/>
        <xdr:cNvPicPr preferRelativeResize="1">
          <a:picLocks noChangeAspect="1"/>
        </xdr:cNvPicPr>
      </xdr:nvPicPr>
      <xdr:blipFill>
        <a:blip r:embed="rId2"/>
        <a:stretch>
          <a:fillRect/>
        </a:stretch>
      </xdr:blipFill>
      <xdr:spPr>
        <a:xfrm>
          <a:off x="4981575" y="6143625"/>
          <a:ext cx="152400" cy="200025"/>
        </a:xfrm>
        <a:prstGeom prst="rect">
          <a:avLst/>
        </a:prstGeom>
        <a:noFill/>
        <a:ln w="9525" cmpd="sng">
          <a:noFill/>
        </a:ln>
      </xdr:spPr>
    </xdr:pic>
    <xdr:clientData/>
  </xdr:twoCellAnchor>
  <xdr:twoCellAnchor editAs="oneCell">
    <xdr:from>
      <xdr:col>15</xdr:col>
      <xdr:colOff>28575</xdr:colOff>
      <xdr:row>24</xdr:row>
      <xdr:rowOff>47625</xdr:rowOff>
    </xdr:from>
    <xdr:to>
      <xdr:col>15</xdr:col>
      <xdr:colOff>180975</xdr:colOff>
      <xdr:row>24</xdr:row>
      <xdr:rowOff>247650</xdr:rowOff>
    </xdr:to>
    <xdr:pic>
      <xdr:nvPicPr>
        <xdr:cNvPr id="9" name="CheckBox29"/>
        <xdr:cNvPicPr preferRelativeResize="1">
          <a:picLocks noChangeAspect="1"/>
        </xdr:cNvPicPr>
      </xdr:nvPicPr>
      <xdr:blipFill>
        <a:blip r:embed="rId1"/>
        <a:stretch>
          <a:fillRect/>
        </a:stretch>
      </xdr:blipFill>
      <xdr:spPr>
        <a:xfrm>
          <a:off x="4981575" y="6429375"/>
          <a:ext cx="152400" cy="200025"/>
        </a:xfrm>
        <a:prstGeom prst="rect">
          <a:avLst/>
        </a:prstGeom>
        <a:noFill/>
        <a:ln w="9525" cmpd="sng">
          <a:noFill/>
        </a:ln>
      </xdr:spPr>
    </xdr:pic>
    <xdr:clientData/>
  </xdr:twoCellAnchor>
  <xdr:twoCellAnchor editAs="oneCell">
    <xdr:from>
      <xdr:col>15</xdr:col>
      <xdr:colOff>28575</xdr:colOff>
      <xdr:row>25</xdr:row>
      <xdr:rowOff>28575</xdr:rowOff>
    </xdr:from>
    <xdr:to>
      <xdr:col>15</xdr:col>
      <xdr:colOff>180975</xdr:colOff>
      <xdr:row>25</xdr:row>
      <xdr:rowOff>228600</xdr:rowOff>
    </xdr:to>
    <xdr:pic>
      <xdr:nvPicPr>
        <xdr:cNvPr id="10" name="CheckBox30"/>
        <xdr:cNvPicPr preferRelativeResize="1">
          <a:picLocks noChangeAspect="1"/>
        </xdr:cNvPicPr>
      </xdr:nvPicPr>
      <xdr:blipFill>
        <a:blip r:embed="rId2"/>
        <a:stretch>
          <a:fillRect/>
        </a:stretch>
      </xdr:blipFill>
      <xdr:spPr>
        <a:xfrm>
          <a:off x="4981575" y="6686550"/>
          <a:ext cx="152400" cy="200025"/>
        </a:xfrm>
        <a:prstGeom prst="rect">
          <a:avLst/>
        </a:prstGeom>
        <a:noFill/>
        <a:ln w="9525" cmpd="sng">
          <a:noFill/>
        </a:ln>
      </xdr:spPr>
    </xdr:pic>
    <xdr:clientData/>
  </xdr:twoCellAnchor>
  <xdr:twoCellAnchor editAs="oneCell">
    <xdr:from>
      <xdr:col>15</xdr:col>
      <xdr:colOff>28575</xdr:colOff>
      <xdr:row>26</xdr:row>
      <xdr:rowOff>47625</xdr:rowOff>
    </xdr:from>
    <xdr:to>
      <xdr:col>15</xdr:col>
      <xdr:colOff>180975</xdr:colOff>
      <xdr:row>26</xdr:row>
      <xdr:rowOff>247650</xdr:rowOff>
    </xdr:to>
    <xdr:pic>
      <xdr:nvPicPr>
        <xdr:cNvPr id="11" name="CheckBox31"/>
        <xdr:cNvPicPr preferRelativeResize="1">
          <a:picLocks noChangeAspect="1"/>
        </xdr:cNvPicPr>
      </xdr:nvPicPr>
      <xdr:blipFill>
        <a:blip r:embed="rId1"/>
        <a:stretch>
          <a:fillRect/>
        </a:stretch>
      </xdr:blipFill>
      <xdr:spPr>
        <a:xfrm>
          <a:off x="4981575" y="6981825"/>
          <a:ext cx="152400" cy="200025"/>
        </a:xfrm>
        <a:prstGeom prst="rect">
          <a:avLst/>
        </a:prstGeom>
        <a:noFill/>
        <a:ln w="9525" cmpd="sng">
          <a:noFill/>
        </a:ln>
      </xdr:spPr>
    </xdr:pic>
    <xdr:clientData/>
  </xdr:twoCellAnchor>
  <xdr:twoCellAnchor editAs="oneCell">
    <xdr:from>
      <xdr:col>15</xdr:col>
      <xdr:colOff>28575</xdr:colOff>
      <xdr:row>27</xdr:row>
      <xdr:rowOff>38100</xdr:rowOff>
    </xdr:from>
    <xdr:to>
      <xdr:col>15</xdr:col>
      <xdr:colOff>180975</xdr:colOff>
      <xdr:row>27</xdr:row>
      <xdr:rowOff>238125</xdr:rowOff>
    </xdr:to>
    <xdr:pic>
      <xdr:nvPicPr>
        <xdr:cNvPr id="12" name="CheckBox32"/>
        <xdr:cNvPicPr preferRelativeResize="1">
          <a:picLocks noChangeAspect="1"/>
        </xdr:cNvPicPr>
      </xdr:nvPicPr>
      <xdr:blipFill>
        <a:blip r:embed="rId2"/>
        <a:stretch>
          <a:fillRect/>
        </a:stretch>
      </xdr:blipFill>
      <xdr:spPr>
        <a:xfrm>
          <a:off x="4981575" y="7248525"/>
          <a:ext cx="152400" cy="200025"/>
        </a:xfrm>
        <a:prstGeom prst="rect">
          <a:avLst/>
        </a:prstGeom>
        <a:noFill/>
        <a:ln w="9525" cmpd="sng">
          <a:noFill/>
        </a:ln>
      </xdr:spPr>
    </xdr:pic>
    <xdr:clientData/>
  </xdr:twoCellAnchor>
  <xdr:twoCellAnchor editAs="oneCell">
    <xdr:from>
      <xdr:col>15</xdr:col>
      <xdr:colOff>28575</xdr:colOff>
      <xdr:row>11</xdr:row>
      <xdr:rowOff>57150</xdr:rowOff>
    </xdr:from>
    <xdr:to>
      <xdr:col>15</xdr:col>
      <xdr:colOff>180975</xdr:colOff>
      <xdr:row>11</xdr:row>
      <xdr:rowOff>257175</xdr:rowOff>
    </xdr:to>
    <xdr:pic>
      <xdr:nvPicPr>
        <xdr:cNvPr id="13" name="CheckBox33"/>
        <xdr:cNvPicPr preferRelativeResize="1">
          <a:picLocks noChangeAspect="1"/>
        </xdr:cNvPicPr>
      </xdr:nvPicPr>
      <xdr:blipFill>
        <a:blip r:embed="rId1"/>
        <a:stretch>
          <a:fillRect/>
        </a:stretch>
      </xdr:blipFill>
      <xdr:spPr>
        <a:xfrm>
          <a:off x="4981575" y="2847975"/>
          <a:ext cx="152400" cy="200025"/>
        </a:xfrm>
        <a:prstGeom prst="rect">
          <a:avLst/>
        </a:prstGeom>
        <a:noFill/>
        <a:ln w="9525" cmpd="sng">
          <a:noFill/>
        </a:ln>
      </xdr:spPr>
    </xdr:pic>
    <xdr:clientData/>
  </xdr:twoCellAnchor>
  <xdr:twoCellAnchor editAs="oneCell">
    <xdr:from>
      <xdr:col>15</xdr:col>
      <xdr:colOff>28575</xdr:colOff>
      <xdr:row>12</xdr:row>
      <xdr:rowOff>57150</xdr:rowOff>
    </xdr:from>
    <xdr:to>
      <xdr:col>15</xdr:col>
      <xdr:colOff>180975</xdr:colOff>
      <xdr:row>12</xdr:row>
      <xdr:rowOff>257175</xdr:rowOff>
    </xdr:to>
    <xdr:pic>
      <xdr:nvPicPr>
        <xdr:cNvPr id="14" name="CheckBox34"/>
        <xdr:cNvPicPr preferRelativeResize="1">
          <a:picLocks noChangeAspect="1"/>
        </xdr:cNvPicPr>
      </xdr:nvPicPr>
      <xdr:blipFill>
        <a:blip r:embed="rId2"/>
        <a:stretch>
          <a:fillRect/>
        </a:stretch>
      </xdr:blipFill>
      <xdr:spPr>
        <a:xfrm>
          <a:off x="4981575" y="3124200"/>
          <a:ext cx="152400" cy="200025"/>
        </a:xfrm>
        <a:prstGeom prst="rect">
          <a:avLst/>
        </a:prstGeom>
        <a:noFill/>
        <a:ln w="9525" cmpd="sng">
          <a:noFill/>
        </a:ln>
      </xdr:spPr>
    </xdr:pic>
    <xdr:clientData/>
  </xdr:twoCellAnchor>
  <xdr:twoCellAnchor editAs="oneCell">
    <xdr:from>
      <xdr:col>15</xdr:col>
      <xdr:colOff>28575</xdr:colOff>
      <xdr:row>13</xdr:row>
      <xdr:rowOff>57150</xdr:rowOff>
    </xdr:from>
    <xdr:to>
      <xdr:col>15</xdr:col>
      <xdr:colOff>180975</xdr:colOff>
      <xdr:row>13</xdr:row>
      <xdr:rowOff>257175</xdr:rowOff>
    </xdr:to>
    <xdr:pic>
      <xdr:nvPicPr>
        <xdr:cNvPr id="15" name="CheckBox35"/>
        <xdr:cNvPicPr preferRelativeResize="1">
          <a:picLocks noChangeAspect="1"/>
        </xdr:cNvPicPr>
      </xdr:nvPicPr>
      <xdr:blipFill>
        <a:blip r:embed="rId1"/>
        <a:stretch>
          <a:fillRect/>
        </a:stretch>
      </xdr:blipFill>
      <xdr:spPr>
        <a:xfrm>
          <a:off x="4981575" y="3400425"/>
          <a:ext cx="152400" cy="200025"/>
        </a:xfrm>
        <a:prstGeom prst="rect">
          <a:avLst/>
        </a:prstGeom>
        <a:noFill/>
        <a:ln w="9525" cmpd="sng">
          <a:noFill/>
        </a:ln>
      </xdr:spPr>
    </xdr:pic>
    <xdr:clientData/>
  </xdr:twoCellAnchor>
  <xdr:twoCellAnchor editAs="oneCell">
    <xdr:from>
      <xdr:col>15</xdr:col>
      <xdr:colOff>28575</xdr:colOff>
      <xdr:row>14</xdr:row>
      <xdr:rowOff>57150</xdr:rowOff>
    </xdr:from>
    <xdr:to>
      <xdr:col>15</xdr:col>
      <xdr:colOff>180975</xdr:colOff>
      <xdr:row>14</xdr:row>
      <xdr:rowOff>257175</xdr:rowOff>
    </xdr:to>
    <xdr:pic>
      <xdr:nvPicPr>
        <xdr:cNvPr id="16" name="CheckBox36"/>
        <xdr:cNvPicPr preferRelativeResize="1">
          <a:picLocks noChangeAspect="1"/>
        </xdr:cNvPicPr>
      </xdr:nvPicPr>
      <xdr:blipFill>
        <a:blip r:embed="rId2"/>
        <a:stretch>
          <a:fillRect/>
        </a:stretch>
      </xdr:blipFill>
      <xdr:spPr>
        <a:xfrm>
          <a:off x="4981575" y="3676650"/>
          <a:ext cx="152400" cy="200025"/>
        </a:xfrm>
        <a:prstGeom prst="rect">
          <a:avLst/>
        </a:prstGeom>
        <a:noFill/>
        <a:ln w="9525" cmpd="sng">
          <a:noFill/>
        </a:ln>
      </xdr:spPr>
    </xdr:pic>
    <xdr:clientData/>
  </xdr:twoCellAnchor>
  <xdr:twoCellAnchor editAs="oneCell">
    <xdr:from>
      <xdr:col>15</xdr:col>
      <xdr:colOff>28575</xdr:colOff>
      <xdr:row>15</xdr:row>
      <xdr:rowOff>38100</xdr:rowOff>
    </xdr:from>
    <xdr:to>
      <xdr:col>15</xdr:col>
      <xdr:colOff>180975</xdr:colOff>
      <xdr:row>15</xdr:row>
      <xdr:rowOff>238125</xdr:rowOff>
    </xdr:to>
    <xdr:pic>
      <xdr:nvPicPr>
        <xdr:cNvPr id="17" name="CheckBox37"/>
        <xdr:cNvPicPr preferRelativeResize="1">
          <a:picLocks noChangeAspect="1"/>
        </xdr:cNvPicPr>
      </xdr:nvPicPr>
      <xdr:blipFill>
        <a:blip r:embed="rId1"/>
        <a:stretch>
          <a:fillRect/>
        </a:stretch>
      </xdr:blipFill>
      <xdr:spPr>
        <a:xfrm>
          <a:off x="4981575" y="3933825"/>
          <a:ext cx="152400" cy="200025"/>
        </a:xfrm>
        <a:prstGeom prst="rect">
          <a:avLst/>
        </a:prstGeom>
        <a:noFill/>
        <a:ln w="9525" cmpd="sng">
          <a:noFill/>
        </a:ln>
      </xdr:spPr>
    </xdr:pic>
    <xdr:clientData/>
  </xdr:twoCellAnchor>
  <xdr:twoCellAnchor editAs="oneCell">
    <xdr:from>
      <xdr:col>15</xdr:col>
      <xdr:colOff>28575</xdr:colOff>
      <xdr:row>16</xdr:row>
      <xdr:rowOff>38100</xdr:rowOff>
    </xdr:from>
    <xdr:to>
      <xdr:col>15</xdr:col>
      <xdr:colOff>180975</xdr:colOff>
      <xdr:row>16</xdr:row>
      <xdr:rowOff>238125</xdr:rowOff>
    </xdr:to>
    <xdr:pic>
      <xdr:nvPicPr>
        <xdr:cNvPr id="18" name="CheckBox38"/>
        <xdr:cNvPicPr preferRelativeResize="1">
          <a:picLocks noChangeAspect="1"/>
        </xdr:cNvPicPr>
      </xdr:nvPicPr>
      <xdr:blipFill>
        <a:blip r:embed="rId2"/>
        <a:stretch>
          <a:fillRect/>
        </a:stretch>
      </xdr:blipFill>
      <xdr:spPr>
        <a:xfrm>
          <a:off x="4981575" y="4210050"/>
          <a:ext cx="152400" cy="200025"/>
        </a:xfrm>
        <a:prstGeom prst="rect">
          <a:avLst/>
        </a:prstGeom>
        <a:noFill/>
        <a:ln w="9525" cmpd="sng">
          <a:noFill/>
        </a:ln>
      </xdr:spPr>
    </xdr:pic>
    <xdr:clientData/>
  </xdr:twoCellAnchor>
  <xdr:twoCellAnchor editAs="oneCell">
    <xdr:from>
      <xdr:col>15</xdr:col>
      <xdr:colOff>28575</xdr:colOff>
      <xdr:row>17</xdr:row>
      <xdr:rowOff>38100</xdr:rowOff>
    </xdr:from>
    <xdr:to>
      <xdr:col>15</xdr:col>
      <xdr:colOff>180975</xdr:colOff>
      <xdr:row>17</xdr:row>
      <xdr:rowOff>238125</xdr:rowOff>
    </xdr:to>
    <xdr:pic>
      <xdr:nvPicPr>
        <xdr:cNvPr id="19" name="CheckBox39"/>
        <xdr:cNvPicPr preferRelativeResize="1">
          <a:picLocks noChangeAspect="1"/>
        </xdr:cNvPicPr>
      </xdr:nvPicPr>
      <xdr:blipFill>
        <a:blip r:embed="rId1"/>
        <a:stretch>
          <a:fillRect/>
        </a:stretch>
      </xdr:blipFill>
      <xdr:spPr>
        <a:xfrm>
          <a:off x="4981575" y="4486275"/>
          <a:ext cx="152400" cy="200025"/>
        </a:xfrm>
        <a:prstGeom prst="rect">
          <a:avLst/>
        </a:prstGeom>
        <a:noFill/>
        <a:ln w="9525" cmpd="sng">
          <a:noFill/>
        </a:ln>
      </xdr:spPr>
    </xdr:pic>
    <xdr:clientData/>
  </xdr:twoCellAnchor>
  <xdr:twoCellAnchor editAs="oneCell">
    <xdr:from>
      <xdr:col>15</xdr:col>
      <xdr:colOff>28575</xdr:colOff>
      <xdr:row>18</xdr:row>
      <xdr:rowOff>9525</xdr:rowOff>
    </xdr:from>
    <xdr:to>
      <xdr:col>15</xdr:col>
      <xdr:colOff>180975</xdr:colOff>
      <xdr:row>18</xdr:row>
      <xdr:rowOff>209550</xdr:rowOff>
    </xdr:to>
    <xdr:pic>
      <xdr:nvPicPr>
        <xdr:cNvPr id="20" name="CheckBox40"/>
        <xdr:cNvPicPr preferRelativeResize="1">
          <a:picLocks noChangeAspect="1"/>
        </xdr:cNvPicPr>
      </xdr:nvPicPr>
      <xdr:blipFill>
        <a:blip r:embed="rId2"/>
        <a:stretch>
          <a:fillRect/>
        </a:stretch>
      </xdr:blipFill>
      <xdr:spPr>
        <a:xfrm>
          <a:off x="4981575" y="4733925"/>
          <a:ext cx="152400" cy="200025"/>
        </a:xfrm>
        <a:prstGeom prst="rect">
          <a:avLst/>
        </a:prstGeom>
        <a:noFill/>
        <a:ln w="9525" cmpd="sng">
          <a:noFill/>
        </a:ln>
      </xdr:spPr>
    </xdr:pic>
    <xdr:clientData/>
  </xdr:twoCellAnchor>
  <xdr:twoCellAnchor editAs="oneCell">
    <xdr:from>
      <xdr:col>16</xdr:col>
      <xdr:colOff>38100</xdr:colOff>
      <xdr:row>7</xdr:row>
      <xdr:rowOff>57150</xdr:rowOff>
    </xdr:from>
    <xdr:to>
      <xdr:col>16</xdr:col>
      <xdr:colOff>190500</xdr:colOff>
      <xdr:row>7</xdr:row>
      <xdr:rowOff>266700</xdr:rowOff>
    </xdr:to>
    <xdr:pic>
      <xdr:nvPicPr>
        <xdr:cNvPr id="21" name="CheckBox5"/>
        <xdr:cNvPicPr preferRelativeResize="1">
          <a:picLocks noChangeAspect="1"/>
        </xdr:cNvPicPr>
      </xdr:nvPicPr>
      <xdr:blipFill>
        <a:blip r:embed="rId3"/>
        <a:stretch>
          <a:fillRect/>
        </a:stretch>
      </xdr:blipFill>
      <xdr:spPr>
        <a:xfrm>
          <a:off x="5191125" y="1743075"/>
          <a:ext cx="152400" cy="209550"/>
        </a:xfrm>
        <a:prstGeom prst="rect">
          <a:avLst/>
        </a:prstGeom>
        <a:noFill/>
        <a:ln w="9525" cmpd="sng">
          <a:noFill/>
        </a:ln>
      </xdr:spPr>
    </xdr:pic>
    <xdr:clientData/>
  </xdr:twoCellAnchor>
  <xdr:twoCellAnchor editAs="oneCell">
    <xdr:from>
      <xdr:col>16</xdr:col>
      <xdr:colOff>38100</xdr:colOff>
      <xdr:row>8</xdr:row>
      <xdr:rowOff>38100</xdr:rowOff>
    </xdr:from>
    <xdr:to>
      <xdr:col>16</xdr:col>
      <xdr:colOff>190500</xdr:colOff>
      <xdr:row>8</xdr:row>
      <xdr:rowOff>238125</xdr:rowOff>
    </xdr:to>
    <xdr:pic>
      <xdr:nvPicPr>
        <xdr:cNvPr id="22" name="CheckBox6"/>
        <xdr:cNvPicPr preferRelativeResize="1">
          <a:picLocks noChangeAspect="1"/>
        </xdr:cNvPicPr>
      </xdr:nvPicPr>
      <xdr:blipFill>
        <a:blip r:embed="rId2"/>
        <a:stretch>
          <a:fillRect/>
        </a:stretch>
      </xdr:blipFill>
      <xdr:spPr>
        <a:xfrm>
          <a:off x="5191125" y="2000250"/>
          <a:ext cx="152400" cy="200025"/>
        </a:xfrm>
        <a:prstGeom prst="rect">
          <a:avLst/>
        </a:prstGeom>
        <a:noFill/>
        <a:ln w="9525" cmpd="sng">
          <a:noFill/>
        </a:ln>
      </xdr:spPr>
    </xdr:pic>
    <xdr:clientData/>
  </xdr:twoCellAnchor>
  <xdr:twoCellAnchor editAs="oneCell">
    <xdr:from>
      <xdr:col>16</xdr:col>
      <xdr:colOff>38100</xdr:colOff>
      <xdr:row>9</xdr:row>
      <xdr:rowOff>38100</xdr:rowOff>
    </xdr:from>
    <xdr:to>
      <xdr:col>16</xdr:col>
      <xdr:colOff>190500</xdr:colOff>
      <xdr:row>9</xdr:row>
      <xdr:rowOff>238125</xdr:rowOff>
    </xdr:to>
    <xdr:pic>
      <xdr:nvPicPr>
        <xdr:cNvPr id="23" name="CheckBox7"/>
        <xdr:cNvPicPr preferRelativeResize="1">
          <a:picLocks noChangeAspect="1"/>
        </xdr:cNvPicPr>
      </xdr:nvPicPr>
      <xdr:blipFill>
        <a:blip r:embed="rId1"/>
        <a:stretch>
          <a:fillRect/>
        </a:stretch>
      </xdr:blipFill>
      <xdr:spPr>
        <a:xfrm>
          <a:off x="5191125" y="2276475"/>
          <a:ext cx="152400" cy="200025"/>
        </a:xfrm>
        <a:prstGeom prst="rect">
          <a:avLst/>
        </a:prstGeom>
        <a:noFill/>
        <a:ln w="9525" cmpd="sng">
          <a:noFill/>
        </a:ln>
      </xdr:spPr>
    </xdr:pic>
    <xdr:clientData/>
  </xdr:twoCellAnchor>
  <xdr:twoCellAnchor editAs="oneCell">
    <xdr:from>
      <xdr:col>16</xdr:col>
      <xdr:colOff>38100</xdr:colOff>
      <xdr:row>10</xdr:row>
      <xdr:rowOff>38100</xdr:rowOff>
    </xdr:from>
    <xdr:to>
      <xdr:col>16</xdr:col>
      <xdr:colOff>190500</xdr:colOff>
      <xdr:row>10</xdr:row>
      <xdr:rowOff>238125</xdr:rowOff>
    </xdr:to>
    <xdr:pic>
      <xdr:nvPicPr>
        <xdr:cNvPr id="24" name="CheckBox8"/>
        <xdr:cNvPicPr preferRelativeResize="1">
          <a:picLocks noChangeAspect="1"/>
        </xdr:cNvPicPr>
      </xdr:nvPicPr>
      <xdr:blipFill>
        <a:blip r:embed="rId2"/>
        <a:stretch>
          <a:fillRect/>
        </a:stretch>
      </xdr:blipFill>
      <xdr:spPr>
        <a:xfrm>
          <a:off x="5191125" y="2552700"/>
          <a:ext cx="152400" cy="200025"/>
        </a:xfrm>
        <a:prstGeom prst="rect">
          <a:avLst/>
        </a:prstGeom>
        <a:noFill/>
        <a:ln w="9525" cmpd="sng">
          <a:noFill/>
        </a:ln>
      </xdr:spPr>
    </xdr:pic>
    <xdr:clientData/>
  </xdr:twoCellAnchor>
  <xdr:twoCellAnchor editAs="oneCell">
    <xdr:from>
      <xdr:col>16</xdr:col>
      <xdr:colOff>38100</xdr:colOff>
      <xdr:row>15</xdr:row>
      <xdr:rowOff>38100</xdr:rowOff>
    </xdr:from>
    <xdr:to>
      <xdr:col>16</xdr:col>
      <xdr:colOff>190500</xdr:colOff>
      <xdr:row>15</xdr:row>
      <xdr:rowOff>247650</xdr:rowOff>
    </xdr:to>
    <xdr:pic>
      <xdr:nvPicPr>
        <xdr:cNvPr id="25" name="CheckBox9"/>
        <xdr:cNvPicPr preferRelativeResize="1">
          <a:picLocks noChangeAspect="1"/>
        </xdr:cNvPicPr>
      </xdr:nvPicPr>
      <xdr:blipFill>
        <a:blip r:embed="rId3"/>
        <a:stretch>
          <a:fillRect/>
        </a:stretch>
      </xdr:blipFill>
      <xdr:spPr>
        <a:xfrm>
          <a:off x="5191125" y="3933825"/>
          <a:ext cx="152400" cy="209550"/>
        </a:xfrm>
        <a:prstGeom prst="rect">
          <a:avLst/>
        </a:prstGeom>
        <a:noFill/>
        <a:ln w="9525" cmpd="sng">
          <a:noFill/>
        </a:ln>
      </xdr:spPr>
    </xdr:pic>
    <xdr:clientData/>
  </xdr:twoCellAnchor>
  <xdr:twoCellAnchor editAs="oneCell">
    <xdr:from>
      <xdr:col>16</xdr:col>
      <xdr:colOff>38100</xdr:colOff>
      <xdr:row>16</xdr:row>
      <xdr:rowOff>38100</xdr:rowOff>
    </xdr:from>
    <xdr:to>
      <xdr:col>16</xdr:col>
      <xdr:colOff>190500</xdr:colOff>
      <xdr:row>16</xdr:row>
      <xdr:rowOff>247650</xdr:rowOff>
    </xdr:to>
    <xdr:pic>
      <xdr:nvPicPr>
        <xdr:cNvPr id="26" name="CheckBox10"/>
        <xdr:cNvPicPr preferRelativeResize="1">
          <a:picLocks noChangeAspect="1"/>
        </xdr:cNvPicPr>
      </xdr:nvPicPr>
      <xdr:blipFill>
        <a:blip r:embed="rId4"/>
        <a:stretch>
          <a:fillRect/>
        </a:stretch>
      </xdr:blipFill>
      <xdr:spPr>
        <a:xfrm>
          <a:off x="5191125" y="4210050"/>
          <a:ext cx="152400" cy="209550"/>
        </a:xfrm>
        <a:prstGeom prst="rect">
          <a:avLst/>
        </a:prstGeom>
        <a:noFill/>
        <a:ln w="9525" cmpd="sng">
          <a:noFill/>
        </a:ln>
      </xdr:spPr>
    </xdr:pic>
    <xdr:clientData/>
  </xdr:twoCellAnchor>
  <xdr:twoCellAnchor editAs="oneCell">
    <xdr:from>
      <xdr:col>16</xdr:col>
      <xdr:colOff>38100</xdr:colOff>
      <xdr:row>17</xdr:row>
      <xdr:rowOff>38100</xdr:rowOff>
    </xdr:from>
    <xdr:to>
      <xdr:col>16</xdr:col>
      <xdr:colOff>190500</xdr:colOff>
      <xdr:row>17</xdr:row>
      <xdr:rowOff>247650</xdr:rowOff>
    </xdr:to>
    <xdr:pic>
      <xdr:nvPicPr>
        <xdr:cNvPr id="27" name="CheckBox11"/>
        <xdr:cNvPicPr preferRelativeResize="1">
          <a:picLocks noChangeAspect="1"/>
        </xdr:cNvPicPr>
      </xdr:nvPicPr>
      <xdr:blipFill>
        <a:blip r:embed="rId3"/>
        <a:stretch>
          <a:fillRect/>
        </a:stretch>
      </xdr:blipFill>
      <xdr:spPr>
        <a:xfrm>
          <a:off x="5191125" y="4486275"/>
          <a:ext cx="152400" cy="209550"/>
        </a:xfrm>
        <a:prstGeom prst="rect">
          <a:avLst/>
        </a:prstGeom>
        <a:noFill/>
        <a:ln w="9525" cmpd="sng">
          <a:noFill/>
        </a:ln>
      </xdr:spPr>
    </xdr:pic>
    <xdr:clientData/>
  </xdr:twoCellAnchor>
  <xdr:twoCellAnchor editAs="oneCell">
    <xdr:from>
      <xdr:col>16</xdr:col>
      <xdr:colOff>38100</xdr:colOff>
      <xdr:row>18</xdr:row>
      <xdr:rowOff>9525</xdr:rowOff>
    </xdr:from>
    <xdr:to>
      <xdr:col>16</xdr:col>
      <xdr:colOff>190500</xdr:colOff>
      <xdr:row>18</xdr:row>
      <xdr:rowOff>219075</xdr:rowOff>
    </xdr:to>
    <xdr:pic>
      <xdr:nvPicPr>
        <xdr:cNvPr id="28" name="CheckBox12"/>
        <xdr:cNvPicPr preferRelativeResize="1">
          <a:picLocks noChangeAspect="1"/>
        </xdr:cNvPicPr>
      </xdr:nvPicPr>
      <xdr:blipFill>
        <a:blip r:embed="rId4"/>
        <a:stretch>
          <a:fillRect/>
        </a:stretch>
      </xdr:blipFill>
      <xdr:spPr>
        <a:xfrm>
          <a:off x="5191125" y="4733925"/>
          <a:ext cx="152400" cy="2095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28575</xdr:colOff>
      <xdr:row>7</xdr:row>
      <xdr:rowOff>47625</xdr:rowOff>
    </xdr:from>
    <xdr:to>
      <xdr:col>15</xdr:col>
      <xdr:colOff>180975</xdr:colOff>
      <xdr:row>7</xdr:row>
      <xdr:rowOff>247650</xdr:rowOff>
    </xdr:to>
    <xdr:pic>
      <xdr:nvPicPr>
        <xdr:cNvPr id="1" name="CheckBox21"/>
        <xdr:cNvPicPr preferRelativeResize="1">
          <a:picLocks noChangeAspect="1"/>
        </xdr:cNvPicPr>
      </xdr:nvPicPr>
      <xdr:blipFill>
        <a:blip r:embed="rId1"/>
        <a:stretch>
          <a:fillRect/>
        </a:stretch>
      </xdr:blipFill>
      <xdr:spPr>
        <a:xfrm>
          <a:off x="4981575" y="1733550"/>
          <a:ext cx="152400" cy="200025"/>
        </a:xfrm>
        <a:prstGeom prst="rect">
          <a:avLst/>
        </a:prstGeom>
        <a:noFill/>
        <a:ln w="9525" cmpd="sng">
          <a:noFill/>
        </a:ln>
      </xdr:spPr>
    </xdr:pic>
    <xdr:clientData/>
  </xdr:twoCellAnchor>
  <xdr:twoCellAnchor editAs="oneCell">
    <xdr:from>
      <xdr:col>15</xdr:col>
      <xdr:colOff>28575</xdr:colOff>
      <xdr:row>8</xdr:row>
      <xdr:rowOff>38100</xdr:rowOff>
    </xdr:from>
    <xdr:to>
      <xdr:col>15</xdr:col>
      <xdr:colOff>180975</xdr:colOff>
      <xdr:row>8</xdr:row>
      <xdr:rowOff>238125</xdr:rowOff>
    </xdr:to>
    <xdr:pic>
      <xdr:nvPicPr>
        <xdr:cNvPr id="2" name="CheckBox22"/>
        <xdr:cNvPicPr preferRelativeResize="1">
          <a:picLocks noChangeAspect="1"/>
        </xdr:cNvPicPr>
      </xdr:nvPicPr>
      <xdr:blipFill>
        <a:blip r:embed="rId2"/>
        <a:stretch>
          <a:fillRect/>
        </a:stretch>
      </xdr:blipFill>
      <xdr:spPr>
        <a:xfrm>
          <a:off x="4981575" y="2000250"/>
          <a:ext cx="152400" cy="200025"/>
        </a:xfrm>
        <a:prstGeom prst="rect">
          <a:avLst/>
        </a:prstGeom>
        <a:noFill/>
        <a:ln w="9525" cmpd="sng">
          <a:noFill/>
        </a:ln>
      </xdr:spPr>
    </xdr:pic>
    <xdr:clientData/>
  </xdr:twoCellAnchor>
  <xdr:twoCellAnchor editAs="oneCell">
    <xdr:from>
      <xdr:col>15</xdr:col>
      <xdr:colOff>28575</xdr:colOff>
      <xdr:row>9</xdr:row>
      <xdr:rowOff>38100</xdr:rowOff>
    </xdr:from>
    <xdr:to>
      <xdr:col>15</xdr:col>
      <xdr:colOff>180975</xdr:colOff>
      <xdr:row>9</xdr:row>
      <xdr:rowOff>238125</xdr:rowOff>
    </xdr:to>
    <xdr:pic>
      <xdr:nvPicPr>
        <xdr:cNvPr id="3" name="CheckBox23"/>
        <xdr:cNvPicPr preferRelativeResize="1">
          <a:picLocks noChangeAspect="1"/>
        </xdr:cNvPicPr>
      </xdr:nvPicPr>
      <xdr:blipFill>
        <a:blip r:embed="rId1"/>
        <a:stretch>
          <a:fillRect/>
        </a:stretch>
      </xdr:blipFill>
      <xdr:spPr>
        <a:xfrm>
          <a:off x="4981575" y="2276475"/>
          <a:ext cx="152400" cy="200025"/>
        </a:xfrm>
        <a:prstGeom prst="rect">
          <a:avLst/>
        </a:prstGeom>
        <a:noFill/>
        <a:ln w="9525" cmpd="sng">
          <a:noFill/>
        </a:ln>
      </xdr:spPr>
    </xdr:pic>
    <xdr:clientData/>
  </xdr:twoCellAnchor>
  <xdr:twoCellAnchor editAs="oneCell">
    <xdr:from>
      <xdr:col>15</xdr:col>
      <xdr:colOff>28575</xdr:colOff>
      <xdr:row>10</xdr:row>
      <xdr:rowOff>38100</xdr:rowOff>
    </xdr:from>
    <xdr:to>
      <xdr:col>15</xdr:col>
      <xdr:colOff>180975</xdr:colOff>
      <xdr:row>10</xdr:row>
      <xdr:rowOff>238125</xdr:rowOff>
    </xdr:to>
    <xdr:pic>
      <xdr:nvPicPr>
        <xdr:cNvPr id="4" name="CheckBox24"/>
        <xdr:cNvPicPr preferRelativeResize="1">
          <a:picLocks noChangeAspect="1"/>
        </xdr:cNvPicPr>
      </xdr:nvPicPr>
      <xdr:blipFill>
        <a:blip r:embed="rId2"/>
        <a:stretch>
          <a:fillRect/>
        </a:stretch>
      </xdr:blipFill>
      <xdr:spPr>
        <a:xfrm>
          <a:off x="4981575" y="2552700"/>
          <a:ext cx="152400" cy="200025"/>
        </a:xfrm>
        <a:prstGeom prst="rect">
          <a:avLst/>
        </a:prstGeom>
        <a:noFill/>
        <a:ln w="9525" cmpd="sng">
          <a:noFill/>
        </a:ln>
      </xdr:spPr>
    </xdr:pic>
    <xdr:clientData/>
  </xdr:twoCellAnchor>
  <xdr:twoCellAnchor editAs="oneCell">
    <xdr:from>
      <xdr:col>15</xdr:col>
      <xdr:colOff>28575</xdr:colOff>
      <xdr:row>20</xdr:row>
      <xdr:rowOff>47625</xdr:rowOff>
    </xdr:from>
    <xdr:to>
      <xdr:col>15</xdr:col>
      <xdr:colOff>180975</xdr:colOff>
      <xdr:row>20</xdr:row>
      <xdr:rowOff>247650</xdr:rowOff>
    </xdr:to>
    <xdr:pic>
      <xdr:nvPicPr>
        <xdr:cNvPr id="5" name="CheckBox25"/>
        <xdr:cNvPicPr preferRelativeResize="1">
          <a:picLocks noChangeAspect="1"/>
        </xdr:cNvPicPr>
      </xdr:nvPicPr>
      <xdr:blipFill>
        <a:blip r:embed="rId1"/>
        <a:stretch>
          <a:fillRect/>
        </a:stretch>
      </xdr:blipFill>
      <xdr:spPr>
        <a:xfrm>
          <a:off x="4981575" y="5324475"/>
          <a:ext cx="152400" cy="200025"/>
        </a:xfrm>
        <a:prstGeom prst="rect">
          <a:avLst/>
        </a:prstGeom>
        <a:noFill/>
        <a:ln w="9525" cmpd="sng">
          <a:noFill/>
        </a:ln>
      </xdr:spPr>
    </xdr:pic>
    <xdr:clientData/>
  </xdr:twoCellAnchor>
  <xdr:twoCellAnchor editAs="oneCell">
    <xdr:from>
      <xdr:col>15</xdr:col>
      <xdr:colOff>28575</xdr:colOff>
      <xdr:row>21</xdr:row>
      <xdr:rowOff>28575</xdr:rowOff>
    </xdr:from>
    <xdr:to>
      <xdr:col>15</xdr:col>
      <xdr:colOff>180975</xdr:colOff>
      <xdr:row>21</xdr:row>
      <xdr:rowOff>228600</xdr:rowOff>
    </xdr:to>
    <xdr:pic>
      <xdr:nvPicPr>
        <xdr:cNvPr id="6" name="CheckBox26"/>
        <xdr:cNvPicPr preferRelativeResize="1">
          <a:picLocks noChangeAspect="1"/>
        </xdr:cNvPicPr>
      </xdr:nvPicPr>
      <xdr:blipFill>
        <a:blip r:embed="rId2"/>
        <a:stretch>
          <a:fillRect/>
        </a:stretch>
      </xdr:blipFill>
      <xdr:spPr>
        <a:xfrm>
          <a:off x="4981575" y="5581650"/>
          <a:ext cx="152400" cy="200025"/>
        </a:xfrm>
        <a:prstGeom prst="rect">
          <a:avLst/>
        </a:prstGeom>
        <a:noFill/>
        <a:ln w="9525" cmpd="sng">
          <a:noFill/>
        </a:ln>
      </xdr:spPr>
    </xdr:pic>
    <xdr:clientData/>
  </xdr:twoCellAnchor>
  <xdr:twoCellAnchor editAs="oneCell">
    <xdr:from>
      <xdr:col>15</xdr:col>
      <xdr:colOff>28575</xdr:colOff>
      <xdr:row>22</xdr:row>
      <xdr:rowOff>47625</xdr:rowOff>
    </xdr:from>
    <xdr:to>
      <xdr:col>15</xdr:col>
      <xdr:colOff>180975</xdr:colOff>
      <xdr:row>22</xdr:row>
      <xdr:rowOff>247650</xdr:rowOff>
    </xdr:to>
    <xdr:pic>
      <xdr:nvPicPr>
        <xdr:cNvPr id="7" name="CheckBox27"/>
        <xdr:cNvPicPr preferRelativeResize="1">
          <a:picLocks noChangeAspect="1"/>
        </xdr:cNvPicPr>
      </xdr:nvPicPr>
      <xdr:blipFill>
        <a:blip r:embed="rId1"/>
        <a:stretch>
          <a:fillRect/>
        </a:stretch>
      </xdr:blipFill>
      <xdr:spPr>
        <a:xfrm>
          <a:off x="4981575" y="5876925"/>
          <a:ext cx="152400" cy="200025"/>
        </a:xfrm>
        <a:prstGeom prst="rect">
          <a:avLst/>
        </a:prstGeom>
        <a:noFill/>
        <a:ln w="9525" cmpd="sng">
          <a:noFill/>
        </a:ln>
      </xdr:spPr>
    </xdr:pic>
    <xdr:clientData/>
  </xdr:twoCellAnchor>
  <xdr:twoCellAnchor editAs="oneCell">
    <xdr:from>
      <xdr:col>15</xdr:col>
      <xdr:colOff>28575</xdr:colOff>
      <xdr:row>23</xdr:row>
      <xdr:rowOff>47625</xdr:rowOff>
    </xdr:from>
    <xdr:to>
      <xdr:col>15</xdr:col>
      <xdr:colOff>180975</xdr:colOff>
      <xdr:row>23</xdr:row>
      <xdr:rowOff>247650</xdr:rowOff>
    </xdr:to>
    <xdr:pic>
      <xdr:nvPicPr>
        <xdr:cNvPr id="8" name="CheckBox28"/>
        <xdr:cNvPicPr preferRelativeResize="1">
          <a:picLocks noChangeAspect="1"/>
        </xdr:cNvPicPr>
      </xdr:nvPicPr>
      <xdr:blipFill>
        <a:blip r:embed="rId2"/>
        <a:stretch>
          <a:fillRect/>
        </a:stretch>
      </xdr:blipFill>
      <xdr:spPr>
        <a:xfrm>
          <a:off x="4981575" y="6153150"/>
          <a:ext cx="152400" cy="200025"/>
        </a:xfrm>
        <a:prstGeom prst="rect">
          <a:avLst/>
        </a:prstGeom>
        <a:noFill/>
        <a:ln w="9525" cmpd="sng">
          <a:noFill/>
        </a:ln>
      </xdr:spPr>
    </xdr:pic>
    <xdr:clientData/>
  </xdr:twoCellAnchor>
  <xdr:twoCellAnchor editAs="oneCell">
    <xdr:from>
      <xdr:col>15</xdr:col>
      <xdr:colOff>28575</xdr:colOff>
      <xdr:row>24</xdr:row>
      <xdr:rowOff>47625</xdr:rowOff>
    </xdr:from>
    <xdr:to>
      <xdr:col>15</xdr:col>
      <xdr:colOff>180975</xdr:colOff>
      <xdr:row>24</xdr:row>
      <xdr:rowOff>247650</xdr:rowOff>
    </xdr:to>
    <xdr:pic>
      <xdr:nvPicPr>
        <xdr:cNvPr id="9" name="CheckBox29"/>
        <xdr:cNvPicPr preferRelativeResize="1">
          <a:picLocks noChangeAspect="1"/>
        </xdr:cNvPicPr>
      </xdr:nvPicPr>
      <xdr:blipFill>
        <a:blip r:embed="rId1"/>
        <a:stretch>
          <a:fillRect/>
        </a:stretch>
      </xdr:blipFill>
      <xdr:spPr>
        <a:xfrm>
          <a:off x="4981575" y="6429375"/>
          <a:ext cx="152400" cy="200025"/>
        </a:xfrm>
        <a:prstGeom prst="rect">
          <a:avLst/>
        </a:prstGeom>
        <a:noFill/>
        <a:ln w="9525" cmpd="sng">
          <a:noFill/>
        </a:ln>
      </xdr:spPr>
    </xdr:pic>
    <xdr:clientData/>
  </xdr:twoCellAnchor>
  <xdr:twoCellAnchor editAs="oneCell">
    <xdr:from>
      <xdr:col>15</xdr:col>
      <xdr:colOff>28575</xdr:colOff>
      <xdr:row>25</xdr:row>
      <xdr:rowOff>38100</xdr:rowOff>
    </xdr:from>
    <xdr:to>
      <xdr:col>15</xdr:col>
      <xdr:colOff>180975</xdr:colOff>
      <xdr:row>25</xdr:row>
      <xdr:rowOff>238125</xdr:rowOff>
    </xdr:to>
    <xdr:pic>
      <xdr:nvPicPr>
        <xdr:cNvPr id="10" name="CheckBox30"/>
        <xdr:cNvPicPr preferRelativeResize="1">
          <a:picLocks noChangeAspect="1"/>
        </xdr:cNvPicPr>
      </xdr:nvPicPr>
      <xdr:blipFill>
        <a:blip r:embed="rId2"/>
        <a:stretch>
          <a:fillRect/>
        </a:stretch>
      </xdr:blipFill>
      <xdr:spPr>
        <a:xfrm>
          <a:off x="4981575" y="6696075"/>
          <a:ext cx="152400" cy="200025"/>
        </a:xfrm>
        <a:prstGeom prst="rect">
          <a:avLst/>
        </a:prstGeom>
        <a:noFill/>
        <a:ln w="9525" cmpd="sng">
          <a:noFill/>
        </a:ln>
      </xdr:spPr>
    </xdr:pic>
    <xdr:clientData/>
  </xdr:twoCellAnchor>
  <xdr:twoCellAnchor editAs="oneCell">
    <xdr:from>
      <xdr:col>15</xdr:col>
      <xdr:colOff>28575</xdr:colOff>
      <xdr:row>26</xdr:row>
      <xdr:rowOff>57150</xdr:rowOff>
    </xdr:from>
    <xdr:to>
      <xdr:col>15</xdr:col>
      <xdr:colOff>180975</xdr:colOff>
      <xdr:row>26</xdr:row>
      <xdr:rowOff>257175</xdr:rowOff>
    </xdr:to>
    <xdr:pic>
      <xdr:nvPicPr>
        <xdr:cNvPr id="11" name="CheckBox31"/>
        <xdr:cNvPicPr preferRelativeResize="1">
          <a:picLocks noChangeAspect="1"/>
        </xdr:cNvPicPr>
      </xdr:nvPicPr>
      <xdr:blipFill>
        <a:blip r:embed="rId1"/>
        <a:stretch>
          <a:fillRect/>
        </a:stretch>
      </xdr:blipFill>
      <xdr:spPr>
        <a:xfrm>
          <a:off x="4981575" y="6991350"/>
          <a:ext cx="152400" cy="200025"/>
        </a:xfrm>
        <a:prstGeom prst="rect">
          <a:avLst/>
        </a:prstGeom>
        <a:noFill/>
        <a:ln w="9525" cmpd="sng">
          <a:noFill/>
        </a:ln>
      </xdr:spPr>
    </xdr:pic>
    <xdr:clientData/>
  </xdr:twoCellAnchor>
  <xdr:twoCellAnchor editAs="oneCell">
    <xdr:from>
      <xdr:col>15</xdr:col>
      <xdr:colOff>28575</xdr:colOff>
      <xdr:row>27</xdr:row>
      <xdr:rowOff>38100</xdr:rowOff>
    </xdr:from>
    <xdr:to>
      <xdr:col>15</xdr:col>
      <xdr:colOff>180975</xdr:colOff>
      <xdr:row>27</xdr:row>
      <xdr:rowOff>238125</xdr:rowOff>
    </xdr:to>
    <xdr:pic>
      <xdr:nvPicPr>
        <xdr:cNvPr id="12" name="CheckBox32"/>
        <xdr:cNvPicPr preferRelativeResize="1">
          <a:picLocks noChangeAspect="1"/>
        </xdr:cNvPicPr>
      </xdr:nvPicPr>
      <xdr:blipFill>
        <a:blip r:embed="rId2"/>
        <a:stretch>
          <a:fillRect/>
        </a:stretch>
      </xdr:blipFill>
      <xdr:spPr>
        <a:xfrm>
          <a:off x="4981575" y="7248525"/>
          <a:ext cx="152400" cy="200025"/>
        </a:xfrm>
        <a:prstGeom prst="rect">
          <a:avLst/>
        </a:prstGeom>
        <a:noFill/>
        <a:ln w="9525" cmpd="sng">
          <a:noFill/>
        </a:ln>
      </xdr:spPr>
    </xdr:pic>
    <xdr:clientData/>
  </xdr:twoCellAnchor>
  <xdr:twoCellAnchor editAs="oneCell">
    <xdr:from>
      <xdr:col>15</xdr:col>
      <xdr:colOff>28575</xdr:colOff>
      <xdr:row>11</xdr:row>
      <xdr:rowOff>57150</xdr:rowOff>
    </xdr:from>
    <xdr:to>
      <xdr:col>15</xdr:col>
      <xdr:colOff>180975</xdr:colOff>
      <xdr:row>11</xdr:row>
      <xdr:rowOff>257175</xdr:rowOff>
    </xdr:to>
    <xdr:pic>
      <xdr:nvPicPr>
        <xdr:cNvPr id="13" name="CheckBox33"/>
        <xdr:cNvPicPr preferRelativeResize="1">
          <a:picLocks noChangeAspect="1"/>
        </xdr:cNvPicPr>
      </xdr:nvPicPr>
      <xdr:blipFill>
        <a:blip r:embed="rId1"/>
        <a:stretch>
          <a:fillRect/>
        </a:stretch>
      </xdr:blipFill>
      <xdr:spPr>
        <a:xfrm>
          <a:off x="4981575" y="2847975"/>
          <a:ext cx="152400" cy="200025"/>
        </a:xfrm>
        <a:prstGeom prst="rect">
          <a:avLst/>
        </a:prstGeom>
        <a:noFill/>
        <a:ln w="9525" cmpd="sng">
          <a:noFill/>
        </a:ln>
      </xdr:spPr>
    </xdr:pic>
    <xdr:clientData/>
  </xdr:twoCellAnchor>
  <xdr:twoCellAnchor editAs="oneCell">
    <xdr:from>
      <xdr:col>15</xdr:col>
      <xdr:colOff>28575</xdr:colOff>
      <xdr:row>12</xdr:row>
      <xdr:rowOff>47625</xdr:rowOff>
    </xdr:from>
    <xdr:to>
      <xdr:col>15</xdr:col>
      <xdr:colOff>180975</xdr:colOff>
      <xdr:row>12</xdr:row>
      <xdr:rowOff>247650</xdr:rowOff>
    </xdr:to>
    <xdr:pic>
      <xdr:nvPicPr>
        <xdr:cNvPr id="14" name="CheckBox34"/>
        <xdr:cNvPicPr preferRelativeResize="1">
          <a:picLocks noChangeAspect="1"/>
        </xdr:cNvPicPr>
      </xdr:nvPicPr>
      <xdr:blipFill>
        <a:blip r:embed="rId2"/>
        <a:stretch>
          <a:fillRect/>
        </a:stretch>
      </xdr:blipFill>
      <xdr:spPr>
        <a:xfrm>
          <a:off x="4981575" y="3114675"/>
          <a:ext cx="152400" cy="200025"/>
        </a:xfrm>
        <a:prstGeom prst="rect">
          <a:avLst/>
        </a:prstGeom>
        <a:noFill/>
        <a:ln w="9525" cmpd="sng">
          <a:noFill/>
        </a:ln>
      </xdr:spPr>
    </xdr:pic>
    <xdr:clientData/>
  </xdr:twoCellAnchor>
  <xdr:twoCellAnchor editAs="oneCell">
    <xdr:from>
      <xdr:col>15</xdr:col>
      <xdr:colOff>28575</xdr:colOff>
      <xdr:row>13</xdr:row>
      <xdr:rowOff>57150</xdr:rowOff>
    </xdr:from>
    <xdr:to>
      <xdr:col>15</xdr:col>
      <xdr:colOff>180975</xdr:colOff>
      <xdr:row>13</xdr:row>
      <xdr:rowOff>257175</xdr:rowOff>
    </xdr:to>
    <xdr:pic>
      <xdr:nvPicPr>
        <xdr:cNvPr id="15" name="CheckBox35"/>
        <xdr:cNvPicPr preferRelativeResize="1">
          <a:picLocks noChangeAspect="1"/>
        </xdr:cNvPicPr>
      </xdr:nvPicPr>
      <xdr:blipFill>
        <a:blip r:embed="rId1"/>
        <a:stretch>
          <a:fillRect/>
        </a:stretch>
      </xdr:blipFill>
      <xdr:spPr>
        <a:xfrm>
          <a:off x="4981575" y="3400425"/>
          <a:ext cx="152400" cy="200025"/>
        </a:xfrm>
        <a:prstGeom prst="rect">
          <a:avLst/>
        </a:prstGeom>
        <a:noFill/>
        <a:ln w="9525" cmpd="sng">
          <a:noFill/>
        </a:ln>
      </xdr:spPr>
    </xdr:pic>
    <xdr:clientData/>
  </xdr:twoCellAnchor>
  <xdr:twoCellAnchor editAs="oneCell">
    <xdr:from>
      <xdr:col>15</xdr:col>
      <xdr:colOff>28575</xdr:colOff>
      <xdr:row>14</xdr:row>
      <xdr:rowOff>47625</xdr:rowOff>
    </xdr:from>
    <xdr:to>
      <xdr:col>15</xdr:col>
      <xdr:colOff>180975</xdr:colOff>
      <xdr:row>14</xdr:row>
      <xdr:rowOff>247650</xdr:rowOff>
    </xdr:to>
    <xdr:pic>
      <xdr:nvPicPr>
        <xdr:cNvPr id="16" name="CheckBox36"/>
        <xdr:cNvPicPr preferRelativeResize="1">
          <a:picLocks noChangeAspect="1"/>
        </xdr:cNvPicPr>
      </xdr:nvPicPr>
      <xdr:blipFill>
        <a:blip r:embed="rId2"/>
        <a:stretch>
          <a:fillRect/>
        </a:stretch>
      </xdr:blipFill>
      <xdr:spPr>
        <a:xfrm>
          <a:off x="4981575" y="3667125"/>
          <a:ext cx="152400" cy="200025"/>
        </a:xfrm>
        <a:prstGeom prst="rect">
          <a:avLst/>
        </a:prstGeom>
        <a:noFill/>
        <a:ln w="9525" cmpd="sng">
          <a:noFill/>
        </a:ln>
      </xdr:spPr>
    </xdr:pic>
    <xdr:clientData/>
  </xdr:twoCellAnchor>
  <xdr:twoCellAnchor editAs="oneCell">
    <xdr:from>
      <xdr:col>15</xdr:col>
      <xdr:colOff>28575</xdr:colOff>
      <xdr:row>15</xdr:row>
      <xdr:rowOff>38100</xdr:rowOff>
    </xdr:from>
    <xdr:to>
      <xdr:col>15</xdr:col>
      <xdr:colOff>180975</xdr:colOff>
      <xdr:row>15</xdr:row>
      <xdr:rowOff>238125</xdr:rowOff>
    </xdr:to>
    <xdr:pic>
      <xdr:nvPicPr>
        <xdr:cNvPr id="17" name="CheckBox37"/>
        <xdr:cNvPicPr preferRelativeResize="1">
          <a:picLocks noChangeAspect="1"/>
        </xdr:cNvPicPr>
      </xdr:nvPicPr>
      <xdr:blipFill>
        <a:blip r:embed="rId1"/>
        <a:stretch>
          <a:fillRect/>
        </a:stretch>
      </xdr:blipFill>
      <xdr:spPr>
        <a:xfrm>
          <a:off x="4981575" y="3933825"/>
          <a:ext cx="152400" cy="200025"/>
        </a:xfrm>
        <a:prstGeom prst="rect">
          <a:avLst/>
        </a:prstGeom>
        <a:noFill/>
        <a:ln w="9525" cmpd="sng">
          <a:noFill/>
        </a:ln>
      </xdr:spPr>
    </xdr:pic>
    <xdr:clientData/>
  </xdr:twoCellAnchor>
  <xdr:twoCellAnchor editAs="oneCell">
    <xdr:from>
      <xdr:col>15</xdr:col>
      <xdr:colOff>28575</xdr:colOff>
      <xdr:row>16</xdr:row>
      <xdr:rowOff>38100</xdr:rowOff>
    </xdr:from>
    <xdr:to>
      <xdr:col>15</xdr:col>
      <xdr:colOff>180975</xdr:colOff>
      <xdr:row>16</xdr:row>
      <xdr:rowOff>238125</xdr:rowOff>
    </xdr:to>
    <xdr:pic>
      <xdr:nvPicPr>
        <xdr:cNvPr id="18" name="CheckBox38"/>
        <xdr:cNvPicPr preferRelativeResize="1">
          <a:picLocks noChangeAspect="1"/>
        </xdr:cNvPicPr>
      </xdr:nvPicPr>
      <xdr:blipFill>
        <a:blip r:embed="rId2"/>
        <a:stretch>
          <a:fillRect/>
        </a:stretch>
      </xdr:blipFill>
      <xdr:spPr>
        <a:xfrm>
          <a:off x="4981575" y="4210050"/>
          <a:ext cx="152400" cy="200025"/>
        </a:xfrm>
        <a:prstGeom prst="rect">
          <a:avLst/>
        </a:prstGeom>
        <a:noFill/>
        <a:ln w="9525" cmpd="sng">
          <a:noFill/>
        </a:ln>
      </xdr:spPr>
    </xdr:pic>
    <xdr:clientData/>
  </xdr:twoCellAnchor>
  <xdr:twoCellAnchor editAs="oneCell">
    <xdr:from>
      <xdr:col>15</xdr:col>
      <xdr:colOff>28575</xdr:colOff>
      <xdr:row>17</xdr:row>
      <xdr:rowOff>38100</xdr:rowOff>
    </xdr:from>
    <xdr:to>
      <xdr:col>15</xdr:col>
      <xdr:colOff>180975</xdr:colOff>
      <xdr:row>17</xdr:row>
      <xdr:rowOff>238125</xdr:rowOff>
    </xdr:to>
    <xdr:pic>
      <xdr:nvPicPr>
        <xdr:cNvPr id="19" name="CheckBox39"/>
        <xdr:cNvPicPr preferRelativeResize="1">
          <a:picLocks noChangeAspect="1"/>
        </xdr:cNvPicPr>
      </xdr:nvPicPr>
      <xdr:blipFill>
        <a:blip r:embed="rId1"/>
        <a:stretch>
          <a:fillRect/>
        </a:stretch>
      </xdr:blipFill>
      <xdr:spPr>
        <a:xfrm>
          <a:off x="4981575" y="4486275"/>
          <a:ext cx="152400" cy="200025"/>
        </a:xfrm>
        <a:prstGeom prst="rect">
          <a:avLst/>
        </a:prstGeom>
        <a:noFill/>
        <a:ln w="9525" cmpd="sng">
          <a:noFill/>
        </a:ln>
      </xdr:spPr>
    </xdr:pic>
    <xdr:clientData/>
  </xdr:twoCellAnchor>
  <xdr:twoCellAnchor editAs="oneCell">
    <xdr:from>
      <xdr:col>15</xdr:col>
      <xdr:colOff>28575</xdr:colOff>
      <xdr:row>18</xdr:row>
      <xdr:rowOff>9525</xdr:rowOff>
    </xdr:from>
    <xdr:to>
      <xdr:col>15</xdr:col>
      <xdr:colOff>180975</xdr:colOff>
      <xdr:row>18</xdr:row>
      <xdr:rowOff>209550</xdr:rowOff>
    </xdr:to>
    <xdr:pic>
      <xdr:nvPicPr>
        <xdr:cNvPr id="20" name="CheckBox40"/>
        <xdr:cNvPicPr preferRelativeResize="1">
          <a:picLocks noChangeAspect="1"/>
        </xdr:cNvPicPr>
      </xdr:nvPicPr>
      <xdr:blipFill>
        <a:blip r:embed="rId2"/>
        <a:stretch>
          <a:fillRect/>
        </a:stretch>
      </xdr:blipFill>
      <xdr:spPr>
        <a:xfrm>
          <a:off x="4981575" y="4733925"/>
          <a:ext cx="152400" cy="200025"/>
        </a:xfrm>
        <a:prstGeom prst="rect">
          <a:avLst/>
        </a:prstGeom>
        <a:noFill/>
        <a:ln w="9525" cmpd="sng">
          <a:noFill/>
        </a:ln>
      </xdr:spPr>
    </xdr:pic>
    <xdr:clientData/>
  </xdr:twoCellAnchor>
  <xdr:twoCellAnchor editAs="oneCell">
    <xdr:from>
      <xdr:col>16</xdr:col>
      <xdr:colOff>47625</xdr:colOff>
      <xdr:row>7</xdr:row>
      <xdr:rowOff>47625</xdr:rowOff>
    </xdr:from>
    <xdr:to>
      <xdr:col>16</xdr:col>
      <xdr:colOff>200025</xdr:colOff>
      <xdr:row>7</xdr:row>
      <xdr:rowOff>257175</xdr:rowOff>
    </xdr:to>
    <xdr:pic>
      <xdr:nvPicPr>
        <xdr:cNvPr id="21" name="CheckBox13"/>
        <xdr:cNvPicPr preferRelativeResize="1">
          <a:picLocks noChangeAspect="1"/>
        </xdr:cNvPicPr>
      </xdr:nvPicPr>
      <xdr:blipFill>
        <a:blip r:embed="rId3"/>
        <a:stretch>
          <a:fillRect/>
        </a:stretch>
      </xdr:blipFill>
      <xdr:spPr>
        <a:xfrm>
          <a:off x="5200650" y="1733550"/>
          <a:ext cx="152400" cy="209550"/>
        </a:xfrm>
        <a:prstGeom prst="rect">
          <a:avLst/>
        </a:prstGeom>
        <a:noFill/>
        <a:ln w="9525" cmpd="sng">
          <a:noFill/>
        </a:ln>
      </xdr:spPr>
    </xdr:pic>
    <xdr:clientData/>
  </xdr:twoCellAnchor>
  <xdr:twoCellAnchor editAs="oneCell">
    <xdr:from>
      <xdr:col>16</xdr:col>
      <xdr:colOff>47625</xdr:colOff>
      <xdr:row>8</xdr:row>
      <xdr:rowOff>38100</xdr:rowOff>
    </xdr:from>
    <xdr:to>
      <xdr:col>16</xdr:col>
      <xdr:colOff>200025</xdr:colOff>
      <xdr:row>8</xdr:row>
      <xdr:rowOff>238125</xdr:rowOff>
    </xdr:to>
    <xdr:pic>
      <xdr:nvPicPr>
        <xdr:cNvPr id="22" name="CheckBox14"/>
        <xdr:cNvPicPr preferRelativeResize="1">
          <a:picLocks noChangeAspect="1"/>
        </xdr:cNvPicPr>
      </xdr:nvPicPr>
      <xdr:blipFill>
        <a:blip r:embed="rId2"/>
        <a:stretch>
          <a:fillRect/>
        </a:stretch>
      </xdr:blipFill>
      <xdr:spPr>
        <a:xfrm>
          <a:off x="5200650" y="2000250"/>
          <a:ext cx="152400" cy="200025"/>
        </a:xfrm>
        <a:prstGeom prst="rect">
          <a:avLst/>
        </a:prstGeom>
        <a:noFill/>
        <a:ln w="9525" cmpd="sng">
          <a:noFill/>
        </a:ln>
      </xdr:spPr>
    </xdr:pic>
    <xdr:clientData/>
  </xdr:twoCellAnchor>
  <xdr:twoCellAnchor editAs="oneCell">
    <xdr:from>
      <xdr:col>16</xdr:col>
      <xdr:colOff>47625</xdr:colOff>
      <xdr:row>9</xdr:row>
      <xdr:rowOff>38100</xdr:rowOff>
    </xdr:from>
    <xdr:to>
      <xdr:col>16</xdr:col>
      <xdr:colOff>200025</xdr:colOff>
      <xdr:row>9</xdr:row>
      <xdr:rowOff>238125</xdr:rowOff>
    </xdr:to>
    <xdr:pic>
      <xdr:nvPicPr>
        <xdr:cNvPr id="23" name="CheckBox15"/>
        <xdr:cNvPicPr preferRelativeResize="1">
          <a:picLocks noChangeAspect="1"/>
        </xdr:cNvPicPr>
      </xdr:nvPicPr>
      <xdr:blipFill>
        <a:blip r:embed="rId1"/>
        <a:stretch>
          <a:fillRect/>
        </a:stretch>
      </xdr:blipFill>
      <xdr:spPr>
        <a:xfrm>
          <a:off x="5200650" y="2276475"/>
          <a:ext cx="152400" cy="200025"/>
        </a:xfrm>
        <a:prstGeom prst="rect">
          <a:avLst/>
        </a:prstGeom>
        <a:noFill/>
        <a:ln w="9525" cmpd="sng">
          <a:noFill/>
        </a:ln>
      </xdr:spPr>
    </xdr:pic>
    <xdr:clientData/>
  </xdr:twoCellAnchor>
  <xdr:twoCellAnchor editAs="oneCell">
    <xdr:from>
      <xdr:col>16</xdr:col>
      <xdr:colOff>47625</xdr:colOff>
      <xdr:row>10</xdr:row>
      <xdr:rowOff>38100</xdr:rowOff>
    </xdr:from>
    <xdr:to>
      <xdr:col>16</xdr:col>
      <xdr:colOff>200025</xdr:colOff>
      <xdr:row>10</xdr:row>
      <xdr:rowOff>238125</xdr:rowOff>
    </xdr:to>
    <xdr:pic>
      <xdr:nvPicPr>
        <xdr:cNvPr id="24" name="CheckBox16"/>
        <xdr:cNvPicPr preferRelativeResize="1">
          <a:picLocks noChangeAspect="1"/>
        </xdr:cNvPicPr>
      </xdr:nvPicPr>
      <xdr:blipFill>
        <a:blip r:embed="rId2"/>
        <a:stretch>
          <a:fillRect/>
        </a:stretch>
      </xdr:blipFill>
      <xdr:spPr>
        <a:xfrm>
          <a:off x="5200650" y="2552700"/>
          <a:ext cx="152400" cy="200025"/>
        </a:xfrm>
        <a:prstGeom prst="rect">
          <a:avLst/>
        </a:prstGeom>
        <a:noFill/>
        <a:ln w="9525" cmpd="sng">
          <a:noFill/>
        </a:ln>
      </xdr:spPr>
    </xdr:pic>
    <xdr:clientData/>
  </xdr:twoCellAnchor>
  <xdr:twoCellAnchor editAs="oneCell">
    <xdr:from>
      <xdr:col>16</xdr:col>
      <xdr:colOff>47625</xdr:colOff>
      <xdr:row>15</xdr:row>
      <xdr:rowOff>38100</xdr:rowOff>
    </xdr:from>
    <xdr:to>
      <xdr:col>16</xdr:col>
      <xdr:colOff>200025</xdr:colOff>
      <xdr:row>15</xdr:row>
      <xdr:rowOff>247650</xdr:rowOff>
    </xdr:to>
    <xdr:pic>
      <xdr:nvPicPr>
        <xdr:cNvPr id="25" name="CheckBox9"/>
        <xdr:cNvPicPr preferRelativeResize="1">
          <a:picLocks noChangeAspect="1"/>
        </xdr:cNvPicPr>
      </xdr:nvPicPr>
      <xdr:blipFill>
        <a:blip r:embed="rId3"/>
        <a:stretch>
          <a:fillRect/>
        </a:stretch>
      </xdr:blipFill>
      <xdr:spPr>
        <a:xfrm>
          <a:off x="5200650" y="3933825"/>
          <a:ext cx="152400" cy="209550"/>
        </a:xfrm>
        <a:prstGeom prst="rect">
          <a:avLst/>
        </a:prstGeom>
        <a:noFill/>
        <a:ln w="9525" cmpd="sng">
          <a:noFill/>
        </a:ln>
      </xdr:spPr>
    </xdr:pic>
    <xdr:clientData/>
  </xdr:twoCellAnchor>
  <xdr:twoCellAnchor editAs="oneCell">
    <xdr:from>
      <xdr:col>16</xdr:col>
      <xdr:colOff>47625</xdr:colOff>
      <xdr:row>16</xdr:row>
      <xdr:rowOff>38100</xdr:rowOff>
    </xdr:from>
    <xdr:to>
      <xdr:col>16</xdr:col>
      <xdr:colOff>200025</xdr:colOff>
      <xdr:row>16</xdr:row>
      <xdr:rowOff>247650</xdr:rowOff>
    </xdr:to>
    <xdr:pic>
      <xdr:nvPicPr>
        <xdr:cNvPr id="26" name="CheckBox10"/>
        <xdr:cNvPicPr preferRelativeResize="1">
          <a:picLocks noChangeAspect="1"/>
        </xdr:cNvPicPr>
      </xdr:nvPicPr>
      <xdr:blipFill>
        <a:blip r:embed="rId4"/>
        <a:stretch>
          <a:fillRect/>
        </a:stretch>
      </xdr:blipFill>
      <xdr:spPr>
        <a:xfrm>
          <a:off x="5200650" y="4210050"/>
          <a:ext cx="152400" cy="209550"/>
        </a:xfrm>
        <a:prstGeom prst="rect">
          <a:avLst/>
        </a:prstGeom>
        <a:noFill/>
        <a:ln w="9525" cmpd="sng">
          <a:noFill/>
        </a:ln>
      </xdr:spPr>
    </xdr:pic>
    <xdr:clientData/>
  </xdr:twoCellAnchor>
  <xdr:twoCellAnchor editAs="oneCell">
    <xdr:from>
      <xdr:col>16</xdr:col>
      <xdr:colOff>47625</xdr:colOff>
      <xdr:row>17</xdr:row>
      <xdr:rowOff>38100</xdr:rowOff>
    </xdr:from>
    <xdr:to>
      <xdr:col>16</xdr:col>
      <xdr:colOff>200025</xdr:colOff>
      <xdr:row>17</xdr:row>
      <xdr:rowOff>247650</xdr:rowOff>
    </xdr:to>
    <xdr:pic>
      <xdr:nvPicPr>
        <xdr:cNvPr id="27" name="CheckBox11"/>
        <xdr:cNvPicPr preferRelativeResize="1">
          <a:picLocks noChangeAspect="1"/>
        </xdr:cNvPicPr>
      </xdr:nvPicPr>
      <xdr:blipFill>
        <a:blip r:embed="rId3"/>
        <a:stretch>
          <a:fillRect/>
        </a:stretch>
      </xdr:blipFill>
      <xdr:spPr>
        <a:xfrm>
          <a:off x="5200650" y="4486275"/>
          <a:ext cx="152400" cy="209550"/>
        </a:xfrm>
        <a:prstGeom prst="rect">
          <a:avLst/>
        </a:prstGeom>
        <a:noFill/>
        <a:ln w="9525" cmpd="sng">
          <a:noFill/>
        </a:ln>
      </xdr:spPr>
    </xdr:pic>
    <xdr:clientData/>
  </xdr:twoCellAnchor>
  <xdr:twoCellAnchor editAs="oneCell">
    <xdr:from>
      <xdr:col>16</xdr:col>
      <xdr:colOff>47625</xdr:colOff>
      <xdr:row>18</xdr:row>
      <xdr:rowOff>9525</xdr:rowOff>
    </xdr:from>
    <xdr:to>
      <xdr:col>16</xdr:col>
      <xdr:colOff>200025</xdr:colOff>
      <xdr:row>18</xdr:row>
      <xdr:rowOff>219075</xdr:rowOff>
    </xdr:to>
    <xdr:pic>
      <xdr:nvPicPr>
        <xdr:cNvPr id="28" name="CheckBox12"/>
        <xdr:cNvPicPr preferRelativeResize="1">
          <a:picLocks noChangeAspect="1"/>
        </xdr:cNvPicPr>
      </xdr:nvPicPr>
      <xdr:blipFill>
        <a:blip r:embed="rId4"/>
        <a:stretch>
          <a:fillRect/>
        </a:stretch>
      </xdr:blipFill>
      <xdr:spPr>
        <a:xfrm>
          <a:off x="5200650" y="4733925"/>
          <a:ext cx="152400" cy="209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43</xdr:row>
      <xdr:rowOff>123825</xdr:rowOff>
    </xdr:from>
    <xdr:to>
      <xdr:col>0</xdr:col>
      <xdr:colOff>762000</xdr:colOff>
      <xdr:row>43</xdr:row>
      <xdr:rowOff>257175</xdr:rowOff>
    </xdr:to>
    <xdr:sp>
      <xdr:nvSpPr>
        <xdr:cNvPr id="1" name="Rectangle 1"/>
        <xdr:cNvSpPr>
          <a:spLocks/>
        </xdr:cNvSpPr>
      </xdr:nvSpPr>
      <xdr:spPr>
        <a:xfrm>
          <a:off x="371475" y="13649325"/>
          <a:ext cx="390525" cy="133350"/>
        </a:xfrm>
        <a:prstGeom prst="rect">
          <a:avLst/>
        </a:prstGeom>
        <a:solidFill>
          <a:srgbClr val="C0C0C0"/>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52</xdr:row>
      <xdr:rowOff>123825</xdr:rowOff>
    </xdr:from>
    <xdr:to>
      <xdr:col>0</xdr:col>
      <xdr:colOff>762000</xdr:colOff>
      <xdr:row>52</xdr:row>
      <xdr:rowOff>257175</xdr:rowOff>
    </xdr:to>
    <xdr:sp>
      <xdr:nvSpPr>
        <xdr:cNvPr id="1" name="Rectangle 1"/>
        <xdr:cNvSpPr>
          <a:spLocks/>
        </xdr:cNvSpPr>
      </xdr:nvSpPr>
      <xdr:spPr>
        <a:xfrm>
          <a:off x="371475" y="16821150"/>
          <a:ext cx="390525" cy="133350"/>
        </a:xfrm>
        <a:prstGeom prst="rect">
          <a:avLst/>
        </a:prstGeom>
        <a:solidFill>
          <a:srgbClr val="C0C0C0"/>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53</xdr:row>
      <xdr:rowOff>123825</xdr:rowOff>
    </xdr:from>
    <xdr:to>
      <xdr:col>0</xdr:col>
      <xdr:colOff>762000</xdr:colOff>
      <xdr:row>53</xdr:row>
      <xdr:rowOff>257175</xdr:rowOff>
    </xdr:to>
    <xdr:sp>
      <xdr:nvSpPr>
        <xdr:cNvPr id="1" name="Rectangle 1"/>
        <xdr:cNvSpPr>
          <a:spLocks/>
        </xdr:cNvSpPr>
      </xdr:nvSpPr>
      <xdr:spPr>
        <a:xfrm>
          <a:off x="371475" y="17211675"/>
          <a:ext cx="390525" cy="133350"/>
        </a:xfrm>
        <a:prstGeom prst="rect">
          <a:avLst/>
        </a:prstGeom>
        <a:solidFill>
          <a:srgbClr val="C0C0C0"/>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161925</xdr:colOff>
      <xdr:row>0</xdr:row>
      <xdr:rowOff>104775</xdr:rowOff>
    </xdr:from>
    <xdr:to>
      <xdr:col>14</xdr:col>
      <xdr:colOff>390525</xdr:colOff>
      <xdr:row>0</xdr:row>
      <xdr:rowOff>1219200</xdr:rowOff>
    </xdr:to>
    <xdr:sp>
      <xdr:nvSpPr>
        <xdr:cNvPr id="1" name="Text Box 32"/>
        <xdr:cNvSpPr txBox="1">
          <a:spLocks noChangeArrowheads="1"/>
        </xdr:cNvSpPr>
      </xdr:nvSpPr>
      <xdr:spPr>
        <a:xfrm>
          <a:off x="1819275" y="104775"/>
          <a:ext cx="3362325" cy="111442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800" b="0" i="0" u="none" baseline="0">
              <a:solidFill>
                <a:srgbClr val="FF0000"/>
              </a:solidFill>
              <a:latin typeface="ＭＳ Ｐゴシック"/>
              <a:ea typeface="ＭＳ Ｐゴシック"/>
              <a:cs typeface="ＭＳ Ｐゴシック"/>
            </a:rPr>
            <a:t>具体的に記入して頂くのは、</a:t>
          </a:r>
          <a:r>
            <a:rPr lang="en-US" cap="none" sz="1800" b="0" i="0" u="none" baseline="0">
              <a:solidFill>
                <a:srgbClr val="FF0000"/>
              </a:solidFill>
              <a:latin typeface="ＭＳ Ｐゴシック"/>
              <a:ea typeface="ＭＳ Ｐゴシック"/>
              <a:cs typeface="ＭＳ Ｐゴシック"/>
            </a:rPr>
            <a:t>
</a:t>
          </a:r>
          <a:r>
            <a:rPr lang="en-US" cap="none" sz="1800" b="0" i="0" u="none" baseline="0">
              <a:solidFill>
                <a:srgbClr val="FF0000"/>
              </a:solidFill>
              <a:latin typeface="ＭＳ Ｐゴシック"/>
              <a:ea typeface="ＭＳ Ｐゴシック"/>
              <a:cs typeface="ＭＳ Ｐゴシック"/>
            </a:rPr>
            <a:t>この「業務情報シート」と</a:t>
          </a:r>
          <a:r>
            <a:rPr lang="en-US" cap="none" sz="1800" b="0" i="0" u="none" baseline="0">
              <a:solidFill>
                <a:srgbClr val="FF0000"/>
              </a:solidFill>
              <a:latin typeface="ＭＳ Ｐゴシック"/>
              <a:ea typeface="ＭＳ Ｐゴシック"/>
              <a:cs typeface="ＭＳ Ｐゴシック"/>
            </a:rPr>
            <a:t>
</a:t>
          </a:r>
          <a:r>
            <a:rPr lang="en-US" cap="none" sz="1800" b="0" i="0" u="none" baseline="0">
              <a:solidFill>
                <a:srgbClr val="FF0000"/>
              </a:solidFill>
              <a:latin typeface="ＭＳ Ｐゴシック"/>
              <a:ea typeface="ＭＳ Ｐゴシック"/>
              <a:cs typeface="ＭＳ Ｐゴシック"/>
            </a:rPr>
            <a:t>①総括～③検査職員</a:t>
          </a:r>
          <a:r>
            <a:rPr lang="en-US" cap="none" sz="1800" b="0" i="0" u="none" baseline="0">
              <a:solidFill>
                <a:srgbClr val="FF0000"/>
              </a:solidFill>
              <a:latin typeface="ＭＳ Ｐゴシック"/>
              <a:ea typeface="ＭＳ Ｐゴシック"/>
              <a:cs typeface="ＭＳ Ｐゴシック"/>
            </a:rPr>
            <a:t>〔</a:t>
          </a:r>
          <a:r>
            <a:rPr lang="en-US" cap="none" sz="1800" b="0" i="0" u="none" baseline="0">
              <a:solidFill>
                <a:srgbClr val="FF0000"/>
              </a:solidFill>
              <a:latin typeface="ＭＳ Ｐゴシック"/>
              <a:ea typeface="ＭＳ Ｐゴシック"/>
              <a:cs typeface="ＭＳ Ｐゴシック"/>
            </a:rPr>
            <a:t>機械積算</a:t>
          </a:r>
          <a:r>
            <a:rPr lang="en-US" cap="none" sz="1800" b="0" i="0" u="none" baseline="0">
              <a:solidFill>
                <a:srgbClr val="FF0000"/>
              </a:solidFill>
              <a:latin typeface="ＭＳ Ｐゴシック"/>
              <a:ea typeface="ＭＳ Ｐゴシック"/>
              <a:cs typeface="ＭＳ Ｐゴシック"/>
            </a:rPr>
            <a:t>〕</a:t>
          </a:r>
          <a:r>
            <a:rPr lang="en-US" cap="none" sz="1800" b="0" i="0" u="none" baseline="0">
              <a:solidFill>
                <a:srgbClr val="FF0000"/>
              </a:solidFill>
              <a:latin typeface="ＭＳ Ｐゴシック"/>
              <a:ea typeface="ＭＳ Ｐゴシック"/>
              <a:cs typeface="ＭＳ Ｐゴシック"/>
            </a:rPr>
            <a:t>
</a:t>
          </a:r>
          <a:r>
            <a:rPr lang="en-US" cap="none" sz="1800" b="0" i="0" u="none" baseline="0">
              <a:solidFill>
                <a:srgbClr val="FF0000"/>
              </a:solidFill>
              <a:latin typeface="ＭＳ Ｐゴシック"/>
              <a:ea typeface="ＭＳ Ｐゴシック"/>
              <a:cs typeface="ＭＳ Ｐゴシック"/>
            </a:rPr>
            <a:t>の採点シートとなります。</a:t>
          </a:r>
        </a:p>
      </xdr:txBody>
    </xdr:sp>
    <xdr:clientData/>
  </xdr:twoCellAnchor>
  <xdr:twoCellAnchor>
    <xdr:from>
      <xdr:col>2</xdr:col>
      <xdr:colOff>419100</xdr:colOff>
      <xdr:row>0</xdr:row>
      <xdr:rowOff>104775</xdr:rowOff>
    </xdr:from>
    <xdr:to>
      <xdr:col>19</xdr:col>
      <xdr:colOff>9525</xdr:colOff>
      <xdr:row>0</xdr:row>
      <xdr:rowOff>1724025</xdr:rowOff>
    </xdr:to>
    <xdr:sp>
      <xdr:nvSpPr>
        <xdr:cNvPr id="2" name="Text Box 33"/>
        <xdr:cNvSpPr txBox="1">
          <a:spLocks noChangeArrowheads="1"/>
        </xdr:cNvSpPr>
      </xdr:nvSpPr>
      <xdr:spPr>
        <a:xfrm>
          <a:off x="666750" y="104775"/>
          <a:ext cx="6048375" cy="161925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800" b="0" i="0" u="none" baseline="0">
              <a:solidFill>
                <a:srgbClr val="FF0000"/>
              </a:solidFill>
              <a:latin typeface="ＭＳ Ｐゴシック"/>
              <a:ea typeface="ＭＳ Ｐゴシック"/>
              <a:cs typeface="ＭＳ Ｐゴシック"/>
            </a:rPr>
            <a:t>具体的に記入して頂くのは、</a:t>
          </a:r>
          <a:r>
            <a:rPr lang="en-US" cap="none" sz="1800" b="0" i="0" u="none" baseline="0">
              <a:solidFill>
                <a:srgbClr val="FF0000"/>
              </a:solidFill>
              <a:latin typeface="ＭＳ Ｐゴシック"/>
              <a:ea typeface="ＭＳ Ｐゴシック"/>
              <a:cs typeface="ＭＳ Ｐゴシック"/>
            </a:rPr>
            <a:t>
</a:t>
          </a:r>
          <a:r>
            <a:rPr lang="en-US" cap="none" sz="1800" b="0" i="0" u="none" baseline="0">
              <a:solidFill>
                <a:srgbClr val="FF0000"/>
              </a:solidFill>
              <a:latin typeface="ＭＳ Ｐゴシック"/>
              <a:ea typeface="ＭＳ Ｐゴシック"/>
              <a:cs typeface="ＭＳ Ｐゴシック"/>
            </a:rPr>
            <a:t>この「業務情報」シートの業務情報欄（水色部分）と</a:t>
          </a:r>
          <a:r>
            <a:rPr lang="en-US" cap="none" sz="1800" b="0" i="0" u="none" baseline="0">
              <a:solidFill>
                <a:srgbClr val="FF0000"/>
              </a:solidFill>
              <a:latin typeface="ＭＳ Ｐゴシック"/>
              <a:ea typeface="ＭＳ Ｐゴシック"/>
              <a:cs typeface="ＭＳ Ｐゴシック"/>
            </a:rPr>
            <a:t>
</a:t>
          </a:r>
          <a:r>
            <a:rPr lang="en-US" cap="none" sz="1800" b="0" i="0" u="none" baseline="0">
              <a:solidFill>
                <a:srgbClr val="FF0000"/>
              </a:solidFill>
              <a:latin typeface="ＭＳ Ｐゴシック"/>
              <a:ea typeface="ＭＳ Ｐゴシック"/>
              <a:cs typeface="ＭＳ Ｐゴシック"/>
            </a:rPr>
            <a:t>「①総括」～「③検査職員</a:t>
          </a:r>
          <a:r>
            <a:rPr lang="en-US" cap="none" sz="1800" b="0" i="0" u="none" baseline="0">
              <a:solidFill>
                <a:srgbClr val="FF0000"/>
              </a:solidFill>
              <a:latin typeface="ＭＳ Ｐゴシック"/>
              <a:ea typeface="ＭＳ Ｐゴシック"/>
              <a:cs typeface="ＭＳ Ｐゴシック"/>
            </a:rPr>
            <a:t>〔</a:t>
          </a:r>
          <a:r>
            <a:rPr lang="en-US" cap="none" sz="1800" b="0" i="0" u="none" baseline="0">
              <a:solidFill>
                <a:srgbClr val="FF0000"/>
              </a:solidFill>
              <a:latin typeface="ＭＳ Ｐゴシック"/>
              <a:ea typeface="ＭＳ Ｐゴシック"/>
              <a:cs typeface="ＭＳ Ｐゴシック"/>
            </a:rPr>
            <a:t>機械積算</a:t>
          </a:r>
          <a:r>
            <a:rPr lang="en-US" cap="none" sz="1800" b="0" i="0" u="none" baseline="0">
              <a:solidFill>
                <a:srgbClr val="FF0000"/>
              </a:solidFill>
              <a:latin typeface="ＭＳ Ｐゴシック"/>
              <a:ea typeface="ＭＳ Ｐゴシック"/>
              <a:cs typeface="ＭＳ Ｐゴシック"/>
            </a:rPr>
            <a:t>〕</a:t>
          </a:r>
          <a:r>
            <a:rPr lang="en-US" cap="none" sz="1800" b="0" i="0" u="none" baseline="0">
              <a:solidFill>
                <a:srgbClr val="FF0000"/>
              </a:solidFill>
              <a:latin typeface="ＭＳ Ｐゴシック"/>
              <a:ea typeface="ＭＳ Ｐゴシック"/>
              <a:cs typeface="ＭＳ Ｐゴシック"/>
            </a:rPr>
            <a:t>」</a:t>
          </a:r>
          <a:r>
            <a:rPr lang="en-US" cap="none" sz="1800" b="0" i="0" u="none" baseline="0">
              <a:solidFill>
                <a:srgbClr val="FF0000"/>
              </a:solidFill>
              <a:latin typeface="ＭＳ Ｐゴシック"/>
              <a:ea typeface="ＭＳ Ｐゴシック"/>
              <a:cs typeface="ＭＳ Ｐゴシック"/>
            </a:rPr>
            <a:t>
</a:t>
          </a:r>
          <a:r>
            <a:rPr lang="en-US" cap="none" sz="1800" b="0" i="0" u="none" baseline="0">
              <a:solidFill>
                <a:srgbClr val="FF0000"/>
              </a:solidFill>
              <a:latin typeface="ＭＳ Ｐゴシック"/>
              <a:ea typeface="ＭＳ Ｐゴシック"/>
              <a:cs typeface="ＭＳ Ｐゴシック"/>
            </a:rPr>
            <a:t>の各採点シートのチェックボックス（□）へのチェックです。</a:t>
          </a:r>
          <a:r>
            <a:rPr lang="en-US" cap="none" sz="1800" b="0" i="0" u="none" baseline="0">
              <a:solidFill>
                <a:srgbClr val="FF0000"/>
              </a:solidFill>
              <a:latin typeface="ＭＳ Ｐゴシック"/>
              <a:ea typeface="ＭＳ Ｐゴシック"/>
              <a:cs typeface="ＭＳ Ｐゴシック"/>
            </a:rPr>
            <a:t>
</a:t>
          </a:r>
          <a:r>
            <a:rPr lang="en-US" cap="none" sz="1800" b="0" i="0" u="none" baseline="0">
              <a:solidFill>
                <a:srgbClr val="FF0000"/>
              </a:solidFill>
              <a:latin typeface="ＭＳ Ｐゴシック"/>
              <a:ea typeface="ＭＳ Ｐゴシック"/>
              <a:cs typeface="ＭＳ Ｐゴシック"/>
            </a:rPr>
            <a:t>なお、各採点シートは、</a:t>
          </a:r>
          <a:r>
            <a:rPr lang="en-US" cap="none" sz="1800" b="0" i="0" u="none" baseline="0">
              <a:solidFill>
                <a:srgbClr val="FF0000"/>
              </a:solidFill>
              <a:latin typeface="ＭＳ Ｐゴシック"/>
              <a:ea typeface="ＭＳ Ｐゴシック"/>
              <a:cs typeface="ＭＳ Ｐゴシック"/>
            </a:rPr>
            <a:t>
</a:t>
          </a:r>
          <a:r>
            <a:rPr lang="en-US" cap="none" sz="1800" b="0" i="0" u="none" baseline="0">
              <a:solidFill>
                <a:srgbClr val="FF0000"/>
              </a:solidFill>
              <a:latin typeface="ＭＳ Ｐゴシック"/>
              <a:ea typeface="ＭＳ Ｐゴシック"/>
              <a:cs typeface="ＭＳ Ｐゴシック"/>
            </a:rPr>
            <a:t>必要最低限の点数（６５点）が入力された状態となっています。</a:t>
          </a:r>
        </a:p>
      </xdr:txBody>
    </xdr:sp>
    <xdr:clientData/>
  </xdr:twoCellAnchor>
  <xdr:twoCellAnchor>
    <xdr:from>
      <xdr:col>6</xdr:col>
      <xdr:colOff>161925</xdr:colOff>
      <xdr:row>0</xdr:row>
      <xdr:rowOff>104775</xdr:rowOff>
    </xdr:from>
    <xdr:to>
      <xdr:col>14</xdr:col>
      <xdr:colOff>390525</xdr:colOff>
      <xdr:row>0</xdr:row>
      <xdr:rowOff>1219200</xdr:rowOff>
    </xdr:to>
    <xdr:sp>
      <xdr:nvSpPr>
        <xdr:cNvPr id="3" name="Text Box 35"/>
        <xdr:cNvSpPr txBox="1">
          <a:spLocks noChangeArrowheads="1"/>
        </xdr:cNvSpPr>
      </xdr:nvSpPr>
      <xdr:spPr>
        <a:xfrm>
          <a:off x="1819275" y="104775"/>
          <a:ext cx="3362325" cy="111442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800" b="0" i="0" u="none" baseline="0">
              <a:solidFill>
                <a:srgbClr val="FF0000"/>
              </a:solidFill>
              <a:latin typeface="ＭＳ Ｐゴシック"/>
              <a:ea typeface="ＭＳ Ｐゴシック"/>
              <a:cs typeface="ＭＳ Ｐゴシック"/>
            </a:rPr>
            <a:t>具体的に記入して頂くのは、</a:t>
          </a:r>
          <a:r>
            <a:rPr lang="en-US" cap="none" sz="1800" b="0" i="0" u="none" baseline="0">
              <a:solidFill>
                <a:srgbClr val="FF0000"/>
              </a:solidFill>
              <a:latin typeface="ＭＳ Ｐゴシック"/>
              <a:ea typeface="ＭＳ Ｐゴシック"/>
              <a:cs typeface="ＭＳ Ｐゴシック"/>
            </a:rPr>
            <a:t>
</a:t>
          </a:r>
          <a:r>
            <a:rPr lang="en-US" cap="none" sz="1800" b="0" i="0" u="none" baseline="0">
              <a:solidFill>
                <a:srgbClr val="FF0000"/>
              </a:solidFill>
              <a:latin typeface="ＭＳ Ｐゴシック"/>
              <a:ea typeface="ＭＳ Ｐゴシック"/>
              <a:cs typeface="ＭＳ Ｐゴシック"/>
            </a:rPr>
            <a:t>この「業務情報シート」と</a:t>
          </a:r>
          <a:r>
            <a:rPr lang="en-US" cap="none" sz="1800" b="0" i="0" u="none" baseline="0">
              <a:solidFill>
                <a:srgbClr val="FF0000"/>
              </a:solidFill>
              <a:latin typeface="ＭＳ Ｐゴシック"/>
              <a:ea typeface="ＭＳ Ｐゴシック"/>
              <a:cs typeface="ＭＳ Ｐゴシック"/>
            </a:rPr>
            <a:t>
</a:t>
          </a:r>
          <a:r>
            <a:rPr lang="en-US" cap="none" sz="1800" b="0" i="0" u="none" baseline="0">
              <a:solidFill>
                <a:srgbClr val="FF0000"/>
              </a:solidFill>
              <a:latin typeface="ＭＳ Ｐゴシック"/>
              <a:ea typeface="ＭＳ Ｐゴシック"/>
              <a:cs typeface="ＭＳ Ｐゴシック"/>
            </a:rPr>
            <a:t>①総括～③検査職員</a:t>
          </a:r>
          <a:r>
            <a:rPr lang="en-US" cap="none" sz="1800" b="0" i="0" u="none" baseline="0">
              <a:solidFill>
                <a:srgbClr val="FF0000"/>
              </a:solidFill>
              <a:latin typeface="ＭＳ Ｐゴシック"/>
              <a:ea typeface="ＭＳ Ｐゴシック"/>
              <a:cs typeface="ＭＳ Ｐゴシック"/>
            </a:rPr>
            <a:t>〔</a:t>
          </a:r>
          <a:r>
            <a:rPr lang="en-US" cap="none" sz="1800" b="0" i="0" u="none" baseline="0">
              <a:solidFill>
                <a:srgbClr val="FF0000"/>
              </a:solidFill>
              <a:latin typeface="ＭＳ Ｐゴシック"/>
              <a:ea typeface="ＭＳ Ｐゴシック"/>
              <a:cs typeface="ＭＳ Ｐゴシック"/>
            </a:rPr>
            <a:t>機械積算</a:t>
          </a:r>
          <a:r>
            <a:rPr lang="en-US" cap="none" sz="1800" b="0" i="0" u="none" baseline="0">
              <a:solidFill>
                <a:srgbClr val="FF0000"/>
              </a:solidFill>
              <a:latin typeface="ＭＳ Ｐゴシック"/>
              <a:ea typeface="ＭＳ Ｐゴシック"/>
              <a:cs typeface="ＭＳ Ｐゴシック"/>
            </a:rPr>
            <a:t>〕</a:t>
          </a:r>
          <a:r>
            <a:rPr lang="en-US" cap="none" sz="1800" b="0" i="0" u="none" baseline="0">
              <a:solidFill>
                <a:srgbClr val="FF0000"/>
              </a:solidFill>
              <a:latin typeface="ＭＳ Ｐゴシック"/>
              <a:ea typeface="ＭＳ Ｐゴシック"/>
              <a:cs typeface="ＭＳ Ｐゴシック"/>
            </a:rPr>
            <a:t>
</a:t>
          </a:r>
          <a:r>
            <a:rPr lang="en-US" cap="none" sz="1800" b="0" i="0" u="none" baseline="0">
              <a:solidFill>
                <a:srgbClr val="FF0000"/>
              </a:solidFill>
              <a:latin typeface="ＭＳ Ｐゴシック"/>
              <a:ea typeface="ＭＳ Ｐゴシック"/>
              <a:cs typeface="ＭＳ Ｐゴシック"/>
            </a:rPr>
            <a:t>の採点シートとなります。</a:t>
          </a:r>
        </a:p>
      </xdr:txBody>
    </xdr:sp>
    <xdr:clientData/>
  </xdr:twoCellAnchor>
  <xdr:twoCellAnchor>
    <xdr:from>
      <xdr:col>2</xdr:col>
      <xdr:colOff>419100</xdr:colOff>
      <xdr:row>0</xdr:row>
      <xdr:rowOff>104775</xdr:rowOff>
    </xdr:from>
    <xdr:to>
      <xdr:col>19</xdr:col>
      <xdr:colOff>9525</xdr:colOff>
      <xdr:row>0</xdr:row>
      <xdr:rowOff>1724025</xdr:rowOff>
    </xdr:to>
    <xdr:sp>
      <xdr:nvSpPr>
        <xdr:cNvPr id="4" name="Text Box 36"/>
        <xdr:cNvSpPr txBox="1">
          <a:spLocks noChangeArrowheads="1"/>
        </xdr:cNvSpPr>
      </xdr:nvSpPr>
      <xdr:spPr>
        <a:xfrm>
          <a:off x="666750" y="104775"/>
          <a:ext cx="6048375" cy="161925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800" b="0" i="0" u="none" baseline="0">
              <a:solidFill>
                <a:srgbClr val="FF0000"/>
              </a:solidFill>
              <a:latin typeface="ＭＳ Ｐゴシック"/>
              <a:ea typeface="ＭＳ Ｐゴシック"/>
              <a:cs typeface="ＭＳ Ｐゴシック"/>
            </a:rPr>
            <a:t>具体的に記入して頂くのは、</a:t>
          </a:r>
          <a:r>
            <a:rPr lang="en-US" cap="none" sz="1800" b="0" i="0" u="none" baseline="0">
              <a:solidFill>
                <a:srgbClr val="FF0000"/>
              </a:solidFill>
              <a:latin typeface="ＭＳ Ｐゴシック"/>
              <a:ea typeface="ＭＳ Ｐゴシック"/>
              <a:cs typeface="ＭＳ Ｐゴシック"/>
            </a:rPr>
            <a:t>
</a:t>
          </a:r>
          <a:r>
            <a:rPr lang="en-US" cap="none" sz="1800" b="0" i="0" u="none" baseline="0">
              <a:solidFill>
                <a:srgbClr val="FF0000"/>
              </a:solidFill>
              <a:latin typeface="ＭＳ Ｐゴシック"/>
              <a:ea typeface="ＭＳ Ｐゴシック"/>
              <a:cs typeface="ＭＳ Ｐゴシック"/>
            </a:rPr>
            <a:t>この「業務情報」シートの業務情報欄（水色部分）と</a:t>
          </a:r>
          <a:r>
            <a:rPr lang="en-US" cap="none" sz="1800" b="0" i="0" u="none" baseline="0">
              <a:solidFill>
                <a:srgbClr val="FF0000"/>
              </a:solidFill>
              <a:latin typeface="ＭＳ Ｐゴシック"/>
              <a:ea typeface="ＭＳ Ｐゴシック"/>
              <a:cs typeface="ＭＳ Ｐゴシック"/>
            </a:rPr>
            <a:t>
</a:t>
          </a:r>
          <a:r>
            <a:rPr lang="en-US" cap="none" sz="1800" b="0" i="0" u="none" baseline="0">
              <a:solidFill>
                <a:srgbClr val="FF0000"/>
              </a:solidFill>
              <a:latin typeface="ＭＳ Ｐゴシック"/>
              <a:ea typeface="ＭＳ Ｐゴシック"/>
              <a:cs typeface="ＭＳ Ｐゴシック"/>
            </a:rPr>
            <a:t>「①総括」～「③検査職員</a:t>
          </a:r>
          <a:r>
            <a:rPr lang="en-US" cap="none" sz="1800" b="0" i="0" u="none" baseline="0">
              <a:solidFill>
                <a:srgbClr val="FF0000"/>
              </a:solidFill>
              <a:latin typeface="ＭＳ Ｐゴシック"/>
              <a:ea typeface="ＭＳ Ｐゴシック"/>
              <a:cs typeface="ＭＳ Ｐゴシック"/>
            </a:rPr>
            <a:t>〔</a:t>
          </a:r>
          <a:r>
            <a:rPr lang="en-US" cap="none" sz="1800" b="0" i="0" u="none" baseline="0">
              <a:solidFill>
                <a:srgbClr val="FF0000"/>
              </a:solidFill>
              <a:latin typeface="ＭＳ Ｐゴシック"/>
              <a:ea typeface="ＭＳ Ｐゴシック"/>
              <a:cs typeface="ＭＳ Ｐゴシック"/>
            </a:rPr>
            <a:t>機械</a:t>
          </a:r>
          <a:r>
            <a:rPr lang="en-US" cap="none" sz="1800" b="0" i="0" u="none" baseline="0">
              <a:solidFill>
                <a:srgbClr val="FF0000"/>
              </a:solidFill>
              <a:latin typeface="ＭＳ Ｐゴシック"/>
              <a:ea typeface="ＭＳ Ｐゴシック"/>
              <a:cs typeface="ＭＳ Ｐゴシック"/>
            </a:rPr>
            <a:t>〕</a:t>
          </a:r>
          <a:r>
            <a:rPr lang="en-US" cap="none" sz="1800" b="0" i="0" u="none" baseline="0">
              <a:solidFill>
                <a:srgbClr val="FF0000"/>
              </a:solidFill>
              <a:latin typeface="ＭＳ Ｐゴシック"/>
              <a:ea typeface="ＭＳ Ｐゴシック"/>
              <a:cs typeface="ＭＳ Ｐゴシック"/>
            </a:rPr>
            <a:t>」</a:t>
          </a:r>
          <a:r>
            <a:rPr lang="en-US" cap="none" sz="1800" b="0" i="0" u="none" baseline="0">
              <a:solidFill>
                <a:srgbClr val="FF0000"/>
              </a:solidFill>
              <a:latin typeface="ＭＳ Ｐゴシック"/>
              <a:ea typeface="ＭＳ Ｐゴシック"/>
              <a:cs typeface="ＭＳ Ｐゴシック"/>
            </a:rPr>
            <a:t>
</a:t>
          </a:r>
          <a:r>
            <a:rPr lang="en-US" cap="none" sz="1800" b="0" i="0" u="none" baseline="0">
              <a:solidFill>
                <a:srgbClr val="FF0000"/>
              </a:solidFill>
              <a:latin typeface="ＭＳ Ｐゴシック"/>
              <a:ea typeface="ＭＳ Ｐゴシック"/>
              <a:cs typeface="ＭＳ Ｐゴシック"/>
            </a:rPr>
            <a:t>の各採点シートのチェックボックス（□）へのチェックです。</a:t>
          </a:r>
          <a:r>
            <a:rPr lang="en-US" cap="none" sz="1800" b="0" i="0" u="none" baseline="0">
              <a:solidFill>
                <a:srgbClr val="FF0000"/>
              </a:solidFill>
              <a:latin typeface="ＭＳ Ｐゴシック"/>
              <a:ea typeface="ＭＳ Ｐゴシック"/>
              <a:cs typeface="ＭＳ Ｐゴシック"/>
            </a:rPr>
            <a:t>
</a:t>
          </a:r>
          <a:r>
            <a:rPr lang="en-US" cap="none" sz="1800" b="0" i="0" u="none" baseline="0">
              <a:solidFill>
                <a:srgbClr val="FF0000"/>
              </a:solidFill>
              <a:latin typeface="ＭＳ Ｐゴシック"/>
              <a:ea typeface="ＭＳ Ｐゴシック"/>
              <a:cs typeface="ＭＳ Ｐゴシック"/>
            </a:rPr>
            <a:t>なお、各採点シートは、</a:t>
          </a:r>
          <a:r>
            <a:rPr lang="en-US" cap="none" sz="1800" b="0" i="0" u="none" baseline="0">
              <a:solidFill>
                <a:srgbClr val="FF0000"/>
              </a:solidFill>
              <a:latin typeface="ＭＳ Ｐゴシック"/>
              <a:ea typeface="ＭＳ Ｐゴシック"/>
              <a:cs typeface="ＭＳ Ｐゴシック"/>
            </a:rPr>
            <a:t>
</a:t>
          </a:r>
          <a:r>
            <a:rPr lang="en-US" cap="none" sz="1800" b="0" i="0" u="none" baseline="0">
              <a:solidFill>
                <a:srgbClr val="FF0000"/>
              </a:solidFill>
              <a:latin typeface="ＭＳ Ｐゴシック"/>
              <a:ea typeface="ＭＳ Ｐゴシック"/>
              <a:cs typeface="ＭＳ Ｐゴシック"/>
            </a:rPr>
            <a:t>必要最低限の点数（６５点）が入力された状態となっています。</a:t>
          </a:r>
        </a:p>
      </xdr:txBody>
    </xdr:sp>
    <xdr:clientData/>
  </xdr:twoCellAnchor>
  <xdr:twoCellAnchor>
    <xdr:from>
      <xdr:col>15</xdr:col>
      <xdr:colOff>228600</xdr:colOff>
      <xdr:row>1</xdr:row>
      <xdr:rowOff>47625</xdr:rowOff>
    </xdr:from>
    <xdr:to>
      <xdr:col>20</xdr:col>
      <xdr:colOff>0</xdr:colOff>
      <xdr:row>2</xdr:row>
      <xdr:rowOff>133350</xdr:rowOff>
    </xdr:to>
    <xdr:sp>
      <xdr:nvSpPr>
        <xdr:cNvPr id="5" name="Text Box 37"/>
        <xdr:cNvSpPr txBox="1">
          <a:spLocks noChangeArrowheads="1"/>
        </xdr:cNvSpPr>
      </xdr:nvSpPr>
      <xdr:spPr>
        <a:xfrm>
          <a:off x="5524500" y="1933575"/>
          <a:ext cx="1304925" cy="304800"/>
        </a:xfrm>
        <a:prstGeom prst="rect">
          <a:avLst/>
        </a:prstGeom>
        <a:solidFill>
          <a:srgbClr val="FFFFFF"/>
        </a:solidFill>
        <a:ln w="9525" cmpd="sng">
          <a:solidFill>
            <a:srgbClr val="FFFFFF"/>
          </a:solidFill>
          <a:headEnd type="none"/>
          <a:tailEnd type="none"/>
        </a:ln>
      </xdr:spPr>
      <xdr:txBody>
        <a:bodyPr vertOverflow="clip" wrap="square" lIns="36576" tIns="22860" rIns="0" bIns="0"/>
        <a:p>
          <a:pPr algn="l">
            <a:defRPr/>
          </a:pPr>
          <a:r>
            <a:rPr lang="en-US" cap="none" sz="1400" b="0" i="0" u="none" baseline="0">
              <a:solidFill>
                <a:srgbClr val="FFFFFF"/>
              </a:solidFill>
              <a:latin typeface="ＭＳ Ｐゴシック"/>
              <a:ea typeface="ＭＳ Ｐゴシック"/>
              <a:cs typeface="ＭＳ Ｐゴシック"/>
            </a:rPr>
            <a:t>資料２－２－３</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504825</xdr:colOff>
      <xdr:row>21</xdr:row>
      <xdr:rowOff>47625</xdr:rowOff>
    </xdr:from>
    <xdr:to>
      <xdr:col>12</xdr:col>
      <xdr:colOff>504825</xdr:colOff>
      <xdr:row>35</xdr:row>
      <xdr:rowOff>333375</xdr:rowOff>
    </xdr:to>
    <xdr:sp>
      <xdr:nvSpPr>
        <xdr:cNvPr id="1" name="Line 38"/>
        <xdr:cNvSpPr>
          <a:spLocks/>
        </xdr:cNvSpPr>
      </xdr:nvSpPr>
      <xdr:spPr>
        <a:xfrm flipV="1">
          <a:off x="13268325" y="12287250"/>
          <a:ext cx="0" cy="417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600075</xdr:colOff>
      <xdr:row>40</xdr:row>
      <xdr:rowOff>66675</xdr:rowOff>
    </xdr:from>
    <xdr:to>
      <xdr:col>11</xdr:col>
      <xdr:colOff>257175</xdr:colOff>
      <xdr:row>72</xdr:row>
      <xdr:rowOff>85725</xdr:rowOff>
    </xdr:to>
    <xdr:graphicFrame>
      <xdr:nvGraphicFramePr>
        <xdr:cNvPr id="2" name="Chart 39"/>
        <xdr:cNvGraphicFramePr/>
      </xdr:nvGraphicFramePr>
      <xdr:xfrm>
        <a:off x="600075" y="17383125"/>
        <a:ext cx="11734800" cy="5505450"/>
      </xdr:xfrm>
      <a:graphic>
        <a:graphicData uri="http://schemas.openxmlformats.org/drawingml/2006/chart">
          <c:chart xmlns:c="http://schemas.openxmlformats.org/drawingml/2006/chart" r:id="rId1"/>
        </a:graphicData>
      </a:graphic>
    </xdr:graphicFrame>
    <xdr:clientData/>
  </xdr:twoCellAnchor>
  <xdr:twoCellAnchor>
    <xdr:from>
      <xdr:col>0</xdr:col>
      <xdr:colOff>600075</xdr:colOff>
      <xdr:row>73</xdr:row>
      <xdr:rowOff>161925</xdr:rowOff>
    </xdr:from>
    <xdr:to>
      <xdr:col>11</xdr:col>
      <xdr:colOff>257175</xdr:colOff>
      <xdr:row>106</xdr:row>
      <xdr:rowOff>9525</xdr:rowOff>
    </xdr:to>
    <xdr:graphicFrame>
      <xdr:nvGraphicFramePr>
        <xdr:cNvPr id="3" name="Chart 40"/>
        <xdr:cNvGraphicFramePr/>
      </xdr:nvGraphicFramePr>
      <xdr:xfrm>
        <a:off x="600075" y="23136225"/>
        <a:ext cx="11734800" cy="5505450"/>
      </xdr:xfrm>
      <a:graphic>
        <a:graphicData uri="http://schemas.openxmlformats.org/drawingml/2006/chart">
          <c:chart xmlns:c="http://schemas.openxmlformats.org/drawingml/2006/chart" r:id="rId2"/>
        </a:graphicData>
      </a:graphic>
    </xdr:graphicFrame>
    <xdr:clientData/>
  </xdr:twoCellAnchor>
  <xdr:twoCellAnchor>
    <xdr:from>
      <xdr:col>6</xdr:col>
      <xdr:colOff>142875</xdr:colOff>
      <xdr:row>20</xdr:row>
      <xdr:rowOff>542925</xdr:rowOff>
    </xdr:from>
    <xdr:to>
      <xdr:col>10</xdr:col>
      <xdr:colOff>76200</xdr:colOff>
      <xdr:row>23</xdr:row>
      <xdr:rowOff>76200</xdr:rowOff>
    </xdr:to>
    <xdr:sp>
      <xdr:nvSpPr>
        <xdr:cNvPr id="4" name="AutoShape 41"/>
        <xdr:cNvSpPr>
          <a:spLocks/>
        </xdr:cNvSpPr>
      </xdr:nvSpPr>
      <xdr:spPr>
        <a:xfrm>
          <a:off x="9677400" y="12125325"/>
          <a:ext cx="2286000" cy="9525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69</xdr:row>
      <xdr:rowOff>123825</xdr:rowOff>
    </xdr:from>
    <xdr:to>
      <xdr:col>0</xdr:col>
      <xdr:colOff>0</xdr:colOff>
      <xdr:row>69</xdr:row>
      <xdr:rowOff>257175</xdr:rowOff>
    </xdr:to>
    <xdr:sp>
      <xdr:nvSpPr>
        <xdr:cNvPr id="1" name="Rectangle 1"/>
        <xdr:cNvSpPr>
          <a:spLocks/>
        </xdr:cNvSpPr>
      </xdr:nvSpPr>
      <xdr:spPr>
        <a:xfrm>
          <a:off x="0" y="24098250"/>
          <a:ext cx="0" cy="133350"/>
        </a:xfrm>
        <a:prstGeom prst="rect">
          <a:avLst/>
        </a:prstGeom>
        <a:solidFill>
          <a:srgbClr val="C0C0C0"/>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981075</xdr:colOff>
      <xdr:row>9</xdr:row>
      <xdr:rowOff>76200</xdr:rowOff>
    </xdr:from>
    <xdr:to>
      <xdr:col>0</xdr:col>
      <xdr:colOff>1171575</xdr:colOff>
      <xdr:row>18</xdr:row>
      <xdr:rowOff>314325</xdr:rowOff>
    </xdr:to>
    <xdr:sp>
      <xdr:nvSpPr>
        <xdr:cNvPr id="2" name="AutoShape 29"/>
        <xdr:cNvSpPr>
          <a:spLocks/>
        </xdr:cNvSpPr>
      </xdr:nvSpPr>
      <xdr:spPr>
        <a:xfrm>
          <a:off x="981075" y="3905250"/>
          <a:ext cx="190500" cy="34099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981075</xdr:colOff>
      <xdr:row>19</xdr:row>
      <xdr:rowOff>47625</xdr:rowOff>
    </xdr:from>
    <xdr:to>
      <xdr:col>0</xdr:col>
      <xdr:colOff>1152525</xdr:colOff>
      <xdr:row>29</xdr:row>
      <xdr:rowOff>0</xdr:rowOff>
    </xdr:to>
    <xdr:sp>
      <xdr:nvSpPr>
        <xdr:cNvPr id="3" name="AutoShape 30"/>
        <xdr:cNvSpPr>
          <a:spLocks/>
        </xdr:cNvSpPr>
      </xdr:nvSpPr>
      <xdr:spPr>
        <a:xfrm>
          <a:off x="981075" y="7400925"/>
          <a:ext cx="171450" cy="3476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981075</xdr:colOff>
      <xdr:row>29</xdr:row>
      <xdr:rowOff>0</xdr:rowOff>
    </xdr:from>
    <xdr:to>
      <xdr:col>1</xdr:col>
      <xdr:colOff>0</xdr:colOff>
      <xdr:row>35</xdr:row>
      <xdr:rowOff>0</xdr:rowOff>
    </xdr:to>
    <xdr:sp>
      <xdr:nvSpPr>
        <xdr:cNvPr id="4" name="AutoShape 31"/>
        <xdr:cNvSpPr>
          <a:spLocks/>
        </xdr:cNvSpPr>
      </xdr:nvSpPr>
      <xdr:spPr>
        <a:xfrm>
          <a:off x="981075" y="10877550"/>
          <a:ext cx="209550" cy="21145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476250</xdr:colOff>
      <xdr:row>10</xdr:row>
      <xdr:rowOff>123825</xdr:rowOff>
    </xdr:from>
    <xdr:to>
      <xdr:col>0</xdr:col>
      <xdr:colOff>828675</xdr:colOff>
      <xdr:row>17</xdr:row>
      <xdr:rowOff>266700</xdr:rowOff>
    </xdr:to>
    <xdr:sp>
      <xdr:nvSpPr>
        <xdr:cNvPr id="5" name="Text Box 32"/>
        <xdr:cNvSpPr txBox="1">
          <a:spLocks noChangeArrowheads="1"/>
        </xdr:cNvSpPr>
      </xdr:nvSpPr>
      <xdr:spPr>
        <a:xfrm>
          <a:off x="476250" y="4305300"/>
          <a:ext cx="352425" cy="2609850"/>
        </a:xfrm>
        <a:prstGeom prst="rect">
          <a:avLst/>
        </a:prstGeom>
        <a:solidFill>
          <a:srgbClr val="FFFFFF"/>
        </a:solidFill>
        <a:ln w="9525" cmpd="sng">
          <a:solidFill>
            <a:srgbClr val="000000"/>
          </a:solidFill>
          <a:headEnd type="none"/>
          <a:tailEnd type="none"/>
        </a:ln>
      </xdr:spPr>
      <xdr:txBody>
        <a:bodyPr vertOverflow="clip" wrap="square" lIns="36576" tIns="0" rIns="36576" bIns="0" anchor="ctr" vert="wordArtVertRtl"/>
        <a:p>
          <a:pPr algn="ctr">
            <a:defRPr/>
          </a:pPr>
          <a:r>
            <a:rPr lang="en-US" cap="none" sz="1800" b="0" i="0" u="none" baseline="0">
              <a:solidFill>
                <a:srgbClr val="000000"/>
              </a:solidFill>
              <a:latin typeface="ＭＳ Ｐゴシック"/>
              <a:ea typeface="ＭＳ Ｐゴシック"/>
              <a:cs typeface="ＭＳ Ｐゴシック"/>
            </a:rPr>
            <a:t>体　制　評　価</a:t>
          </a:r>
        </a:p>
      </xdr:txBody>
    </xdr:sp>
    <xdr:clientData/>
  </xdr:twoCellAnchor>
  <xdr:twoCellAnchor>
    <xdr:from>
      <xdr:col>0</xdr:col>
      <xdr:colOff>476250</xdr:colOff>
      <xdr:row>19</xdr:row>
      <xdr:rowOff>171450</xdr:rowOff>
    </xdr:from>
    <xdr:to>
      <xdr:col>0</xdr:col>
      <xdr:colOff>800100</xdr:colOff>
      <xdr:row>28</xdr:row>
      <xdr:rowOff>238125</xdr:rowOff>
    </xdr:to>
    <xdr:sp>
      <xdr:nvSpPr>
        <xdr:cNvPr id="6" name="Text Box 33"/>
        <xdr:cNvSpPr txBox="1">
          <a:spLocks noChangeArrowheads="1"/>
        </xdr:cNvSpPr>
      </xdr:nvSpPr>
      <xdr:spPr>
        <a:xfrm>
          <a:off x="476250" y="7524750"/>
          <a:ext cx="323850" cy="3238500"/>
        </a:xfrm>
        <a:prstGeom prst="rect">
          <a:avLst/>
        </a:prstGeom>
        <a:solidFill>
          <a:srgbClr val="FFFFFF"/>
        </a:solidFill>
        <a:ln w="9525" cmpd="sng">
          <a:solidFill>
            <a:srgbClr val="000000"/>
          </a:solidFill>
          <a:headEnd type="none"/>
          <a:tailEnd type="none"/>
        </a:ln>
      </xdr:spPr>
      <xdr:txBody>
        <a:bodyPr vertOverflow="clip" wrap="square" lIns="36576" tIns="0" rIns="36576" bIns="0" anchor="ctr" vert="wordArtVertRtl"/>
        <a:p>
          <a:pPr algn="ctr">
            <a:defRPr/>
          </a:pPr>
          <a:r>
            <a:rPr lang="en-US" cap="none" sz="1800" b="0" i="0" u="none" baseline="0">
              <a:solidFill>
                <a:srgbClr val="000000"/>
              </a:solidFill>
              <a:latin typeface="ＭＳ Ｐゴシック"/>
              <a:ea typeface="ＭＳ Ｐゴシック"/>
              <a:cs typeface="ＭＳ Ｐゴシック"/>
            </a:rPr>
            <a:t>プロセス評価</a:t>
          </a:r>
        </a:p>
      </xdr:txBody>
    </xdr:sp>
    <xdr:clientData/>
  </xdr:twoCellAnchor>
  <xdr:twoCellAnchor>
    <xdr:from>
      <xdr:col>0</xdr:col>
      <xdr:colOff>476250</xdr:colOff>
      <xdr:row>29</xdr:row>
      <xdr:rowOff>76200</xdr:rowOff>
    </xdr:from>
    <xdr:to>
      <xdr:col>0</xdr:col>
      <xdr:colOff>790575</xdr:colOff>
      <xdr:row>34</xdr:row>
      <xdr:rowOff>285750</xdr:rowOff>
    </xdr:to>
    <xdr:sp>
      <xdr:nvSpPr>
        <xdr:cNvPr id="7" name="Text Box 34"/>
        <xdr:cNvSpPr txBox="1">
          <a:spLocks noChangeArrowheads="1"/>
        </xdr:cNvSpPr>
      </xdr:nvSpPr>
      <xdr:spPr>
        <a:xfrm>
          <a:off x="476250" y="10953750"/>
          <a:ext cx="314325" cy="1971675"/>
        </a:xfrm>
        <a:prstGeom prst="rect">
          <a:avLst/>
        </a:prstGeom>
        <a:solidFill>
          <a:srgbClr val="FFFFFF"/>
        </a:solidFill>
        <a:ln w="9525" cmpd="sng">
          <a:solidFill>
            <a:srgbClr val="000000"/>
          </a:solidFill>
          <a:headEnd type="none"/>
          <a:tailEnd type="none"/>
        </a:ln>
      </xdr:spPr>
      <xdr:txBody>
        <a:bodyPr vertOverflow="clip" wrap="square" lIns="36576" tIns="0" rIns="36576" bIns="0" anchor="ctr" vert="wordArtVertRtl"/>
        <a:p>
          <a:pPr algn="ctr">
            <a:defRPr/>
          </a:pPr>
          <a:r>
            <a:rPr lang="en-US" cap="none" sz="1800" b="0" i="0" u="none" baseline="0">
              <a:solidFill>
                <a:srgbClr val="000000"/>
              </a:solidFill>
              <a:latin typeface="ＭＳ Ｐゴシック"/>
              <a:ea typeface="ＭＳ Ｐゴシック"/>
              <a:cs typeface="ＭＳ Ｐゴシック"/>
            </a:rPr>
            <a:t>結果評価</a:t>
          </a:r>
        </a:p>
      </xdr:txBody>
    </xdr:sp>
    <xdr:clientData/>
  </xdr:twoCellAnchor>
  <xdr:twoCellAnchor>
    <xdr:from>
      <xdr:col>0</xdr:col>
      <xdr:colOff>981075</xdr:colOff>
      <xdr:row>52</xdr:row>
      <xdr:rowOff>0</xdr:rowOff>
    </xdr:from>
    <xdr:to>
      <xdr:col>1</xdr:col>
      <xdr:colOff>0</xdr:colOff>
      <xdr:row>58</xdr:row>
      <xdr:rowOff>0</xdr:rowOff>
    </xdr:to>
    <xdr:sp>
      <xdr:nvSpPr>
        <xdr:cNvPr id="8" name="AutoShape 115"/>
        <xdr:cNvSpPr>
          <a:spLocks/>
        </xdr:cNvSpPr>
      </xdr:nvSpPr>
      <xdr:spPr>
        <a:xfrm>
          <a:off x="981075" y="18030825"/>
          <a:ext cx="209550" cy="21145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476250</xdr:colOff>
      <xdr:row>52</xdr:row>
      <xdr:rowOff>76200</xdr:rowOff>
    </xdr:from>
    <xdr:to>
      <xdr:col>0</xdr:col>
      <xdr:colOff>790575</xdr:colOff>
      <xdr:row>57</xdr:row>
      <xdr:rowOff>285750</xdr:rowOff>
    </xdr:to>
    <xdr:sp>
      <xdr:nvSpPr>
        <xdr:cNvPr id="9" name="Text Box 116"/>
        <xdr:cNvSpPr txBox="1">
          <a:spLocks noChangeArrowheads="1"/>
        </xdr:cNvSpPr>
      </xdr:nvSpPr>
      <xdr:spPr>
        <a:xfrm>
          <a:off x="476250" y="18107025"/>
          <a:ext cx="314325" cy="1971675"/>
        </a:xfrm>
        <a:prstGeom prst="rect">
          <a:avLst/>
        </a:prstGeom>
        <a:solidFill>
          <a:srgbClr val="FFFFFF"/>
        </a:solidFill>
        <a:ln w="9525" cmpd="sng">
          <a:solidFill>
            <a:srgbClr val="000000"/>
          </a:solidFill>
          <a:headEnd type="none"/>
          <a:tailEnd type="none"/>
        </a:ln>
      </xdr:spPr>
      <xdr:txBody>
        <a:bodyPr vertOverflow="clip" wrap="square" lIns="36576" tIns="0" rIns="36576" bIns="0" anchor="ctr" vert="wordArtVertRtl"/>
        <a:p>
          <a:pPr algn="ctr">
            <a:defRPr/>
          </a:pPr>
          <a:r>
            <a:rPr lang="en-US" cap="none" sz="1800" b="0" i="0" u="none" baseline="0">
              <a:solidFill>
                <a:srgbClr val="000000"/>
              </a:solidFill>
              <a:latin typeface="ＭＳ Ｐゴシック"/>
              <a:ea typeface="ＭＳ Ｐゴシック"/>
              <a:cs typeface="ＭＳ Ｐゴシック"/>
            </a:rPr>
            <a:t>結果評価</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69</xdr:row>
      <xdr:rowOff>123825</xdr:rowOff>
    </xdr:from>
    <xdr:to>
      <xdr:col>0</xdr:col>
      <xdr:colOff>0</xdr:colOff>
      <xdr:row>69</xdr:row>
      <xdr:rowOff>257175</xdr:rowOff>
    </xdr:to>
    <xdr:sp>
      <xdr:nvSpPr>
        <xdr:cNvPr id="1" name="Rectangle 1"/>
        <xdr:cNvSpPr>
          <a:spLocks/>
        </xdr:cNvSpPr>
      </xdr:nvSpPr>
      <xdr:spPr>
        <a:xfrm>
          <a:off x="0" y="24098250"/>
          <a:ext cx="0" cy="133350"/>
        </a:xfrm>
        <a:prstGeom prst="rect">
          <a:avLst/>
        </a:prstGeom>
        <a:solidFill>
          <a:srgbClr val="C0C0C0"/>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914400</xdr:colOff>
      <xdr:row>9</xdr:row>
      <xdr:rowOff>114300</xdr:rowOff>
    </xdr:from>
    <xdr:to>
      <xdr:col>0</xdr:col>
      <xdr:colOff>1104900</xdr:colOff>
      <xdr:row>19</xdr:row>
      <xdr:rowOff>0</xdr:rowOff>
    </xdr:to>
    <xdr:sp>
      <xdr:nvSpPr>
        <xdr:cNvPr id="2" name="AutoShape 29"/>
        <xdr:cNvSpPr>
          <a:spLocks/>
        </xdr:cNvSpPr>
      </xdr:nvSpPr>
      <xdr:spPr>
        <a:xfrm>
          <a:off x="914400" y="3943350"/>
          <a:ext cx="190500" cy="34099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914400</xdr:colOff>
      <xdr:row>19</xdr:row>
      <xdr:rowOff>28575</xdr:rowOff>
    </xdr:from>
    <xdr:to>
      <xdr:col>0</xdr:col>
      <xdr:colOff>1085850</xdr:colOff>
      <xdr:row>28</xdr:row>
      <xdr:rowOff>333375</xdr:rowOff>
    </xdr:to>
    <xdr:sp>
      <xdr:nvSpPr>
        <xdr:cNvPr id="3" name="AutoShape 30"/>
        <xdr:cNvSpPr>
          <a:spLocks/>
        </xdr:cNvSpPr>
      </xdr:nvSpPr>
      <xdr:spPr>
        <a:xfrm>
          <a:off x="914400" y="7381875"/>
          <a:ext cx="171450" cy="34766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914400</xdr:colOff>
      <xdr:row>29</xdr:row>
      <xdr:rowOff>19050</xdr:rowOff>
    </xdr:from>
    <xdr:to>
      <xdr:col>0</xdr:col>
      <xdr:colOff>1123950</xdr:colOff>
      <xdr:row>35</xdr:row>
      <xdr:rowOff>19050</xdr:rowOff>
    </xdr:to>
    <xdr:sp>
      <xdr:nvSpPr>
        <xdr:cNvPr id="4" name="AutoShape 31"/>
        <xdr:cNvSpPr>
          <a:spLocks/>
        </xdr:cNvSpPr>
      </xdr:nvSpPr>
      <xdr:spPr>
        <a:xfrm>
          <a:off x="914400" y="10896600"/>
          <a:ext cx="209550" cy="21145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457200</xdr:colOff>
      <xdr:row>10</xdr:row>
      <xdr:rowOff>161925</xdr:rowOff>
    </xdr:from>
    <xdr:to>
      <xdr:col>0</xdr:col>
      <xdr:colOff>809625</xdr:colOff>
      <xdr:row>17</xdr:row>
      <xdr:rowOff>304800</xdr:rowOff>
    </xdr:to>
    <xdr:sp>
      <xdr:nvSpPr>
        <xdr:cNvPr id="5" name="Text Box 32"/>
        <xdr:cNvSpPr txBox="1">
          <a:spLocks noChangeArrowheads="1"/>
        </xdr:cNvSpPr>
      </xdr:nvSpPr>
      <xdr:spPr>
        <a:xfrm>
          <a:off x="457200" y="4343400"/>
          <a:ext cx="352425" cy="2609850"/>
        </a:xfrm>
        <a:prstGeom prst="rect">
          <a:avLst/>
        </a:prstGeom>
        <a:solidFill>
          <a:srgbClr val="FFFFFF"/>
        </a:solidFill>
        <a:ln w="9525" cmpd="sng">
          <a:solidFill>
            <a:srgbClr val="000000"/>
          </a:solidFill>
          <a:headEnd type="none"/>
          <a:tailEnd type="none"/>
        </a:ln>
      </xdr:spPr>
      <xdr:txBody>
        <a:bodyPr vertOverflow="clip" wrap="square" lIns="36576" tIns="0" rIns="36576" bIns="0" anchor="ctr" vert="wordArtVertRtl"/>
        <a:p>
          <a:pPr algn="ctr">
            <a:defRPr/>
          </a:pPr>
          <a:r>
            <a:rPr lang="en-US" cap="none" sz="1800" b="0" i="0" u="none" baseline="0">
              <a:solidFill>
                <a:srgbClr val="000000"/>
              </a:solidFill>
              <a:latin typeface="ＭＳ Ｐゴシック"/>
              <a:ea typeface="ＭＳ Ｐゴシック"/>
              <a:cs typeface="ＭＳ Ｐゴシック"/>
            </a:rPr>
            <a:t>体　制　評　価</a:t>
          </a:r>
        </a:p>
      </xdr:txBody>
    </xdr:sp>
    <xdr:clientData/>
  </xdr:twoCellAnchor>
  <xdr:twoCellAnchor>
    <xdr:from>
      <xdr:col>0</xdr:col>
      <xdr:colOff>457200</xdr:colOff>
      <xdr:row>19</xdr:row>
      <xdr:rowOff>152400</xdr:rowOff>
    </xdr:from>
    <xdr:to>
      <xdr:col>0</xdr:col>
      <xdr:colOff>781050</xdr:colOff>
      <xdr:row>28</xdr:row>
      <xdr:rowOff>219075</xdr:rowOff>
    </xdr:to>
    <xdr:sp>
      <xdr:nvSpPr>
        <xdr:cNvPr id="6" name="Text Box 33"/>
        <xdr:cNvSpPr txBox="1">
          <a:spLocks noChangeArrowheads="1"/>
        </xdr:cNvSpPr>
      </xdr:nvSpPr>
      <xdr:spPr>
        <a:xfrm>
          <a:off x="457200" y="7505700"/>
          <a:ext cx="323850" cy="3238500"/>
        </a:xfrm>
        <a:prstGeom prst="rect">
          <a:avLst/>
        </a:prstGeom>
        <a:solidFill>
          <a:srgbClr val="FFFFFF"/>
        </a:solidFill>
        <a:ln w="9525" cmpd="sng">
          <a:solidFill>
            <a:srgbClr val="000000"/>
          </a:solidFill>
          <a:headEnd type="none"/>
          <a:tailEnd type="none"/>
        </a:ln>
      </xdr:spPr>
      <xdr:txBody>
        <a:bodyPr vertOverflow="clip" wrap="square" lIns="36576" tIns="0" rIns="36576" bIns="0" anchor="ctr" vert="wordArtVertRtl"/>
        <a:p>
          <a:pPr algn="ctr">
            <a:defRPr/>
          </a:pPr>
          <a:r>
            <a:rPr lang="en-US" cap="none" sz="1800" b="0" i="0" u="none" baseline="0">
              <a:solidFill>
                <a:srgbClr val="000000"/>
              </a:solidFill>
              <a:latin typeface="ＭＳ Ｐゴシック"/>
              <a:ea typeface="ＭＳ Ｐゴシック"/>
              <a:cs typeface="ＭＳ Ｐゴシック"/>
            </a:rPr>
            <a:t>プロセス評価</a:t>
          </a:r>
        </a:p>
      </xdr:txBody>
    </xdr:sp>
    <xdr:clientData/>
  </xdr:twoCellAnchor>
  <xdr:twoCellAnchor>
    <xdr:from>
      <xdr:col>0</xdr:col>
      <xdr:colOff>457200</xdr:colOff>
      <xdr:row>29</xdr:row>
      <xdr:rowOff>95250</xdr:rowOff>
    </xdr:from>
    <xdr:to>
      <xdr:col>0</xdr:col>
      <xdr:colOff>771525</xdr:colOff>
      <xdr:row>34</xdr:row>
      <xdr:rowOff>304800</xdr:rowOff>
    </xdr:to>
    <xdr:sp>
      <xdr:nvSpPr>
        <xdr:cNvPr id="7" name="Text Box 34"/>
        <xdr:cNvSpPr txBox="1">
          <a:spLocks noChangeArrowheads="1"/>
        </xdr:cNvSpPr>
      </xdr:nvSpPr>
      <xdr:spPr>
        <a:xfrm>
          <a:off x="457200" y="10972800"/>
          <a:ext cx="314325" cy="1971675"/>
        </a:xfrm>
        <a:prstGeom prst="rect">
          <a:avLst/>
        </a:prstGeom>
        <a:solidFill>
          <a:srgbClr val="FFFFFF"/>
        </a:solidFill>
        <a:ln w="9525" cmpd="sng">
          <a:solidFill>
            <a:srgbClr val="000000"/>
          </a:solidFill>
          <a:headEnd type="none"/>
          <a:tailEnd type="none"/>
        </a:ln>
      </xdr:spPr>
      <xdr:txBody>
        <a:bodyPr vertOverflow="clip" wrap="square" lIns="36576" tIns="0" rIns="36576" bIns="0" anchor="ctr" vert="wordArtVertRtl"/>
        <a:p>
          <a:pPr algn="ctr">
            <a:defRPr/>
          </a:pPr>
          <a:r>
            <a:rPr lang="en-US" cap="none" sz="1800" b="0" i="0" u="none" baseline="0">
              <a:solidFill>
                <a:srgbClr val="000000"/>
              </a:solidFill>
              <a:latin typeface="ＭＳ Ｐゴシック"/>
              <a:ea typeface="ＭＳ Ｐゴシック"/>
              <a:cs typeface="ＭＳ Ｐゴシック"/>
            </a:rPr>
            <a:t>結果評価</a:t>
          </a:r>
        </a:p>
      </xdr:txBody>
    </xdr:sp>
    <xdr:clientData/>
  </xdr:twoCellAnchor>
  <xdr:twoCellAnchor>
    <xdr:from>
      <xdr:col>0</xdr:col>
      <xdr:colOff>914400</xdr:colOff>
      <xdr:row>52</xdr:row>
      <xdr:rowOff>0</xdr:rowOff>
    </xdr:from>
    <xdr:to>
      <xdr:col>0</xdr:col>
      <xdr:colOff>1123950</xdr:colOff>
      <xdr:row>58</xdr:row>
      <xdr:rowOff>0</xdr:rowOff>
    </xdr:to>
    <xdr:sp>
      <xdr:nvSpPr>
        <xdr:cNvPr id="8" name="AutoShape 147"/>
        <xdr:cNvSpPr>
          <a:spLocks/>
        </xdr:cNvSpPr>
      </xdr:nvSpPr>
      <xdr:spPr>
        <a:xfrm>
          <a:off x="914400" y="18030825"/>
          <a:ext cx="209550" cy="211455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457200</xdr:colOff>
      <xdr:row>52</xdr:row>
      <xdr:rowOff>76200</xdr:rowOff>
    </xdr:from>
    <xdr:to>
      <xdr:col>0</xdr:col>
      <xdr:colOff>771525</xdr:colOff>
      <xdr:row>57</xdr:row>
      <xdr:rowOff>285750</xdr:rowOff>
    </xdr:to>
    <xdr:sp>
      <xdr:nvSpPr>
        <xdr:cNvPr id="9" name="Text Box 148"/>
        <xdr:cNvSpPr txBox="1">
          <a:spLocks noChangeArrowheads="1"/>
        </xdr:cNvSpPr>
      </xdr:nvSpPr>
      <xdr:spPr>
        <a:xfrm>
          <a:off x="457200" y="18107025"/>
          <a:ext cx="314325" cy="1971675"/>
        </a:xfrm>
        <a:prstGeom prst="rect">
          <a:avLst/>
        </a:prstGeom>
        <a:solidFill>
          <a:srgbClr val="FFFFFF"/>
        </a:solidFill>
        <a:ln w="9525" cmpd="sng">
          <a:solidFill>
            <a:srgbClr val="000000"/>
          </a:solidFill>
          <a:headEnd type="none"/>
          <a:tailEnd type="none"/>
        </a:ln>
      </xdr:spPr>
      <xdr:txBody>
        <a:bodyPr vertOverflow="clip" wrap="square" lIns="36576" tIns="0" rIns="36576" bIns="0" anchor="ctr" vert="wordArtVertRtl"/>
        <a:p>
          <a:pPr algn="ctr">
            <a:defRPr/>
          </a:pPr>
          <a:r>
            <a:rPr lang="en-US" cap="none" sz="1800" b="0" i="0" u="none" baseline="0">
              <a:solidFill>
                <a:srgbClr val="000000"/>
              </a:solidFill>
              <a:latin typeface="ＭＳ Ｐゴシック"/>
              <a:ea typeface="ＭＳ Ｐゴシック"/>
              <a:cs typeface="ＭＳ Ｐゴシック"/>
            </a:rPr>
            <a:t>結果評価</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38100</xdr:colOff>
      <xdr:row>6</xdr:row>
      <xdr:rowOff>38100</xdr:rowOff>
    </xdr:from>
    <xdr:to>
      <xdr:col>16</xdr:col>
      <xdr:colOff>190500</xdr:colOff>
      <xdr:row>6</xdr:row>
      <xdr:rowOff>238125</xdr:rowOff>
    </xdr:to>
    <xdr:pic>
      <xdr:nvPicPr>
        <xdr:cNvPr id="1" name="CheckBox1"/>
        <xdr:cNvPicPr preferRelativeResize="1">
          <a:picLocks noChangeAspect="1"/>
        </xdr:cNvPicPr>
      </xdr:nvPicPr>
      <xdr:blipFill>
        <a:blip r:embed="rId1"/>
        <a:stretch>
          <a:fillRect/>
        </a:stretch>
      </xdr:blipFill>
      <xdr:spPr>
        <a:xfrm>
          <a:off x="5857875" y="1066800"/>
          <a:ext cx="152400" cy="200025"/>
        </a:xfrm>
        <a:prstGeom prst="rect">
          <a:avLst/>
        </a:prstGeom>
        <a:noFill/>
        <a:ln w="9525" cmpd="sng">
          <a:noFill/>
        </a:ln>
      </xdr:spPr>
    </xdr:pic>
    <xdr:clientData/>
  </xdr:twoCellAnchor>
  <xdr:twoCellAnchor editAs="oneCell">
    <xdr:from>
      <xdr:col>16</xdr:col>
      <xdr:colOff>38100</xdr:colOff>
      <xdr:row>7</xdr:row>
      <xdr:rowOff>38100</xdr:rowOff>
    </xdr:from>
    <xdr:to>
      <xdr:col>16</xdr:col>
      <xdr:colOff>190500</xdr:colOff>
      <xdr:row>7</xdr:row>
      <xdr:rowOff>238125</xdr:rowOff>
    </xdr:to>
    <xdr:pic>
      <xdr:nvPicPr>
        <xdr:cNvPr id="2" name="CheckBox2"/>
        <xdr:cNvPicPr preferRelativeResize="1">
          <a:picLocks noChangeAspect="1"/>
        </xdr:cNvPicPr>
      </xdr:nvPicPr>
      <xdr:blipFill>
        <a:blip r:embed="rId2"/>
        <a:stretch>
          <a:fillRect/>
        </a:stretch>
      </xdr:blipFill>
      <xdr:spPr>
        <a:xfrm>
          <a:off x="5857875" y="1343025"/>
          <a:ext cx="152400" cy="200025"/>
        </a:xfrm>
        <a:prstGeom prst="rect">
          <a:avLst/>
        </a:prstGeom>
        <a:noFill/>
        <a:ln w="9525" cmpd="sng">
          <a:noFill/>
        </a:ln>
      </xdr:spPr>
    </xdr:pic>
    <xdr:clientData/>
  </xdr:twoCellAnchor>
  <xdr:twoCellAnchor editAs="oneCell">
    <xdr:from>
      <xdr:col>16</xdr:col>
      <xdr:colOff>38100</xdr:colOff>
      <xdr:row>8</xdr:row>
      <xdr:rowOff>38100</xdr:rowOff>
    </xdr:from>
    <xdr:to>
      <xdr:col>16</xdr:col>
      <xdr:colOff>190500</xdr:colOff>
      <xdr:row>8</xdr:row>
      <xdr:rowOff>238125</xdr:rowOff>
    </xdr:to>
    <xdr:pic>
      <xdr:nvPicPr>
        <xdr:cNvPr id="3" name="CheckBox3"/>
        <xdr:cNvPicPr preferRelativeResize="1">
          <a:picLocks noChangeAspect="1"/>
        </xdr:cNvPicPr>
      </xdr:nvPicPr>
      <xdr:blipFill>
        <a:blip r:embed="rId1"/>
        <a:stretch>
          <a:fillRect/>
        </a:stretch>
      </xdr:blipFill>
      <xdr:spPr>
        <a:xfrm>
          <a:off x="5857875" y="1619250"/>
          <a:ext cx="152400" cy="200025"/>
        </a:xfrm>
        <a:prstGeom prst="rect">
          <a:avLst/>
        </a:prstGeom>
        <a:noFill/>
        <a:ln w="9525" cmpd="sng">
          <a:noFill/>
        </a:ln>
      </xdr:spPr>
    </xdr:pic>
    <xdr:clientData/>
  </xdr:twoCellAnchor>
  <xdr:twoCellAnchor editAs="oneCell">
    <xdr:from>
      <xdr:col>16</xdr:col>
      <xdr:colOff>38100</xdr:colOff>
      <xdr:row>9</xdr:row>
      <xdr:rowOff>47625</xdr:rowOff>
    </xdr:from>
    <xdr:to>
      <xdr:col>16</xdr:col>
      <xdr:colOff>190500</xdr:colOff>
      <xdr:row>9</xdr:row>
      <xdr:rowOff>247650</xdr:rowOff>
    </xdr:to>
    <xdr:pic>
      <xdr:nvPicPr>
        <xdr:cNvPr id="4" name="CheckBox4"/>
        <xdr:cNvPicPr preferRelativeResize="1">
          <a:picLocks noChangeAspect="1"/>
        </xdr:cNvPicPr>
      </xdr:nvPicPr>
      <xdr:blipFill>
        <a:blip r:embed="rId2"/>
        <a:stretch>
          <a:fillRect/>
        </a:stretch>
      </xdr:blipFill>
      <xdr:spPr>
        <a:xfrm>
          <a:off x="5857875" y="1905000"/>
          <a:ext cx="152400" cy="200025"/>
        </a:xfrm>
        <a:prstGeom prst="rect">
          <a:avLst/>
        </a:prstGeom>
        <a:noFill/>
        <a:ln w="9525" cmpd="sng">
          <a:noFill/>
        </a:ln>
      </xdr:spPr>
    </xdr:pic>
    <xdr:clientData/>
  </xdr:twoCellAnchor>
  <xdr:twoCellAnchor editAs="oneCell">
    <xdr:from>
      <xdr:col>16</xdr:col>
      <xdr:colOff>38100</xdr:colOff>
      <xdr:row>10</xdr:row>
      <xdr:rowOff>28575</xdr:rowOff>
    </xdr:from>
    <xdr:to>
      <xdr:col>16</xdr:col>
      <xdr:colOff>190500</xdr:colOff>
      <xdr:row>10</xdr:row>
      <xdr:rowOff>228600</xdr:rowOff>
    </xdr:to>
    <xdr:pic>
      <xdr:nvPicPr>
        <xdr:cNvPr id="5" name="CheckBox5"/>
        <xdr:cNvPicPr preferRelativeResize="1">
          <a:picLocks noChangeAspect="1"/>
        </xdr:cNvPicPr>
      </xdr:nvPicPr>
      <xdr:blipFill>
        <a:blip r:embed="rId1"/>
        <a:stretch>
          <a:fillRect/>
        </a:stretch>
      </xdr:blipFill>
      <xdr:spPr>
        <a:xfrm>
          <a:off x="5857875" y="2162175"/>
          <a:ext cx="152400" cy="200025"/>
        </a:xfrm>
        <a:prstGeom prst="rect">
          <a:avLst/>
        </a:prstGeom>
        <a:noFill/>
        <a:ln w="9525" cmpd="sng">
          <a:noFill/>
        </a:ln>
      </xdr:spPr>
    </xdr:pic>
    <xdr:clientData/>
  </xdr:twoCellAnchor>
  <xdr:twoCellAnchor editAs="oneCell">
    <xdr:from>
      <xdr:col>16</xdr:col>
      <xdr:colOff>38100</xdr:colOff>
      <xdr:row>11</xdr:row>
      <xdr:rowOff>28575</xdr:rowOff>
    </xdr:from>
    <xdr:to>
      <xdr:col>16</xdr:col>
      <xdr:colOff>190500</xdr:colOff>
      <xdr:row>11</xdr:row>
      <xdr:rowOff>228600</xdr:rowOff>
    </xdr:to>
    <xdr:pic>
      <xdr:nvPicPr>
        <xdr:cNvPr id="6" name="CheckBox6"/>
        <xdr:cNvPicPr preferRelativeResize="1">
          <a:picLocks noChangeAspect="1"/>
        </xdr:cNvPicPr>
      </xdr:nvPicPr>
      <xdr:blipFill>
        <a:blip r:embed="rId2"/>
        <a:stretch>
          <a:fillRect/>
        </a:stretch>
      </xdr:blipFill>
      <xdr:spPr>
        <a:xfrm>
          <a:off x="5857875" y="2438400"/>
          <a:ext cx="152400" cy="200025"/>
        </a:xfrm>
        <a:prstGeom prst="rect">
          <a:avLst/>
        </a:prstGeom>
        <a:noFill/>
        <a:ln w="9525" cmpd="sng">
          <a:noFill/>
        </a:ln>
      </xdr:spPr>
    </xdr:pic>
    <xdr:clientData/>
  </xdr:twoCellAnchor>
  <xdr:twoCellAnchor editAs="oneCell">
    <xdr:from>
      <xdr:col>16</xdr:col>
      <xdr:colOff>38100</xdr:colOff>
      <xdr:row>12</xdr:row>
      <xdr:rowOff>28575</xdr:rowOff>
    </xdr:from>
    <xdr:to>
      <xdr:col>16</xdr:col>
      <xdr:colOff>190500</xdr:colOff>
      <xdr:row>12</xdr:row>
      <xdr:rowOff>228600</xdr:rowOff>
    </xdr:to>
    <xdr:pic>
      <xdr:nvPicPr>
        <xdr:cNvPr id="7" name="CheckBox7"/>
        <xdr:cNvPicPr preferRelativeResize="1">
          <a:picLocks noChangeAspect="1"/>
        </xdr:cNvPicPr>
      </xdr:nvPicPr>
      <xdr:blipFill>
        <a:blip r:embed="rId1"/>
        <a:stretch>
          <a:fillRect/>
        </a:stretch>
      </xdr:blipFill>
      <xdr:spPr>
        <a:xfrm>
          <a:off x="5857875" y="2714625"/>
          <a:ext cx="152400" cy="200025"/>
        </a:xfrm>
        <a:prstGeom prst="rect">
          <a:avLst/>
        </a:prstGeom>
        <a:noFill/>
        <a:ln w="9525" cmpd="sng">
          <a:noFill/>
        </a:ln>
      </xdr:spPr>
    </xdr:pic>
    <xdr:clientData/>
  </xdr:twoCellAnchor>
  <xdr:twoCellAnchor editAs="oneCell">
    <xdr:from>
      <xdr:col>16</xdr:col>
      <xdr:colOff>38100</xdr:colOff>
      <xdr:row>13</xdr:row>
      <xdr:rowOff>38100</xdr:rowOff>
    </xdr:from>
    <xdr:to>
      <xdr:col>16</xdr:col>
      <xdr:colOff>190500</xdr:colOff>
      <xdr:row>13</xdr:row>
      <xdr:rowOff>238125</xdr:rowOff>
    </xdr:to>
    <xdr:pic>
      <xdr:nvPicPr>
        <xdr:cNvPr id="8" name="CheckBox8"/>
        <xdr:cNvPicPr preferRelativeResize="1">
          <a:picLocks noChangeAspect="1"/>
        </xdr:cNvPicPr>
      </xdr:nvPicPr>
      <xdr:blipFill>
        <a:blip r:embed="rId2"/>
        <a:stretch>
          <a:fillRect/>
        </a:stretch>
      </xdr:blipFill>
      <xdr:spPr>
        <a:xfrm>
          <a:off x="5857875" y="3000375"/>
          <a:ext cx="152400" cy="200025"/>
        </a:xfrm>
        <a:prstGeom prst="rect">
          <a:avLst/>
        </a:prstGeom>
        <a:noFill/>
        <a:ln w="9525" cmpd="sng">
          <a:noFill/>
        </a:ln>
      </xdr:spPr>
    </xdr:pic>
    <xdr:clientData/>
  </xdr:twoCellAnchor>
  <xdr:twoCellAnchor editAs="oneCell">
    <xdr:from>
      <xdr:col>16</xdr:col>
      <xdr:colOff>38100</xdr:colOff>
      <xdr:row>14</xdr:row>
      <xdr:rowOff>47625</xdr:rowOff>
    </xdr:from>
    <xdr:to>
      <xdr:col>16</xdr:col>
      <xdr:colOff>190500</xdr:colOff>
      <xdr:row>14</xdr:row>
      <xdr:rowOff>247650</xdr:rowOff>
    </xdr:to>
    <xdr:pic>
      <xdr:nvPicPr>
        <xdr:cNvPr id="9" name="CheckBox9"/>
        <xdr:cNvPicPr preferRelativeResize="1">
          <a:picLocks noChangeAspect="1"/>
        </xdr:cNvPicPr>
      </xdr:nvPicPr>
      <xdr:blipFill>
        <a:blip r:embed="rId1"/>
        <a:stretch>
          <a:fillRect/>
        </a:stretch>
      </xdr:blipFill>
      <xdr:spPr>
        <a:xfrm>
          <a:off x="5857875" y="3286125"/>
          <a:ext cx="152400" cy="200025"/>
        </a:xfrm>
        <a:prstGeom prst="rect">
          <a:avLst/>
        </a:prstGeom>
        <a:noFill/>
        <a:ln w="9525" cmpd="sng">
          <a:noFill/>
        </a:ln>
      </xdr:spPr>
    </xdr:pic>
    <xdr:clientData/>
  </xdr:twoCellAnchor>
  <xdr:twoCellAnchor editAs="oneCell">
    <xdr:from>
      <xdr:col>16</xdr:col>
      <xdr:colOff>38100</xdr:colOff>
      <xdr:row>15</xdr:row>
      <xdr:rowOff>47625</xdr:rowOff>
    </xdr:from>
    <xdr:to>
      <xdr:col>16</xdr:col>
      <xdr:colOff>190500</xdr:colOff>
      <xdr:row>15</xdr:row>
      <xdr:rowOff>247650</xdr:rowOff>
    </xdr:to>
    <xdr:pic>
      <xdr:nvPicPr>
        <xdr:cNvPr id="10" name="CheckBox10"/>
        <xdr:cNvPicPr preferRelativeResize="1">
          <a:picLocks noChangeAspect="1"/>
        </xdr:cNvPicPr>
      </xdr:nvPicPr>
      <xdr:blipFill>
        <a:blip r:embed="rId2"/>
        <a:stretch>
          <a:fillRect/>
        </a:stretch>
      </xdr:blipFill>
      <xdr:spPr>
        <a:xfrm>
          <a:off x="5857875" y="3562350"/>
          <a:ext cx="152400" cy="200025"/>
        </a:xfrm>
        <a:prstGeom prst="rect">
          <a:avLst/>
        </a:prstGeom>
        <a:noFill/>
        <a:ln w="9525" cmpd="sng">
          <a:noFill/>
        </a:ln>
      </xdr:spPr>
    </xdr:pic>
    <xdr:clientData/>
  </xdr:twoCellAnchor>
  <xdr:twoCellAnchor editAs="oneCell">
    <xdr:from>
      <xdr:col>16</xdr:col>
      <xdr:colOff>38100</xdr:colOff>
      <xdr:row>16</xdr:row>
      <xdr:rowOff>47625</xdr:rowOff>
    </xdr:from>
    <xdr:to>
      <xdr:col>16</xdr:col>
      <xdr:colOff>190500</xdr:colOff>
      <xdr:row>16</xdr:row>
      <xdr:rowOff>247650</xdr:rowOff>
    </xdr:to>
    <xdr:pic>
      <xdr:nvPicPr>
        <xdr:cNvPr id="11" name="CheckBox11"/>
        <xdr:cNvPicPr preferRelativeResize="1">
          <a:picLocks noChangeAspect="1"/>
        </xdr:cNvPicPr>
      </xdr:nvPicPr>
      <xdr:blipFill>
        <a:blip r:embed="rId1"/>
        <a:stretch>
          <a:fillRect/>
        </a:stretch>
      </xdr:blipFill>
      <xdr:spPr>
        <a:xfrm>
          <a:off x="5857875" y="3838575"/>
          <a:ext cx="152400" cy="200025"/>
        </a:xfrm>
        <a:prstGeom prst="rect">
          <a:avLst/>
        </a:prstGeom>
        <a:noFill/>
        <a:ln w="9525" cmpd="sng">
          <a:noFill/>
        </a:ln>
      </xdr:spPr>
    </xdr:pic>
    <xdr:clientData/>
  </xdr:twoCellAnchor>
  <xdr:twoCellAnchor editAs="oneCell">
    <xdr:from>
      <xdr:col>16</xdr:col>
      <xdr:colOff>38100</xdr:colOff>
      <xdr:row>17</xdr:row>
      <xdr:rowOff>57150</xdr:rowOff>
    </xdr:from>
    <xdr:to>
      <xdr:col>16</xdr:col>
      <xdr:colOff>190500</xdr:colOff>
      <xdr:row>17</xdr:row>
      <xdr:rowOff>257175</xdr:rowOff>
    </xdr:to>
    <xdr:pic>
      <xdr:nvPicPr>
        <xdr:cNvPr id="12" name="CheckBox12"/>
        <xdr:cNvPicPr preferRelativeResize="1">
          <a:picLocks noChangeAspect="1"/>
        </xdr:cNvPicPr>
      </xdr:nvPicPr>
      <xdr:blipFill>
        <a:blip r:embed="rId2"/>
        <a:stretch>
          <a:fillRect/>
        </a:stretch>
      </xdr:blipFill>
      <xdr:spPr>
        <a:xfrm>
          <a:off x="5857875" y="4124325"/>
          <a:ext cx="152400" cy="200025"/>
        </a:xfrm>
        <a:prstGeom prst="rect">
          <a:avLst/>
        </a:prstGeom>
        <a:noFill/>
        <a:ln w="9525" cmpd="sng">
          <a:noFill/>
        </a:ln>
      </xdr:spPr>
    </xdr:pic>
    <xdr:clientData/>
  </xdr:twoCellAnchor>
  <xdr:twoCellAnchor editAs="oneCell">
    <xdr:from>
      <xdr:col>16</xdr:col>
      <xdr:colOff>38100</xdr:colOff>
      <xdr:row>18</xdr:row>
      <xdr:rowOff>38100</xdr:rowOff>
    </xdr:from>
    <xdr:to>
      <xdr:col>16</xdr:col>
      <xdr:colOff>190500</xdr:colOff>
      <xdr:row>18</xdr:row>
      <xdr:rowOff>238125</xdr:rowOff>
    </xdr:to>
    <xdr:pic>
      <xdr:nvPicPr>
        <xdr:cNvPr id="13" name="CheckBox13"/>
        <xdr:cNvPicPr preferRelativeResize="1">
          <a:picLocks noChangeAspect="1"/>
        </xdr:cNvPicPr>
      </xdr:nvPicPr>
      <xdr:blipFill>
        <a:blip r:embed="rId1"/>
        <a:stretch>
          <a:fillRect/>
        </a:stretch>
      </xdr:blipFill>
      <xdr:spPr>
        <a:xfrm>
          <a:off x="5857875" y="4381500"/>
          <a:ext cx="152400" cy="200025"/>
        </a:xfrm>
        <a:prstGeom prst="rect">
          <a:avLst/>
        </a:prstGeom>
        <a:noFill/>
        <a:ln w="9525" cmpd="sng">
          <a:noFill/>
        </a:ln>
      </xdr:spPr>
    </xdr:pic>
    <xdr:clientData/>
  </xdr:twoCellAnchor>
  <xdr:twoCellAnchor editAs="oneCell">
    <xdr:from>
      <xdr:col>16</xdr:col>
      <xdr:colOff>38100</xdr:colOff>
      <xdr:row>19</xdr:row>
      <xdr:rowOff>38100</xdr:rowOff>
    </xdr:from>
    <xdr:to>
      <xdr:col>16</xdr:col>
      <xdr:colOff>190500</xdr:colOff>
      <xdr:row>19</xdr:row>
      <xdr:rowOff>238125</xdr:rowOff>
    </xdr:to>
    <xdr:pic>
      <xdr:nvPicPr>
        <xdr:cNvPr id="14" name="CheckBox14"/>
        <xdr:cNvPicPr preferRelativeResize="1">
          <a:picLocks noChangeAspect="1"/>
        </xdr:cNvPicPr>
      </xdr:nvPicPr>
      <xdr:blipFill>
        <a:blip r:embed="rId2"/>
        <a:stretch>
          <a:fillRect/>
        </a:stretch>
      </xdr:blipFill>
      <xdr:spPr>
        <a:xfrm>
          <a:off x="5857875" y="4657725"/>
          <a:ext cx="152400" cy="200025"/>
        </a:xfrm>
        <a:prstGeom prst="rect">
          <a:avLst/>
        </a:prstGeom>
        <a:noFill/>
        <a:ln w="9525" cmpd="sng">
          <a:noFill/>
        </a:ln>
      </xdr:spPr>
    </xdr:pic>
    <xdr:clientData/>
  </xdr:twoCellAnchor>
  <xdr:twoCellAnchor editAs="oneCell">
    <xdr:from>
      <xdr:col>16</xdr:col>
      <xdr:colOff>38100</xdr:colOff>
      <xdr:row>20</xdr:row>
      <xdr:rowOff>38100</xdr:rowOff>
    </xdr:from>
    <xdr:to>
      <xdr:col>16</xdr:col>
      <xdr:colOff>190500</xdr:colOff>
      <xdr:row>20</xdr:row>
      <xdr:rowOff>238125</xdr:rowOff>
    </xdr:to>
    <xdr:pic>
      <xdr:nvPicPr>
        <xdr:cNvPr id="15" name="CheckBox15"/>
        <xdr:cNvPicPr preferRelativeResize="1">
          <a:picLocks noChangeAspect="1"/>
        </xdr:cNvPicPr>
      </xdr:nvPicPr>
      <xdr:blipFill>
        <a:blip r:embed="rId1"/>
        <a:stretch>
          <a:fillRect/>
        </a:stretch>
      </xdr:blipFill>
      <xdr:spPr>
        <a:xfrm>
          <a:off x="5857875" y="4933950"/>
          <a:ext cx="152400" cy="200025"/>
        </a:xfrm>
        <a:prstGeom prst="rect">
          <a:avLst/>
        </a:prstGeom>
        <a:noFill/>
        <a:ln w="9525" cmpd="sng">
          <a:noFill/>
        </a:ln>
      </xdr:spPr>
    </xdr:pic>
    <xdr:clientData/>
  </xdr:twoCellAnchor>
  <xdr:twoCellAnchor editAs="oneCell">
    <xdr:from>
      <xdr:col>16</xdr:col>
      <xdr:colOff>38100</xdr:colOff>
      <xdr:row>21</xdr:row>
      <xdr:rowOff>47625</xdr:rowOff>
    </xdr:from>
    <xdr:to>
      <xdr:col>16</xdr:col>
      <xdr:colOff>190500</xdr:colOff>
      <xdr:row>21</xdr:row>
      <xdr:rowOff>247650</xdr:rowOff>
    </xdr:to>
    <xdr:pic>
      <xdr:nvPicPr>
        <xdr:cNvPr id="16" name="CheckBox16"/>
        <xdr:cNvPicPr preferRelativeResize="1">
          <a:picLocks noChangeAspect="1"/>
        </xdr:cNvPicPr>
      </xdr:nvPicPr>
      <xdr:blipFill>
        <a:blip r:embed="rId2"/>
        <a:stretch>
          <a:fillRect/>
        </a:stretch>
      </xdr:blipFill>
      <xdr:spPr>
        <a:xfrm>
          <a:off x="5857875" y="5219700"/>
          <a:ext cx="152400" cy="200025"/>
        </a:xfrm>
        <a:prstGeom prst="rect">
          <a:avLst/>
        </a:prstGeom>
        <a:noFill/>
        <a:ln w="9525" cmpd="sng">
          <a:noFill/>
        </a:ln>
      </xdr:spPr>
    </xdr:pic>
    <xdr:clientData/>
  </xdr:twoCellAnchor>
  <xdr:twoCellAnchor editAs="oneCell">
    <xdr:from>
      <xdr:col>16</xdr:col>
      <xdr:colOff>38100</xdr:colOff>
      <xdr:row>22</xdr:row>
      <xdr:rowOff>47625</xdr:rowOff>
    </xdr:from>
    <xdr:to>
      <xdr:col>16</xdr:col>
      <xdr:colOff>190500</xdr:colOff>
      <xdr:row>22</xdr:row>
      <xdr:rowOff>247650</xdr:rowOff>
    </xdr:to>
    <xdr:pic>
      <xdr:nvPicPr>
        <xdr:cNvPr id="17" name="CheckBox17"/>
        <xdr:cNvPicPr preferRelativeResize="1">
          <a:picLocks noChangeAspect="1"/>
        </xdr:cNvPicPr>
      </xdr:nvPicPr>
      <xdr:blipFill>
        <a:blip r:embed="rId1"/>
        <a:stretch>
          <a:fillRect/>
        </a:stretch>
      </xdr:blipFill>
      <xdr:spPr>
        <a:xfrm>
          <a:off x="5857875" y="5495925"/>
          <a:ext cx="152400" cy="200025"/>
        </a:xfrm>
        <a:prstGeom prst="rect">
          <a:avLst/>
        </a:prstGeom>
        <a:noFill/>
        <a:ln w="9525" cmpd="sng">
          <a:noFill/>
        </a:ln>
      </xdr:spPr>
    </xdr:pic>
    <xdr:clientData/>
  </xdr:twoCellAnchor>
  <xdr:twoCellAnchor editAs="oneCell">
    <xdr:from>
      <xdr:col>16</xdr:col>
      <xdr:colOff>38100</xdr:colOff>
      <xdr:row>23</xdr:row>
      <xdr:rowOff>47625</xdr:rowOff>
    </xdr:from>
    <xdr:to>
      <xdr:col>16</xdr:col>
      <xdr:colOff>190500</xdr:colOff>
      <xdr:row>23</xdr:row>
      <xdr:rowOff>247650</xdr:rowOff>
    </xdr:to>
    <xdr:pic>
      <xdr:nvPicPr>
        <xdr:cNvPr id="18" name="CheckBox18"/>
        <xdr:cNvPicPr preferRelativeResize="1">
          <a:picLocks noChangeAspect="1"/>
        </xdr:cNvPicPr>
      </xdr:nvPicPr>
      <xdr:blipFill>
        <a:blip r:embed="rId2"/>
        <a:stretch>
          <a:fillRect/>
        </a:stretch>
      </xdr:blipFill>
      <xdr:spPr>
        <a:xfrm>
          <a:off x="5857875" y="5772150"/>
          <a:ext cx="152400" cy="200025"/>
        </a:xfrm>
        <a:prstGeom prst="rect">
          <a:avLst/>
        </a:prstGeom>
        <a:noFill/>
        <a:ln w="9525" cmpd="sng">
          <a:noFill/>
        </a:ln>
      </xdr:spPr>
    </xdr:pic>
    <xdr:clientData/>
  </xdr:twoCellAnchor>
  <xdr:twoCellAnchor editAs="oneCell">
    <xdr:from>
      <xdr:col>16</xdr:col>
      <xdr:colOff>38100</xdr:colOff>
      <xdr:row>24</xdr:row>
      <xdr:rowOff>47625</xdr:rowOff>
    </xdr:from>
    <xdr:to>
      <xdr:col>16</xdr:col>
      <xdr:colOff>190500</xdr:colOff>
      <xdr:row>24</xdr:row>
      <xdr:rowOff>247650</xdr:rowOff>
    </xdr:to>
    <xdr:pic>
      <xdr:nvPicPr>
        <xdr:cNvPr id="19" name="CheckBox19"/>
        <xdr:cNvPicPr preferRelativeResize="1">
          <a:picLocks noChangeAspect="1"/>
        </xdr:cNvPicPr>
      </xdr:nvPicPr>
      <xdr:blipFill>
        <a:blip r:embed="rId1"/>
        <a:stretch>
          <a:fillRect/>
        </a:stretch>
      </xdr:blipFill>
      <xdr:spPr>
        <a:xfrm>
          <a:off x="5857875" y="6048375"/>
          <a:ext cx="152400" cy="200025"/>
        </a:xfrm>
        <a:prstGeom prst="rect">
          <a:avLst/>
        </a:prstGeom>
        <a:noFill/>
        <a:ln w="9525" cmpd="sng">
          <a:noFill/>
        </a:ln>
      </xdr:spPr>
    </xdr:pic>
    <xdr:clientData/>
  </xdr:twoCellAnchor>
  <xdr:twoCellAnchor editAs="oneCell">
    <xdr:from>
      <xdr:col>16</xdr:col>
      <xdr:colOff>38100</xdr:colOff>
      <xdr:row>25</xdr:row>
      <xdr:rowOff>47625</xdr:rowOff>
    </xdr:from>
    <xdr:to>
      <xdr:col>16</xdr:col>
      <xdr:colOff>190500</xdr:colOff>
      <xdr:row>25</xdr:row>
      <xdr:rowOff>247650</xdr:rowOff>
    </xdr:to>
    <xdr:pic>
      <xdr:nvPicPr>
        <xdr:cNvPr id="20" name="CheckBox20"/>
        <xdr:cNvPicPr preferRelativeResize="1">
          <a:picLocks noChangeAspect="1"/>
        </xdr:cNvPicPr>
      </xdr:nvPicPr>
      <xdr:blipFill>
        <a:blip r:embed="rId2"/>
        <a:stretch>
          <a:fillRect/>
        </a:stretch>
      </xdr:blipFill>
      <xdr:spPr>
        <a:xfrm>
          <a:off x="5857875" y="6324600"/>
          <a:ext cx="152400" cy="200025"/>
        </a:xfrm>
        <a:prstGeom prst="rect">
          <a:avLst/>
        </a:prstGeom>
        <a:noFill/>
        <a:ln w="9525" cmpd="sng">
          <a:noFill/>
        </a:ln>
      </xdr:spPr>
    </xdr:pic>
    <xdr:clientData/>
  </xdr:twoCellAnchor>
  <xdr:twoCellAnchor editAs="oneCell">
    <xdr:from>
      <xdr:col>16</xdr:col>
      <xdr:colOff>38100</xdr:colOff>
      <xdr:row>40</xdr:row>
      <xdr:rowOff>38100</xdr:rowOff>
    </xdr:from>
    <xdr:to>
      <xdr:col>16</xdr:col>
      <xdr:colOff>190500</xdr:colOff>
      <xdr:row>40</xdr:row>
      <xdr:rowOff>238125</xdr:rowOff>
    </xdr:to>
    <xdr:pic>
      <xdr:nvPicPr>
        <xdr:cNvPr id="21" name="CheckBox41"/>
        <xdr:cNvPicPr preferRelativeResize="1">
          <a:picLocks noChangeAspect="1"/>
        </xdr:cNvPicPr>
      </xdr:nvPicPr>
      <xdr:blipFill>
        <a:blip r:embed="rId1"/>
        <a:stretch>
          <a:fillRect/>
        </a:stretch>
      </xdr:blipFill>
      <xdr:spPr>
        <a:xfrm>
          <a:off x="5857875" y="10248900"/>
          <a:ext cx="152400" cy="200025"/>
        </a:xfrm>
        <a:prstGeom prst="rect">
          <a:avLst/>
        </a:prstGeom>
        <a:noFill/>
        <a:ln w="9525" cmpd="sng">
          <a:noFill/>
        </a:ln>
      </xdr:spPr>
    </xdr:pic>
    <xdr:clientData/>
  </xdr:twoCellAnchor>
  <xdr:twoCellAnchor editAs="oneCell">
    <xdr:from>
      <xdr:col>16</xdr:col>
      <xdr:colOff>38100</xdr:colOff>
      <xdr:row>41</xdr:row>
      <xdr:rowOff>38100</xdr:rowOff>
    </xdr:from>
    <xdr:to>
      <xdr:col>16</xdr:col>
      <xdr:colOff>190500</xdr:colOff>
      <xdr:row>41</xdr:row>
      <xdr:rowOff>238125</xdr:rowOff>
    </xdr:to>
    <xdr:pic>
      <xdr:nvPicPr>
        <xdr:cNvPr id="22" name="CheckBox42"/>
        <xdr:cNvPicPr preferRelativeResize="1">
          <a:picLocks noChangeAspect="1"/>
        </xdr:cNvPicPr>
      </xdr:nvPicPr>
      <xdr:blipFill>
        <a:blip r:embed="rId2"/>
        <a:stretch>
          <a:fillRect/>
        </a:stretch>
      </xdr:blipFill>
      <xdr:spPr>
        <a:xfrm>
          <a:off x="5857875" y="10525125"/>
          <a:ext cx="152400" cy="200025"/>
        </a:xfrm>
        <a:prstGeom prst="rect">
          <a:avLst/>
        </a:prstGeom>
        <a:noFill/>
        <a:ln w="9525" cmpd="sng">
          <a:noFill/>
        </a:ln>
      </xdr:spPr>
    </xdr:pic>
    <xdr:clientData/>
  </xdr:twoCellAnchor>
  <xdr:twoCellAnchor editAs="oneCell">
    <xdr:from>
      <xdr:col>16</xdr:col>
      <xdr:colOff>38100</xdr:colOff>
      <xdr:row>42</xdr:row>
      <xdr:rowOff>38100</xdr:rowOff>
    </xdr:from>
    <xdr:to>
      <xdr:col>16</xdr:col>
      <xdr:colOff>190500</xdr:colOff>
      <xdr:row>42</xdr:row>
      <xdr:rowOff>238125</xdr:rowOff>
    </xdr:to>
    <xdr:pic>
      <xdr:nvPicPr>
        <xdr:cNvPr id="23" name="CheckBox43"/>
        <xdr:cNvPicPr preferRelativeResize="1">
          <a:picLocks noChangeAspect="1"/>
        </xdr:cNvPicPr>
      </xdr:nvPicPr>
      <xdr:blipFill>
        <a:blip r:embed="rId1"/>
        <a:stretch>
          <a:fillRect/>
        </a:stretch>
      </xdr:blipFill>
      <xdr:spPr>
        <a:xfrm>
          <a:off x="5857875" y="10801350"/>
          <a:ext cx="152400" cy="200025"/>
        </a:xfrm>
        <a:prstGeom prst="rect">
          <a:avLst/>
        </a:prstGeom>
        <a:noFill/>
        <a:ln w="9525" cmpd="sng">
          <a:noFill/>
        </a:ln>
      </xdr:spPr>
    </xdr:pic>
    <xdr:clientData/>
  </xdr:twoCellAnchor>
  <xdr:twoCellAnchor editAs="oneCell">
    <xdr:from>
      <xdr:col>16</xdr:col>
      <xdr:colOff>38100</xdr:colOff>
      <xdr:row>43</xdr:row>
      <xdr:rowOff>47625</xdr:rowOff>
    </xdr:from>
    <xdr:to>
      <xdr:col>16</xdr:col>
      <xdr:colOff>190500</xdr:colOff>
      <xdr:row>43</xdr:row>
      <xdr:rowOff>247650</xdr:rowOff>
    </xdr:to>
    <xdr:pic>
      <xdr:nvPicPr>
        <xdr:cNvPr id="24" name="CheckBox44"/>
        <xdr:cNvPicPr preferRelativeResize="1">
          <a:picLocks noChangeAspect="1"/>
        </xdr:cNvPicPr>
      </xdr:nvPicPr>
      <xdr:blipFill>
        <a:blip r:embed="rId2"/>
        <a:stretch>
          <a:fillRect/>
        </a:stretch>
      </xdr:blipFill>
      <xdr:spPr>
        <a:xfrm>
          <a:off x="5857875" y="11087100"/>
          <a:ext cx="152400" cy="200025"/>
        </a:xfrm>
        <a:prstGeom prst="rect">
          <a:avLst/>
        </a:prstGeom>
        <a:noFill/>
        <a:ln w="9525" cmpd="sng">
          <a:noFill/>
        </a:ln>
      </xdr:spPr>
    </xdr:pic>
    <xdr:clientData/>
  </xdr:twoCellAnchor>
  <xdr:twoCellAnchor editAs="oneCell">
    <xdr:from>
      <xdr:col>16</xdr:col>
      <xdr:colOff>38100</xdr:colOff>
      <xdr:row>49</xdr:row>
      <xdr:rowOff>47625</xdr:rowOff>
    </xdr:from>
    <xdr:to>
      <xdr:col>16</xdr:col>
      <xdr:colOff>190500</xdr:colOff>
      <xdr:row>49</xdr:row>
      <xdr:rowOff>247650</xdr:rowOff>
    </xdr:to>
    <xdr:pic>
      <xdr:nvPicPr>
        <xdr:cNvPr id="25" name="CheckBox45"/>
        <xdr:cNvPicPr preferRelativeResize="1">
          <a:picLocks noChangeAspect="1"/>
        </xdr:cNvPicPr>
      </xdr:nvPicPr>
      <xdr:blipFill>
        <a:blip r:embed="rId1"/>
        <a:stretch>
          <a:fillRect/>
        </a:stretch>
      </xdr:blipFill>
      <xdr:spPr>
        <a:xfrm>
          <a:off x="5857875" y="12744450"/>
          <a:ext cx="152400" cy="200025"/>
        </a:xfrm>
        <a:prstGeom prst="rect">
          <a:avLst/>
        </a:prstGeom>
        <a:noFill/>
        <a:ln w="9525" cmpd="sng">
          <a:noFill/>
        </a:ln>
      </xdr:spPr>
    </xdr:pic>
    <xdr:clientData/>
  </xdr:twoCellAnchor>
  <xdr:twoCellAnchor editAs="oneCell">
    <xdr:from>
      <xdr:col>16</xdr:col>
      <xdr:colOff>38100</xdr:colOff>
      <xdr:row>50</xdr:row>
      <xdr:rowOff>47625</xdr:rowOff>
    </xdr:from>
    <xdr:to>
      <xdr:col>16</xdr:col>
      <xdr:colOff>190500</xdr:colOff>
      <xdr:row>50</xdr:row>
      <xdr:rowOff>247650</xdr:rowOff>
    </xdr:to>
    <xdr:pic>
      <xdr:nvPicPr>
        <xdr:cNvPr id="26" name="CheckBox46"/>
        <xdr:cNvPicPr preferRelativeResize="1">
          <a:picLocks noChangeAspect="1"/>
        </xdr:cNvPicPr>
      </xdr:nvPicPr>
      <xdr:blipFill>
        <a:blip r:embed="rId2"/>
        <a:stretch>
          <a:fillRect/>
        </a:stretch>
      </xdr:blipFill>
      <xdr:spPr>
        <a:xfrm>
          <a:off x="5857875" y="13020675"/>
          <a:ext cx="152400" cy="200025"/>
        </a:xfrm>
        <a:prstGeom prst="rect">
          <a:avLst/>
        </a:prstGeom>
        <a:noFill/>
        <a:ln w="9525" cmpd="sng">
          <a:noFill/>
        </a:ln>
      </xdr:spPr>
    </xdr:pic>
    <xdr:clientData/>
  </xdr:twoCellAnchor>
  <xdr:twoCellAnchor editAs="oneCell">
    <xdr:from>
      <xdr:col>16</xdr:col>
      <xdr:colOff>38100</xdr:colOff>
      <xdr:row>51</xdr:row>
      <xdr:rowOff>47625</xdr:rowOff>
    </xdr:from>
    <xdr:to>
      <xdr:col>16</xdr:col>
      <xdr:colOff>190500</xdr:colOff>
      <xdr:row>51</xdr:row>
      <xdr:rowOff>247650</xdr:rowOff>
    </xdr:to>
    <xdr:pic>
      <xdr:nvPicPr>
        <xdr:cNvPr id="27" name="CheckBox47"/>
        <xdr:cNvPicPr preferRelativeResize="1">
          <a:picLocks noChangeAspect="1"/>
        </xdr:cNvPicPr>
      </xdr:nvPicPr>
      <xdr:blipFill>
        <a:blip r:embed="rId1"/>
        <a:stretch>
          <a:fillRect/>
        </a:stretch>
      </xdr:blipFill>
      <xdr:spPr>
        <a:xfrm>
          <a:off x="5857875" y="13296900"/>
          <a:ext cx="152400" cy="200025"/>
        </a:xfrm>
        <a:prstGeom prst="rect">
          <a:avLst/>
        </a:prstGeom>
        <a:noFill/>
        <a:ln w="9525" cmpd="sng">
          <a:noFill/>
        </a:ln>
      </xdr:spPr>
    </xdr:pic>
    <xdr:clientData/>
  </xdr:twoCellAnchor>
  <xdr:twoCellAnchor editAs="oneCell">
    <xdr:from>
      <xdr:col>16</xdr:col>
      <xdr:colOff>38100</xdr:colOff>
      <xdr:row>52</xdr:row>
      <xdr:rowOff>57150</xdr:rowOff>
    </xdr:from>
    <xdr:to>
      <xdr:col>16</xdr:col>
      <xdr:colOff>190500</xdr:colOff>
      <xdr:row>52</xdr:row>
      <xdr:rowOff>257175</xdr:rowOff>
    </xdr:to>
    <xdr:pic>
      <xdr:nvPicPr>
        <xdr:cNvPr id="28" name="CheckBox48"/>
        <xdr:cNvPicPr preferRelativeResize="1">
          <a:picLocks noChangeAspect="1"/>
        </xdr:cNvPicPr>
      </xdr:nvPicPr>
      <xdr:blipFill>
        <a:blip r:embed="rId2"/>
        <a:stretch>
          <a:fillRect/>
        </a:stretch>
      </xdr:blipFill>
      <xdr:spPr>
        <a:xfrm>
          <a:off x="5857875" y="13582650"/>
          <a:ext cx="152400" cy="200025"/>
        </a:xfrm>
        <a:prstGeom prst="rect">
          <a:avLst/>
        </a:prstGeom>
        <a:noFill/>
        <a:ln w="9525" cmpd="sng">
          <a:noFill/>
        </a:ln>
      </xdr:spPr>
    </xdr:pic>
    <xdr:clientData/>
  </xdr:twoCellAnchor>
  <xdr:twoCellAnchor editAs="oneCell">
    <xdr:from>
      <xdr:col>16</xdr:col>
      <xdr:colOff>38100</xdr:colOff>
      <xdr:row>44</xdr:row>
      <xdr:rowOff>38100</xdr:rowOff>
    </xdr:from>
    <xdr:to>
      <xdr:col>16</xdr:col>
      <xdr:colOff>190500</xdr:colOff>
      <xdr:row>44</xdr:row>
      <xdr:rowOff>238125</xdr:rowOff>
    </xdr:to>
    <xdr:pic>
      <xdr:nvPicPr>
        <xdr:cNvPr id="29" name="CheckBox49"/>
        <xdr:cNvPicPr preferRelativeResize="1">
          <a:picLocks noChangeAspect="1"/>
        </xdr:cNvPicPr>
      </xdr:nvPicPr>
      <xdr:blipFill>
        <a:blip r:embed="rId1"/>
        <a:stretch>
          <a:fillRect/>
        </a:stretch>
      </xdr:blipFill>
      <xdr:spPr>
        <a:xfrm>
          <a:off x="5857875" y="11353800"/>
          <a:ext cx="152400" cy="200025"/>
        </a:xfrm>
        <a:prstGeom prst="rect">
          <a:avLst/>
        </a:prstGeom>
        <a:noFill/>
        <a:ln w="9525" cmpd="sng">
          <a:noFill/>
        </a:ln>
      </xdr:spPr>
    </xdr:pic>
    <xdr:clientData/>
  </xdr:twoCellAnchor>
  <xdr:twoCellAnchor editAs="oneCell">
    <xdr:from>
      <xdr:col>16</xdr:col>
      <xdr:colOff>38100</xdr:colOff>
      <xdr:row>45</xdr:row>
      <xdr:rowOff>38100</xdr:rowOff>
    </xdr:from>
    <xdr:to>
      <xdr:col>16</xdr:col>
      <xdr:colOff>190500</xdr:colOff>
      <xdr:row>45</xdr:row>
      <xdr:rowOff>238125</xdr:rowOff>
    </xdr:to>
    <xdr:pic>
      <xdr:nvPicPr>
        <xdr:cNvPr id="30" name="CheckBox50"/>
        <xdr:cNvPicPr preferRelativeResize="1">
          <a:picLocks noChangeAspect="1"/>
        </xdr:cNvPicPr>
      </xdr:nvPicPr>
      <xdr:blipFill>
        <a:blip r:embed="rId2"/>
        <a:stretch>
          <a:fillRect/>
        </a:stretch>
      </xdr:blipFill>
      <xdr:spPr>
        <a:xfrm>
          <a:off x="5857875" y="11630025"/>
          <a:ext cx="152400" cy="200025"/>
        </a:xfrm>
        <a:prstGeom prst="rect">
          <a:avLst/>
        </a:prstGeom>
        <a:noFill/>
        <a:ln w="9525" cmpd="sng">
          <a:noFill/>
        </a:ln>
      </xdr:spPr>
    </xdr:pic>
    <xdr:clientData/>
  </xdr:twoCellAnchor>
  <xdr:twoCellAnchor editAs="oneCell">
    <xdr:from>
      <xdr:col>16</xdr:col>
      <xdr:colOff>38100</xdr:colOff>
      <xdr:row>46</xdr:row>
      <xdr:rowOff>38100</xdr:rowOff>
    </xdr:from>
    <xdr:to>
      <xdr:col>16</xdr:col>
      <xdr:colOff>190500</xdr:colOff>
      <xdr:row>46</xdr:row>
      <xdr:rowOff>238125</xdr:rowOff>
    </xdr:to>
    <xdr:pic>
      <xdr:nvPicPr>
        <xdr:cNvPr id="31" name="CheckBox51"/>
        <xdr:cNvPicPr preferRelativeResize="1">
          <a:picLocks noChangeAspect="1"/>
        </xdr:cNvPicPr>
      </xdr:nvPicPr>
      <xdr:blipFill>
        <a:blip r:embed="rId1"/>
        <a:stretch>
          <a:fillRect/>
        </a:stretch>
      </xdr:blipFill>
      <xdr:spPr>
        <a:xfrm>
          <a:off x="5857875" y="11906250"/>
          <a:ext cx="152400" cy="200025"/>
        </a:xfrm>
        <a:prstGeom prst="rect">
          <a:avLst/>
        </a:prstGeom>
        <a:noFill/>
        <a:ln w="9525" cmpd="sng">
          <a:noFill/>
        </a:ln>
      </xdr:spPr>
    </xdr:pic>
    <xdr:clientData/>
  </xdr:twoCellAnchor>
  <xdr:twoCellAnchor editAs="oneCell">
    <xdr:from>
      <xdr:col>16</xdr:col>
      <xdr:colOff>38100</xdr:colOff>
      <xdr:row>47</xdr:row>
      <xdr:rowOff>47625</xdr:rowOff>
    </xdr:from>
    <xdr:to>
      <xdr:col>16</xdr:col>
      <xdr:colOff>190500</xdr:colOff>
      <xdr:row>47</xdr:row>
      <xdr:rowOff>247650</xdr:rowOff>
    </xdr:to>
    <xdr:pic>
      <xdr:nvPicPr>
        <xdr:cNvPr id="32" name="CheckBox52"/>
        <xdr:cNvPicPr preferRelativeResize="1">
          <a:picLocks noChangeAspect="1"/>
        </xdr:cNvPicPr>
      </xdr:nvPicPr>
      <xdr:blipFill>
        <a:blip r:embed="rId2"/>
        <a:stretch>
          <a:fillRect/>
        </a:stretch>
      </xdr:blipFill>
      <xdr:spPr>
        <a:xfrm>
          <a:off x="5857875" y="12192000"/>
          <a:ext cx="152400" cy="200025"/>
        </a:xfrm>
        <a:prstGeom prst="rect">
          <a:avLst/>
        </a:prstGeom>
        <a:noFill/>
        <a:ln w="9525" cmpd="sng">
          <a:noFill/>
        </a:ln>
      </xdr:spPr>
    </xdr:pic>
    <xdr:clientData/>
  </xdr:twoCellAnchor>
  <xdr:twoCellAnchor editAs="oneCell">
    <xdr:from>
      <xdr:col>16</xdr:col>
      <xdr:colOff>38100</xdr:colOff>
      <xdr:row>27</xdr:row>
      <xdr:rowOff>38100</xdr:rowOff>
    </xdr:from>
    <xdr:to>
      <xdr:col>16</xdr:col>
      <xdr:colOff>190500</xdr:colOff>
      <xdr:row>27</xdr:row>
      <xdr:rowOff>238125</xdr:rowOff>
    </xdr:to>
    <xdr:pic>
      <xdr:nvPicPr>
        <xdr:cNvPr id="33" name="CheckBox21"/>
        <xdr:cNvPicPr preferRelativeResize="1">
          <a:picLocks noChangeAspect="1"/>
        </xdr:cNvPicPr>
      </xdr:nvPicPr>
      <xdr:blipFill>
        <a:blip r:embed="rId1"/>
        <a:stretch>
          <a:fillRect/>
        </a:stretch>
      </xdr:blipFill>
      <xdr:spPr>
        <a:xfrm>
          <a:off x="5857875" y="6762750"/>
          <a:ext cx="152400" cy="200025"/>
        </a:xfrm>
        <a:prstGeom prst="rect">
          <a:avLst/>
        </a:prstGeom>
        <a:noFill/>
        <a:ln w="9525" cmpd="sng">
          <a:noFill/>
        </a:ln>
      </xdr:spPr>
    </xdr:pic>
    <xdr:clientData/>
  </xdr:twoCellAnchor>
  <xdr:twoCellAnchor editAs="oneCell">
    <xdr:from>
      <xdr:col>16</xdr:col>
      <xdr:colOff>38100</xdr:colOff>
      <xdr:row>28</xdr:row>
      <xdr:rowOff>38100</xdr:rowOff>
    </xdr:from>
    <xdr:to>
      <xdr:col>16</xdr:col>
      <xdr:colOff>190500</xdr:colOff>
      <xdr:row>28</xdr:row>
      <xdr:rowOff>238125</xdr:rowOff>
    </xdr:to>
    <xdr:pic>
      <xdr:nvPicPr>
        <xdr:cNvPr id="34" name="CheckBox22"/>
        <xdr:cNvPicPr preferRelativeResize="1">
          <a:picLocks noChangeAspect="1"/>
        </xdr:cNvPicPr>
      </xdr:nvPicPr>
      <xdr:blipFill>
        <a:blip r:embed="rId2"/>
        <a:stretch>
          <a:fillRect/>
        </a:stretch>
      </xdr:blipFill>
      <xdr:spPr>
        <a:xfrm>
          <a:off x="5857875" y="7038975"/>
          <a:ext cx="152400" cy="200025"/>
        </a:xfrm>
        <a:prstGeom prst="rect">
          <a:avLst/>
        </a:prstGeom>
        <a:noFill/>
        <a:ln w="9525" cmpd="sng">
          <a:noFill/>
        </a:ln>
      </xdr:spPr>
    </xdr:pic>
    <xdr:clientData/>
  </xdr:twoCellAnchor>
  <xdr:twoCellAnchor editAs="oneCell">
    <xdr:from>
      <xdr:col>16</xdr:col>
      <xdr:colOff>38100</xdr:colOff>
      <xdr:row>29</xdr:row>
      <xdr:rowOff>38100</xdr:rowOff>
    </xdr:from>
    <xdr:to>
      <xdr:col>16</xdr:col>
      <xdr:colOff>190500</xdr:colOff>
      <xdr:row>29</xdr:row>
      <xdr:rowOff>238125</xdr:rowOff>
    </xdr:to>
    <xdr:pic>
      <xdr:nvPicPr>
        <xdr:cNvPr id="35" name="CheckBox23"/>
        <xdr:cNvPicPr preferRelativeResize="1">
          <a:picLocks noChangeAspect="1"/>
        </xdr:cNvPicPr>
      </xdr:nvPicPr>
      <xdr:blipFill>
        <a:blip r:embed="rId1"/>
        <a:stretch>
          <a:fillRect/>
        </a:stretch>
      </xdr:blipFill>
      <xdr:spPr>
        <a:xfrm>
          <a:off x="5857875" y="7315200"/>
          <a:ext cx="152400" cy="200025"/>
        </a:xfrm>
        <a:prstGeom prst="rect">
          <a:avLst/>
        </a:prstGeom>
        <a:noFill/>
        <a:ln w="9525" cmpd="sng">
          <a:noFill/>
        </a:ln>
      </xdr:spPr>
    </xdr:pic>
    <xdr:clientData/>
  </xdr:twoCellAnchor>
  <xdr:twoCellAnchor editAs="oneCell">
    <xdr:from>
      <xdr:col>16</xdr:col>
      <xdr:colOff>38100</xdr:colOff>
      <xdr:row>30</xdr:row>
      <xdr:rowOff>47625</xdr:rowOff>
    </xdr:from>
    <xdr:to>
      <xdr:col>16</xdr:col>
      <xdr:colOff>190500</xdr:colOff>
      <xdr:row>30</xdr:row>
      <xdr:rowOff>247650</xdr:rowOff>
    </xdr:to>
    <xdr:pic>
      <xdr:nvPicPr>
        <xdr:cNvPr id="36" name="CheckBox24"/>
        <xdr:cNvPicPr preferRelativeResize="1">
          <a:picLocks noChangeAspect="1"/>
        </xdr:cNvPicPr>
      </xdr:nvPicPr>
      <xdr:blipFill>
        <a:blip r:embed="rId2"/>
        <a:stretch>
          <a:fillRect/>
        </a:stretch>
      </xdr:blipFill>
      <xdr:spPr>
        <a:xfrm>
          <a:off x="5857875" y="7600950"/>
          <a:ext cx="152400" cy="200025"/>
        </a:xfrm>
        <a:prstGeom prst="rect">
          <a:avLst/>
        </a:prstGeom>
        <a:noFill/>
        <a:ln w="9525" cmpd="sng">
          <a:noFill/>
        </a:ln>
      </xdr:spPr>
    </xdr:pic>
    <xdr:clientData/>
  </xdr:twoCellAnchor>
  <xdr:twoCellAnchor editAs="oneCell">
    <xdr:from>
      <xdr:col>16</xdr:col>
      <xdr:colOff>38100</xdr:colOff>
      <xdr:row>35</xdr:row>
      <xdr:rowOff>47625</xdr:rowOff>
    </xdr:from>
    <xdr:to>
      <xdr:col>16</xdr:col>
      <xdr:colOff>190500</xdr:colOff>
      <xdr:row>35</xdr:row>
      <xdr:rowOff>247650</xdr:rowOff>
    </xdr:to>
    <xdr:pic>
      <xdr:nvPicPr>
        <xdr:cNvPr id="37" name="CheckBox25"/>
        <xdr:cNvPicPr preferRelativeResize="1">
          <a:picLocks noChangeAspect="1"/>
        </xdr:cNvPicPr>
      </xdr:nvPicPr>
      <xdr:blipFill>
        <a:blip r:embed="rId1"/>
        <a:stretch>
          <a:fillRect/>
        </a:stretch>
      </xdr:blipFill>
      <xdr:spPr>
        <a:xfrm>
          <a:off x="5857875" y="8982075"/>
          <a:ext cx="152400" cy="200025"/>
        </a:xfrm>
        <a:prstGeom prst="rect">
          <a:avLst/>
        </a:prstGeom>
        <a:noFill/>
        <a:ln w="9525" cmpd="sng">
          <a:noFill/>
        </a:ln>
      </xdr:spPr>
    </xdr:pic>
    <xdr:clientData/>
  </xdr:twoCellAnchor>
  <xdr:twoCellAnchor editAs="oneCell">
    <xdr:from>
      <xdr:col>16</xdr:col>
      <xdr:colOff>38100</xdr:colOff>
      <xdr:row>36</xdr:row>
      <xdr:rowOff>47625</xdr:rowOff>
    </xdr:from>
    <xdr:to>
      <xdr:col>16</xdr:col>
      <xdr:colOff>190500</xdr:colOff>
      <xdr:row>36</xdr:row>
      <xdr:rowOff>247650</xdr:rowOff>
    </xdr:to>
    <xdr:pic>
      <xdr:nvPicPr>
        <xdr:cNvPr id="38" name="CheckBox26"/>
        <xdr:cNvPicPr preferRelativeResize="1">
          <a:picLocks noChangeAspect="1"/>
        </xdr:cNvPicPr>
      </xdr:nvPicPr>
      <xdr:blipFill>
        <a:blip r:embed="rId2"/>
        <a:stretch>
          <a:fillRect/>
        </a:stretch>
      </xdr:blipFill>
      <xdr:spPr>
        <a:xfrm>
          <a:off x="5857875" y="9258300"/>
          <a:ext cx="152400" cy="200025"/>
        </a:xfrm>
        <a:prstGeom prst="rect">
          <a:avLst/>
        </a:prstGeom>
        <a:noFill/>
        <a:ln w="9525" cmpd="sng">
          <a:noFill/>
        </a:ln>
      </xdr:spPr>
    </xdr:pic>
    <xdr:clientData/>
  </xdr:twoCellAnchor>
  <xdr:twoCellAnchor editAs="oneCell">
    <xdr:from>
      <xdr:col>16</xdr:col>
      <xdr:colOff>38100</xdr:colOff>
      <xdr:row>37</xdr:row>
      <xdr:rowOff>47625</xdr:rowOff>
    </xdr:from>
    <xdr:to>
      <xdr:col>16</xdr:col>
      <xdr:colOff>190500</xdr:colOff>
      <xdr:row>37</xdr:row>
      <xdr:rowOff>247650</xdr:rowOff>
    </xdr:to>
    <xdr:pic>
      <xdr:nvPicPr>
        <xdr:cNvPr id="39" name="CheckBox27"/>
        <xdr:cNvPicPr preferRelativeResize="1">
          <a:picLocks noChangeAspect="1"/>
        </xdr:cNvPicPr>
      </xdr:nvPicPr>
      <xdr:blipFill>
        <a:blip r:embed="rId1"/>
        <a:stretch>
          <a:fillRect/>
        </a:stretch>
      </xdr:blipFill>
      <xdr:spPr>
        <a:xfrm>
          <a:off x="5857875" y="9534525"/>
          <a:ext cx="152400" cy="200025"/>
        </a:xfrm>
        <a:prstGeom prst="rect">
          <a:avLst/>
        </a:prstGeom>
        <a:noFill/>
        <a:ln w="9525" cmpd="sng">
          <a:noFill/>
        </a:ln>
      </xdr:spPr>
    </xdr:pic>
    <xdr:clientData/>
  </xdr:twoCellAnchor>
  <xdr:twoCellAnchor editAs="oneCell">
    <xdr:from>
      <xdr:col>16</xdr:col>
      <xdr:colOff>38100</xdr:colOff>
      <xdr:row>38</xdr:row>
      <xdr:rowOff>57150</xdr:rowOff>
    </xdr:from>
    <xdr:to>
      <xdr:col>16</xdr:col>
      <xdr:colOff>190500</xdr:colOff>
      <xdr:row>38</xdr:row>
      <xdr:rowOff>257175</xdr:rowOff>
    </xdr:to>
    <xdr:pic>
      <xdr:nvPicPr>
        <xdr:cNvPr id="40" name="CheckBox28"/>
        <xdr:cNvPicPr preferRelativeResize="1">
          <a:picLocks noChangeAspect="1"/>
        </xdr:cNvPicPr>
      </xdr:nvPicPr>
      <xdr:blipFill>
        <a:blip r:embed="rId2"/>
        <a:stretch>
          <a:fillRect/>
        </a:stretch>
      </xdr:blipFill>
      <xdr:spPr>
        <a:xfrm>
          <a:off x="5857875" y="9820275"/>
          <a:ext cx="152400" cy="200025"/>
        </a:xfrm>
        <a:prstGeom prst="rect">
          <a:avLst/>
        </a:prstGeom>
        <a:noFill/>
        <a:ln w="9525" cmpd="sng">
          <a:noFill/>
        </a:ln>
      </xdr:spPr>
    </xdr:pic>
    <xdr:clientData/>
  </xdr:twoCellAnchor>
  <xdr:twoCellAnchor editAs="oneCell">
    <xdr:from>
      <xdr:col>16</xdr:col>
      <xdr:colOff>38100</xdr:colOff>
      <xdr:row>31</xdr:row>
      <xdr:rowOff>38100</xdr:rowOff>
    </xdr:from>
    <xdr:to>
      <xdr:col>16</xdr:col>
      <xdr:colOff>190500</xdr:colOff>
      <xdr:row>31</xdr:row>
      <xdr:rowOff>238125</xdr:rowOff>
    </xdr:to>
    <xdr:pic>
      <xdr:nvPicPr>
        <xdr:cNvPr id="41" name="CheckBox29"/>
        <xdr:cNvPicPr preferRelativeResize="1">
          <a:picLocks noChangeAspect="1"/>
        </xdr:cNvPicPr>
      </xdr:nvPicPr>
      <xdr:blipFill>
        <a:blip r:embed="rId1"/>
        <a:stretch>
          <a:fillRect/>
        </a:stretch>
      </xdr:blipFill>
      <xdr:spPr>
        <a:xfrm>
          <a:off x="5857875" y="7867650"/>
          <a:ext cx="152400" cy="200025"/>
        </a:xfrm>
        <a:prstGeom prst="rect">
          <a:avLst/>
        </a:prstGeom>
        <a:noFill/>
        <a:ln w="9525" cmpd="sng">
          <a:noFill/>
        </a:ln>
      </xdr:spPr>
    </xdr:pic>
    <xdr:clientData/>
  </xdr:twoCellAnchor>
  <xdr:twoCellAnchor editAs="oneCell">
    <xdr:from>
      <xdr:col>16</xdr:col>
      <xdr:colOff>38100</xdr:colOff>
      <xdr:row>32</xdr:row>
      <xdr:rowOff>38100</xdr:rowOff>
    </xdr:from>
    <xdr:to>
      <xdr:col>16</xdr:col>
      <xdr:colOff>190500</xdr:colOff>
      <xdr:row>32</xdr:row>
      <xdr:rowOff>238125</xdr:rowOff>
    </xdr:to>
    <xdr:pic>
      <xdr:nvPicPr>
        <xdr:cNvPr id="42" name="CheckBox30"/>
        <xdr:cNvPicPr preferRelativeResize="1">
          <a:picLocks noChangeAspect="1"/>
        </xdr:cNvPicPr>
      </xdr:nvPicPr>
      <xdr:blipFill>
        <a:blip r:embed="rId2"/>
        <a:stretch>
          <a:fillRect/>
        </a:stretch>
      </xdr:blipFill>
      <xdr:spPr>
        <a:xfrm>
          <a:off x="5857875" y="8143875"/>
          <a:ext cx="152400" cy="200025"/>
        </a:xfrm>
        <a:prstGeom prst="rect">
          <a:avLst/>
        </a:prstGeom>
        <a:noFill/>
        <a:ln w="9525" cmpd="sng">
          <a:noFill/>
        </a:ln>
      </xdr:spPr>
    </xdr:pic>
    <xdr:clientData/>
  </xdr:twoCellAnchor>
  <xdr:twoCellAnchor editAs="oneCell">
    <xdr:from>
      <xdr:col>16</xdr:col>
      <xdr:colOff>38100</xdr:colOff>
      <xdr:row>33</xdr:row>
      <xdr:rowOff>38100</xdr:rowOff>
    </xdr:from>
    <xdr:to>
      <xdr:col>16</xdr:col>
      <xdr:colOff>190500</xdr:colOff>
      <xdr:row>33</xdr:row>
      <xdr:rowOff>238125</xdr:rowOff>
    </xdr:to>
    <xdr:pic>
      <xdr:nvPicPr>
        <xdr:cNvPr id="43" name="CheckBox31"/>
        <xdr:cNvPicPr preferRelativeResize="1">
          <a:picLocks noChangeAspect="1"/>
        </xdr:cNvPicPr>
      </xdr:nvPicPr>
      <xdr:blipFill>
        <a:blip r:embed="rId1"/>
        <a:stretch>
          <a:fillRect/>
        </a:stretch>
      </xdr:blipFill>
      <xdr:spPr>
        <a:xfrm>
          <a:off x="5857875" y="8420100"/>
          <a:ext cx="152400" cy="200025"/>
        </a:xfrm>
        <a:prstGeom prst="rect">
          <a:avLst/>
        </a:prstGeom>
        <a:noFill/>
        <a:ln w="9525" cmpd="sng">
          <a:noFill/>
        </a:ln>
      </xdr:spPr>
    </xdr:pic>
    <xdr:clientData/>
  </xdr:twoCellAnchor>
  <xdr:twoCellAnchor editAs="oneCell">
    <xdr:from>
      <xdr:col>16</xdr:col>
      <xdr:colOff>38100</xdr:colOff>
      <xdr:row>34</xdr:row>
      <xdr:rowOff>47625</xdr:rowOff>
    </xdr:from>
    <xdr:to>
      <xdr:col>16</xdr:col>
      <xdr:colOff>190500</xdr:colOff>
      <xdr:row>34</xdr:row>
      <xdr:rowOff>247650</xdr:rowOff>
    </xdr:to>
    <xdr:pic>
      <xdr:nvPicPr>
        <xdr:cNvPr id="44" name="CheckBox32"/>
        <xdr:cNvPicPr preferRelativeResize="1">
          <a:picLocks noChangeAspect="1"/>
        </xdr:cNvPicPr>
      </xdr:nvPicPr>
      <xdr:blipFill>
        <a:blip r:embed="rId2"/>
        <a:stretch>
          <a:fillRect/>
        </a:stretch>
      </xdr:blipFill>
      <xdr:spPr>
        <a:xfrm>
          <a:off x="5857875" y="8705850"/>
          <a:ext cx="152400" cy="2000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304;&#35373;&#35336;&#12305;&#65288;&#36196;&#23383;&#65289;&#12288;H20_saiten_sekkei_2008.9.26&#35330;&#2749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表（その１ 項目別集計）"/>
      <sheetName val="ＥＲＲチェック"/>
      <sheetName val="評定満点ウエイト表"/>
      <sheetName val="満点表"/>
      <sheetName val="集計表（その２ 分野別集計）"/>
      <sheetName val="印刷用"/>
      <sheetName val="業務情報"/>
      <sheetName val="集計表（項目別集計）"/>
      <sheetName val="集計用(採点結果)"/>
      <sheetName val="集計用(配点)"/>
      <sheetName val="①総括"/>
      <sheetName val="②-1調査員〔総合〕"/>
      <sheetName val="②-2調査員〔構造〕"/>
      <sheetName val="②-3調査員〔建築積算〕"/>
      <sheetName val="②-4調査員〔電気〕"/>
      <sheetName val="②-5調査員〔電気積算〕"/>
      <sheetName val="②-6調査員〔機械〕"/>
      <sheetName val="②-7調査員〔機械積算〕"/>
      <sheetName val="③-1検査職員〔総合〕"/>
      <sheetName val="③-2検査職員〔構造〕"/>
      <sheetName val="③-3検査職員〔建築積算〕"/>
      <sheetName val="③-4検査職員〔電気〕"/>
      <sheetName val="③-5検査職員〔電気積算〕"/>
      <sheetName val="③-6検査職員〔機械設備〕"/>
      <sheetName val="③-7検査職員〔機械積算〕"/>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
  <dimension ref="A2:O34"/>
  <sheetViews>
    <sheetView view="pageBreakPreview" zoomScale="60" zoomScaleNormal="75" zoomScalePageLayoutView="0" workbookViewId="0" topLeftCell="A1">
      <selection activeCell="A1" sqref="A1"/>
    </sheetView>
  </sheetViews>
  <sheetFormatPr defaultColWidth="9.00390625" defaultRowHeight="13.5"/>
  <cols>
    <col min="1" max="1" width="25.625" style="0" customWidth="1"/>
    <col min="2" max="2" width="30.75390625" style="0" customWidth="1"/>
    <col min="3" max="3" width="45.75390625" style="0" customWidth="1"/>
    <col min="4" max="4" width="4.625" style="0" customWidth="1"/>
    <col min="5" max="5" width="9.25390625" style="331" customWidth="1"/>
    <col min="6" max="6" width="3.25390625" style="331" customWidth="1"/>
    <col min="7" max="7" width="12.00390625" style="0" customWidth="1"/>
    <col min="8" max="8" width="3.625" style="0" customWidth="1"/>
    <col min="9" max="9" width="12.00390625" style="0" customWidth="1"/>
    <col min="10" max="10" width="2.50390625" style="0" customWidth="1"/>
    <col min="12" max="12" width="13.125" style="0" customWidth="1"/>
    <col min="13" max="13" width="9.75390625" style="0" bestFit="1" customWidth="1"/>
  </cols>
  <sheetData>
    <row r="1" ht="48.75" customHeight="1"/>
    <row r="2" spans="1:9" ht="30.75" customHeight="1">
      <c r="A2" s="386" t="s">
        <v>534</v>
      </c>
      <c r="B2" s="351"/>
      <c r="C2" s="383"/>
      <c r="D2" s="351"/>
      <c r="E2" s="351"/>
      <c r="F2" s="351"/>
      <c r="G2" s="351"/>
      <c r="H2" s="351"/>
      <c r="I2" s="351"/>
    </row>
    <row r="3" spans="1:9" ht="19.5" customHeight="1">
      <c r="A3" s="316"/>
      <c r="D3" s="2"/>
      <c r="E3" s="115"/>
      <c r="F3" s="115"/>
      <c r="G3" s="2"/>
      <c r="H3" s="2"/>
      <c r="I3" s="2"/>
    </row>
    <row r="4" spans="1:9" ht="29.25" customHeight="1">
      <c r="A4" s="384" t="s">
        <v>503</v>
      </c>
      <c r="B4" s="1052" t="s">
        <v>524</v>
      </c>
      <c r="C4" s="1052"/>
      <c r="D4" s="349"/>
      <c r="E4" s="349"/>
      <c r="F4" s="349"/>
      <c r="G4" s="349"/>
      <c r="H4" s="349"/>
      <c r="I4" s="349"/>
    </row>
    <row r="5" spans="1:9" ht="29.25" customHeight="1">
      <c r="A5" s="384" t="s">
        <v>523</v>
      </c>
      <c r="B5" s="1053" t="s">
        <v>525</v>
      </c>
      <c r="C5" s="1053"/>
      <c r="D5" s="349"/>
      <c r="E5" s="349"/>
      <c r="F5" s="349"/>
      <c r="G5" s="349"/>
      <c r="H5" s="349"/>
      <c r="I5" s="349"/>
    </row>
    <row r="6" spans="1:9" ht="29.25" customHeight="1">
      <c r="A6" s="384" t="s">
        <v>538</v>
      </c>
      <c r="B6" s="387" t="e">
        <f>ROUND('集計表（その２ 分野別集計）'!D33*'集計表（その２ 分野別集計）'!D34+'集計表（その２ 分野別集計）'!D52*'集計表（その２ 分野別集計）'!D53,0)</f>
        <v>#REF!</v>
      </c>
      <c r="C6" s="1054" t="s">
        <v>527</v>
      </c>
      <c r="D6" s="1054"/>
      <c r="E6" s="1054"/>
      <c r="F6" s="1054"/>
      <c r="G6" s="1054"/>
      <c r="H6" s="1054"/>
      <c r="I6" s="1054"/>
    </row>
    <row r="7" spans="1:9" ht="15" customHeight="1" thickBot="1">
      <c r="A7" s="350"/>
      <c r="B7" s="315"/>
      <c r="C7" s="315"/>
      <c r="D7" s="315"/>
      <c r="E7" s="139"/>
      <c r="F7" s="115"/>
      <c r="G7" s="2"/>
      <c r="H7" s="2"/>
      <c r="I7" s="2"/>
    </row>
    <row r="8" spans="1:13" ht="36" customHeight="1" thickBot="1">
      <c r="A8" s="1050" t="s">
        <v>504</v>
      </c>
      <c r="B8" s="1051"/>
      <c r="C8" s="354" t="s">
        <v>505</v>
      </c>
      <c r="D8" s="1047" t="s">
        <v>501</v>
      </c>
      <c r="E8" s="1048"/>
      <c r="F8" s="1049"/>
      <c r="G8" s="353" t="s">
        <v>335</v>
      </c>
      <c r="H8" s="354"/>
      <c r="I8" s="355" t="s">
        <v>430</v>
      </c>
      <c r="L8" s="314" t="s">
        <v>498</v>
      </c>
      <c r="M8" s="391" t="s">
        <v>540</v>
      </c>
    </row>
    <row r="9" spans="1:14" ht="26.25" customHeight="1">
      <c r="A9" s="310" t="s">
        <v>347</v>
      </c>
      <c r="B9" s="356" t="s">
        <v>348</v>
      </c>
      <c r="C9" s="369" t="s">
        <v>515</v>
      </c>
      <c r="D9" s="336" t="e">
        <f>IF(I9=0," ",IF(ROUND((+G9/I9*100),0)&gt;0,"＋",IF(ROUND((+G9/I9*100),0)&lt;0,"－"," ")))</f>
        <v>#REF!</v>
      </c>
      <c r="E9" s="341" t="e">
        <f>IF(I9=0," －",ROUND((+G9/I9*100),0))</f>
        <v>#REF!</v>
      </c>
      <c r="F9" s="335"/>
      <c r="G9" s="371" t="e">
        <f>'評定満点ウエイト表'!AJ7</f>
        <v>#REF!</v>
      </c>
      <c r="H9" s="325" t="s">
        <v>435</v>
      </c>
      <c r="I9" s="377" t="e">
        <f>'評定満点ウエイト表'!AL7</f>
        <v>#REF!</v>
      </c>
      <c r="L9" s="388">
        <v>39</v>
      </c>
      <c r="M9" s="319">
        <v>50106</v>
      </c>
      <c r="N9" s="323"/>
    </row>
    <row r="10" spans="1:14" ht="123" customHeight="1">
      <c r="A10" s="310"/>
      <c r="B10" s="357" t="s">
        <v>349</v>
      </c>
      <c r="C10" s="365" t="s">
        <v>508</v>
      </c>
      <c r="D10" s="337" t="e">
        <f aca="true" t="shared" si="0" ref="D10:D24">IF(I10=0," ",IF(ROUND((+G10/I10*100),0)&gt;0,"＋",IF(ROUND((+G10/I10*100),0)&lt;0,"－"," ")))</f>
        <v>#REF!</v>
      </c>
      <c r="E10" s="342" t="e">
        <f aca="true" t="shared" si="1" ref="E10:E24">IF(I10=0," －",ROUND((+G10/I10*100),0))</f>
        <v>#REF!</v>
      </c>
      <c r="F10" s="332"/>
      <c r="G10" s="372" t="e">
        <f>'評定満点ウエイト表'!AJ8</f>
        <v>#REF!</v>
      </c>
      <c r="H10" s="326" t="s">
        <v>496</v>
      </c>
      <c r="I10" s="378" t="e">
        <f>'評定満点ウエイト表'!AL8</f>
        <v>#REF!</v>
      </c>
      <c r="L10" s="388">
        <v>10</v>
      </c>
      <c r="M10" s="319"/>
      <c r="N10" s="323"/>
    </row>
    <row r="11" spans="1:14" ht="84.75" customHeight="1">
      <c r="A11" s="311"/>
      <c r="B11" s="358" t="s">
        <v>360</v>
      </c>
      <c r="C11" s="366" t="s">
        <v>509</v>
      </c>
      <c r="D11" s="338" t="e">
        <f t="shared" si="0"/>
        <v>#REF!</v>
      </c>
      <c r="E11" s="343" t="e">
        <f t="shared" si="1"/>
        <v>#REF!</v>
      </c>
      <c r="F11" s="347"/>
      <c r="G11" s="373" t="e">
        <f>'評定満点ウエイト表'!AJ9</f>
        <v>#REF!</v>
      </c>
      <c r="H11" s="327" t="s">
        <v>496</v>
      </c>
      <c r="I11" s="379" t="e">
        <f>'評定満点ウエイト表'!AL9</f>
        <v>#REF!</v>
      </c>
      <c r="L11" s="388">
        <v>17</v>
      </c>
      <c r="M11" s="319"/>
      <c r="N11" s="323"/>
    </row>
    <row r="12" spans="1:14" ht="24" customHeight="1">
      <c r="A12" s="312" t="s">
        <v>350</v>
      </c>
      <c r="B12" s="359" t="s">
        <v>359</v>
      </c>
      <c r="C12" s="369" t="s">
        <v>510</v>
      </c>
      <c r="D12" s="339" t="e">
        <f t="shared" si="0"/>
        <v>#REF!</v>
      </c>
      <c r="E12" s="344" t="e">
        <f t="shared" si="1"/>
        <v>#REF!</v>
      </c>
      <c r="F12" s="333"/>
      <c r="G12" s="374" t="e">
        <f>'評定満点ウエイト表'!AJ10</f>
        <v>#REF!</v>
      </c>
      <c r="H12" s="328" t="s">
        <v>496</v>
      </c>
      <c r="I12" s="380" t="e">
        <f>'評定満点ウエイト表'!AL10</f>
        <v>#REF!</v>
      </c>
      <c r="L12" s="388">
        <v>17</v>
      </c>
      <c r="M12" s="319"/>
      <c r="N12" s="323"/>
    </row>
    <row r="13" spans="1:14" ht="65.25" customHeight="1">
      <c r="A13" s="310"/>
      <c r="B13" s="360" t="s">
        <v>364</v>
      </c>
      <c r="C13" s="367" t="s">
        <v>511</v>
      </c>
      <c r="D13" s="337" t="e">
        <f t="shared" si="0"/>
        <v>#REF!</v>
      </c>
      <c r="E13" s="342" t="e">
        <f t="shared" si="1"/>
        <v>#REF!</v>
      </c>
      <c r="F13" s="332"/>
      <c r="G13" s="372" t="e">
        <f>'評定満点ウエイト表'!AJ11</f>
        <v>#REF!</v>
      </c>
      <c r="H13" s="326" t="s">
        <v>496</v>
      </c>
      <c r="I13" s="378" t="e">
        <f>'評定満点ウエイト表'!AL11</f>
        <v>#REF!</v>
      </c>
      <c r="L13" s="388">
        <v>20</v>
      </c>
      <c r="M13" s="319"/>
      <c r="N13" s="323"/>
    </row>
    <row r="14" spans="1:14" ht="54" customHeight="1">
      <c r="A14" s="310"/>
      <c r="B14" s="361" t="s">
        <v>361</v>
      </c>
      <c r="C14" s="368" t="s">
        <v>512</v>
      </c>
      <c r="D14" s="337" t="e">
        <f t="shared" si="0"/>
        <v>#REF!</v>
      </c>
      <c r="E14" s="342" t="e">
        <f t="shared" si="1"/>
        <v>#REF!</v>
      </c>
      <c r="F14" s="332"/>
      <c r="G14" s="372" t="e">
        <f>'評定満点ウエイト表'!AJ12</f>
        <v>#REF!</v>
      </c>
      <c r="H14" s="326" t="s">
        <v>496</v>
      </c>
      <c r="I14" s="378" t="e">
        <f>'評定満点ウエイト表'!AL12</f>
        <v>#REF!</v>
      </c>
      <c r="L14" s="388">
        <v>12</v>
      </c>
      <c r="M14" s="319"/>
      <c r="N14" s="323"/>
    </row>
    <row r="15" spans="1:14" ht="24" customHeight="1">
      <c r="A15" s="310"/>
      <c r="B15" s="362" t="s">
        <v>499</v>
      </c>
      <c r="C15" s="367" t="s">
        <v>513</v>
      </c>
      <c r="D15" s="337" t="e">
        <f t="shared" si="0"/>
        <v>#REF!</v>
      </c>
      <c r="E15" s="342" t="e">
        <f t="shared" si="1"/>
        <v>#REF!</v>
      </c>
      <c r="F15" s="332"/>
      <c r="G15" s="372" t="e">
        <f>'評定満点ウエイト表'!AJ13</f>
        <v>#REF!</v>
      </c>
      <c r="H15" s="326" t="s">
        <v>496</v>
      </c>
      <c r="I15" s="378" t="e">
        <f>'評定満点ウエイト表'!AL13</f>
        <v>#REF!</v>
      </c>
      <c r="L15" s="388">
        <v>5</v>
      </c>
      <c r="M15" s="319"/>
      <c r="N15" s="323"/>
    </row>
    <row r="16" spans="1:14" ht="36" customHeight="1">
      <c r="A16" s="310"/>
      <c r="B16" s="363" t="s">
        <v>500</v>
      </c>
      <c r="C16" s="370" t="s">
        <v>514</v>
      </c>
      <c r="D16" s="338" t="e">
        <f t="shared" si="0"/>
        <v>#REF!</v>
      </c>
      <c r="E16" s="345" t="e">
        <f t="shared" si="1"/>
        <v>#REF!</v>
      </c>
      <c r="F16" s="334"/>
      <c r="G16" s="373" t="e">
        <f>'評定満点ウエイト表'!AJ14</f>
        <v>#REF!</v>
      </c>
      <c r="H16" s="327" t="s">
        <v>496</v>
      </c>
      <c r="I16" s="379" t="e">
        <f>'評定満点ウエイト表'!AL14</f>
        <v>#REF!</v>
      </c>
      <c r="L16" s="388">
        <v>26</v>
      </c>
      <c r="M16" s="319"/>
      <c r="N16" s="323"/>
    </row>
    <row r="17" spans="1:14" ht="21">
      <c r="A17" s="312" t="s">
        <v>351</v>
      </c>
      <c r="B17" s="359" t="s">
        <v>352</v>
      </c>
      <c r="C17" s="369" t="s">
        <v>519</v>
      </c>
      <c r="D17" s="339" t="e">
        <f t="shared" si="0"/>
        <v>#REF!</v>
      </c>
      <c r="E17" s="344" t="e">
        <f t="shared" si="1"/>
        <v>#REF!</v>
      </c>
      <c r="F17" s="333"/>
      <c r="G17" s="374" t="e">
        <f>'評定満点ウエイト表'!AJ15</f>
        <v>#REF!</v>
      </c>
      <c r="H17" s="328" t="s">
        <v>496</v>
      </c>
      <c r="I17" s="380" t="e">
        <f>'評定満点ウエイト表'!AL15</f>
        <v>#REF!</v>
      </c>
      <c r="L17" s="388">
        <v>27</v>
      </c>
      <c r="M17" s="319"/>
      <c r="N17" s="323"/>
    </row>
    <row r="18" spans="1:14" ht="36" customHeight="1">
      <c r="A18" s="310"/>
      <c r="B18" s="362" t="s">
        <v>441</v>
      </c>
      <c r="C18" s="367" t="s">
        <v>516</v>
      </c>
      <c r="D18" s="337" t="e">
        <f t="shared" si="0"/>
        <v>#REF!</v>
      </c>
      <c r="E18" s="342" t="e">
        <f t="shared" si="1"/>
        <v>#REF!</v>
      </c>
      <c r="F18" s="332"/>
      <c r="G18" s="372" t="e">
        <f>'評定満点ウエイト表'!AJ16</f>
        <v>#REF!</v>
      </c>
      <c r="H18" s="326" t="s">
        <v>496</v>
      </c>
      <c r="I18" s="378" t="e">
        <f>'評定満点ウエイト表'!AL16</f>
        <v>#REF!</v>
      </c>
      <c r="L18" s="388">
        <v>24</v>
      </c>
      <c r="M18" s="319"/>
      <c r="N18" s="323"/>
    </row>
    <row r="19" spans="1:14" ht="24" customHeight="1">
      <c r="A19" s="310"/>
      <c r="B19" s="361" t="s">
        <v>353</v>
      </c>
      <c r="C19" s="368" t="s">
        <v>517</v>
      </c>
      <c r="D19" s="337" t="e">
        <f t="shared" si="0"/>
        <v>#REF!</v>
      </c>
      <c r="E19" s="342" t="e">
        <f t="shared" si="1"/>
        <v>#REF!</v>
      </c>
      <c r="F19" s="332"/>
      <c r="G19" s="372" t="e">
        <f>'評定満点ウエイト表'!AJ17</f>
        <v>#REF!</v>
      </c>
      <c r="H19" s="326" t="s">
        <v>496</v>
      </c>
      <c r="I19" s="378" t="e">
        <f>'評定満点ウエイト表'!AL17</f>
        <v>#REF!</v>
      </c>
      <c r="L19" s="388">
        <v>16</v>
      </c>
      <c r="M19" s="319"/>
      <c r="N19" s="323"/>
    </row>
    <row r="20" spans="1:14" ht="36.75" customHeight="1">
      <c r="A20" s="310"/>
      <c r="B20" s="360" t="s">
        <v>506</v>
      </c>
      <c r="C20" s="367" t="s">
        <v>518</v>
      </c>
      <c r="D20" s="337" t="e">
        <f t="shared" si="0"/>
        <v>#REF!</v>
      </c>
      <c r="E20" s="342" t="e">
        <f t="shared" si="1"/>
        <v>#REF!</v>
      </c>
      <c r="F20" s="332"/>
      <c r="G20" s="372" t="e">
        <f>'評定満点ウエイト表'!AJ18</f>
        <v>#REF!</v>
      </c>
      <c r="H20" s="326" t="s">
        <v>496</v>
      </c>
      <c r="I20" s="378" t="e">
        <f>'評定満点ウエイト表'!AL18</f>
        <v>#REF!</v>
      </c>
      <c r="L20" s="388">
        <v>10</v>
      </c>
      <c r="M20" s="319"/>
      <c r="N20" s="323"/>
    </row>
    <row r="21" spans="1:14" ht="24" customHeight="1">
      <c r="A21" s="310"/>
      <c r="B21" s="363" t="s">
        <v>507</v>
      </c>
      <c r="C21" s="370" t="s">
        <v>517</v>
      </c>
      <c r="D21" s="338" t="e">
        <f t="shared" si="0"/>
        <v>#REF!</v>
      </c>
      <c r="E21" s="345" t="e">
        <f t="shared" si="1"/>
        <v>#REF!</v>
      </c>
      <c r="F21" s="334"/>
      <c r="G21" s="373" t="e">
        <f>'評定満点ウエイト表'!AJ19</f>
        <v>#REF!</v>
      </c>
      <c r="H21" s="327" t="s">
        <v>496</v>
      </c>
      <c r="I21" s="379" t="e">
        <f>'評定満点ウエイト表'!AL19</f>
        <v>#REF!</v>
      </c>
      <c r="L21" s="388">
        <v>15</v>
      </c>
      <c r="M21" s="319"/>
      <c r="N21" s="323"/>
    </row>
    <row r="22" spans="1:14" ht="36.75" customHeight="1">
      <c r="A22" s="312" t="s">
        <v>354</v>
      </c>
      <c r="B22" s="359" t="s">
        <v>355</v>
      </c>
      <c r="C22" s="369" t="s">
        <v>520</v>
      </c>
      <c r="D22" s="339" t="e">
        <f t="shared" si="0"/>
        <v>#REF!</v>
      </c>
      <c r="E22" s="346" t="e">
        <f t="shared" si="1"/>
        <v>#REF!</v>
      </c>
      <c r="F22" s="333"/>
      <c r="G22" s="374" t="e">
        <f>'評定満点ウエイト表'!AJ20</f>
        <v>#REF!</v>
      </c>
      <c r="H22" s="328" t="s">
        <v>496</v>
      </c>
      <c r="I22" s="380" t="e">
        <f>'評定満点ウエイト表'!AL20</f>
        <v>#REF!</v>
      </c>
      <c r="L22" s="388">
        <v>21</v>
      </c>
      <c r="M22" s="319"/>
      <c r="N22" s="323"/>
    </row>
    <row r="23" spans="1:14" ht="51.75" customHeight="1">
      <c r="A23" s="310"/>
      <c r="B23" s="360" t="s">
        <v>362</v>
      </c>
      <c r="C23" s="367" t="s">
        <v>521</v>
      </c>
      <c r="D23" s="337" t="e">
        <f t="shared" si="0"/>
        <v>#REF!</v>
      </c>
      <c r="E23" s="342" t="e">
        <f t="shared" si="1"/>
        <v>#REF!</v>
      </c>
      <c r="F23" s="332"/>
      <c r="G23" s="372" t="e">
        <f>'評定満点ウエイト表'!AJ21</f>
        <v>#REF!</v>
      </c>
      <c r="H23" s="326" t="s">
        <v>496</v>
      </c>
      <c r="I23" s="378" t="e">
        <f>'評定満点ウエイト表'!AL21</f>
        <v>#REF!</v>
      </c>
      <c r="L23" s="388">
        <v>6</v>
      </c>
      <c r="M23" s="319"/>
      <c r="N23" s="323"/>
    </row>
    <row r="24" spans="1:14" ht="36.75" customHeight="1" thickBot="1">
      <c r="A24" s="310"/>
      <c r="B24" s="364" t="s">
        <v>340</v>
      </c>
      <c r="C24" s="368" t="s">
        <v>522</v>
      </c>
      <c r="D24" s="340" t="e">
        <f t="shared" si="0"/>
        <v>#REF!</v>
      </c>
      <c r="E24" s="341" t="e">
        <f t="shared" si="1"/>
        <v>#REF!</v>
      </c>
      <c r="F24" s="335"/>
      <c r="G24" s="375" t="e">
        <f>'評定満点ウエイト表'!AJ22</f>
        <v>#REF!</v>
      </c>
      <c r="H24" s="329" t="s">
        <v>496</v>
      </c>
      <c r="I24" s="381" t="e">
        <f>'評定満点ウエイト表'!AL22</f>
        <v>#REF!</v>
      </c>
      <c r="L24" s="388">
        <v>21</v>
      </c>
      <c r="M24" s="319"/>
      <c r="N24" s="323"/>
    </row>
    <row r="25" spans="1:15" ht="30" customHeight="1" thickBot="1">
      <c r="A25" s="320" t="s">
        <v>502</v>
      </c>
      <c r="B25" s="318"/>
      <c r="C25" s="318"/>
      <c r="D25" s="318"/>
      <c r="E25" s="330"/>
      <c r="F25" s="390" t="s">
        <v>537</v>
      </c>
      <c r="G25" s="376" t="e">
        <f>ROUND(SUM(G9:G24),2)</f>
        <v>#REF!</v>
      </c>
      <c r="H25" s="352" t="s">
        <v>497</v>
      </c>
      <c r="I25" s="382" t="e">
        <f>ROUND(SUM(I9:I24),2)</f>
        <v>#REF!</v>
      </c>
      <c r="L25" s="385"/>
      <c r="N25" s="317"/>
      <c r="O25" s="317"/>
    </row>
    <row r="26" spans="1:7" ht="19.5" customHeight="1">
      <c r="A26" s="322" t="s">
        <v>532</v>
      </c>
      <c r="G26" s="313"/>
    </row>
    <row r="27" ht="19.5" customHeight="1">
      <c r="A27" s="321" t="s">
        <v>528</v>
      </c>
    </row>
    <row r="28" ht="19.5" customHeight="1">
      <c r="A28" s="321" t="s">
        <v>529</v>
      </c>
    </row>
    <row r="29" ht="17.25">
      <c r="A29" s="322" t="s">
        <v>530</v>
      </c>
    </row>
    <row r="30" ht="28.5" customHeight="1">
      <c r="A30" s="322" t="s">
        <v>539</v>
      </c>
    </row>
    <row r="31" ht="17.25" customHeight="1"/>
    <row r="32" ht="32.25" customHeight="1">
      <c r="A32" s="317" t="s">
        <v>535</v>
      </c>
    </row>
    <row r="33" ht="17.25" customHeight="1">
      <c r="A33" s="348" t="s">
        <v>536</v>
      </c>
    </row>
    <row r="34" ht="17.25" customHeight="1">
      <c r="A34" s="348" t="s">
        <v>531</v>
      </c>
    </row>
  </sheetData>
  <sheetProtection/>
  <mergeCells count="5">
    <mergeCell ref="D8:F8"/>
    <mergeCell ref="A8:B8"/>
    <mergeCell ref="B4:C4"/>
    <mergeCell ref="B5:C5"/>
    <mergeCell ref="C6:I6"/>
  </mergeCells>
  <printOptions horizontalCentered="1"/>
  <pageMargins left="0.3937007874015748" right="0" top="0.5905511811023623" bottom="0.3937007874015748" header="0" footer="0"/>
  <pageSetup horizontalDpi="600" verticalDpi="600" orientation="portrait" paperSize="9" scale="56" r:id="rId2"/>
  <rowBreaks count="1" manualBreakCount="1">
    <brk id="30" max="9" man="1"/>
  </rowBreaks>
  <drawing r:id="rId1"/>
</worksheet>
</file>

<file path=xl/worksheets/sheet10.xml><?xml version="1.0" encoding="utf-8"?>
<worksheet xmlns="http://schemas.openxmlformats.org/spreadsheetml/2006/main" xmlns:r="http://schemas.openxmlformats.org/officeDocument/2006/relationships">
  <sheetPr codeName="Sheet9">
    <pageSetUpPr fitToPage="1"/>
  </sheetPr>
  <dimension ref="A2:Z68"/>
  <sheetViews>
    <sheetView showGridLines="0" view="pageBreakPreview" zoomScaleNormal="75" zoomScaleSheetLayoutView="100" zoomScalePageLayoutView="0" workbookViewId="0" topLeftCell="A1">
      <selection activeCell="A1" sqref="A1"/>
    </sheetView>
  </sheetViews>
  <sheetFormatPr defaultColWidth="9.00390625" defaultRowHeight="13.5"/>
  <cols>
    <col min="1" max="1" width="15.625" style="2" customWidth="1"/>
    <col min="2" max="2" width="25.625" style="2" customWidth="1"/>
    <col min="3" max="3" width="6.625" style="2" customWidth="1"/>
    <col min="4" max="4" width="32.125" style="2" customWidth="1"/>
    <col min="5" max="5" width="6.625" style="2" customWidth="1"/>
    <col min="6" max="6" width="25.50390625" style="2" customWidth="1"/>
    <col min="7" max="8" width="25.50390625" style="2" hidden="1" customWidth="1"/>
    <col min="9" max="9" width="8.00390625" style="2" customWidth="1"/>
    <col min="10" max="11" width="5.50390625" style="2" customWidth="1"/>
    <col min="12" max="22" width="10.875" style="2" customWidth="1"/>
    <col min="23" max="23" width="8.625" style="2" customWidth="1"/>
    <col min="24" max="26" width="6.625" style="2" customWidth="1"/>
    <col min="27" max="16384" width="9.00390625" style="2" customWidth="1"/>
  </cols>
  <sheetData>
    <row r="1" ht="105" customHeight="1"/>
    <row r="2" spans="2:3" ht="36" customHeight="1" thickBot="1">
      <c r="B2" s="413" t="s">
        <v>163</v>
      </c>
      <c r="C2" s="413"/>
    </row>
    <row r="3" spans="2:25" ht="19.5" customHeight="1">
      <c r="B3" s="1063" t="s">
        <v>504</v>
      </c>
      <c r="C3" s="1064"/>
      <c r="D3" s="1064"/>
      <c r="E3" s="1064"/>
      <c r="F3" s="1064" t="s">
        <v>505</v>
      </c>
      <c r="G3" s="120"/>
      <c r="H3" s="120"/>
      <c r="I3" s="53"/>
      <c r="J3" s="1317" t="s">
        <v>6</v>
      </c>
      <c r="K3" s="1318"/>
      <c r="L3" s="1296" t="s">
        <v>357</v>
      </c>
      <c r="M3" s="1068" t="s">
        <v>369</v>
      </c>
      <c r="N3" s="1068"/>
      <c r="O3" s="1068"/>
      <c r="P3" s="1068"/>
      <c r="Q3" s="1068"/>
      <c r="R3" s="1068"/>
      <c r="S3" s="1143"/>
      <c r="T3" s="6"/>
      <c r="U3" s="6"/>
      <c r="V3" s="6"/>
      <c r="W3" s="6"/>
      <c r="X3" s="6"/>
      <c r="Y3" s="6"/>
    </row>
    <row r="4" spans="2:25" ht="19.5" customHeight="1">
      <c r="B4" s="1065"/>
      <c r="C4" s="1066"/>
      <c r="D4" s="1066"/>
      <c r="E4" s="1066"/>
      <c r="F4" s="1066"/>
      <c r="G4" s="6"/>
      <c r="H4" s="6"/>
      <c r="I4" s="54"/>
      <c r="J4" s="1319"/>
      <c r="K4" s="1320"/>
      <c r="L4" s="1297"/>
      <c r="M4" s="1293" t="s">
        <v>366</v>
      </c>
      <c r="N4" s="1293"/>
      <c r="O4" s="1293"/>
      <c r="P4" s="1293"/>
      <c r="Q4" s="1293"/>
      <c r="R4" s="1293"/>
      <c r="S4" s="1294"/>
      <c r="T4" s="6"/>
      <c r="U4" s="6"/>
      <c r="V4" s="6"/>
      <c r="W4" s="6"/>
      <c r="X4" s="6"/>
      <c r="Y4" s="6"/>
    </row>
    <row r="5" spans="2:25" ht="21" customHeight="1">
      <c r="B5" s="1065"/>
      <c r="C5" s="1066"/>
      <c r="D5" s="1066"/>
      <c r="E5" s="1066"/>
      <c r="F5" s="1066"/>
      <c r="G5" s="6"/>
      <c r="H5" s="6"/>
      <c r="I5" s="54"/>
      <c r="J5" s="1321" t="s">
        <v>8</v>
      </c>
      <c r="K5" s="1324" t="s">
        <v>7</v>
      </c>
      <c r="L5" s="1297"/>
      <c r="M5" s="1293" t="s">
        <v>343</v>
      </c>
      <c r="N5" s="1293"/>
      <c r="O5" s="1293"/>
      <c r="P5" s="1295" t="s">
        <v>655</v>
      </c>
      <c r="Q5" s="1293"/>
      <c r="R5" s="1313" t="s">
        <v>656</v>
      </c>
      <c r="S5" s="1314"/>
      <c r="T5" s="6"/>
      <c r="U5" s="6"/>
      <c r="V5" s="6"/>
      <c r="W5" s="6"/>
      <c r="X5" s="6"/>
      <c r="Y5" s="6"/>
    </row>
    <row r="6" spans="2:25" ht="19.5" customHeight="1">
      <c r="B6" s="1065"/>
      <c r="C6" s="1066"/>
      <c r="D6" s="1066"/>
      <c r="E6" s="1066"/>
      <c r="F6" s="1066"/>
      <c r="G6" s="6"/>
      <c r="H6" s="6"/>
      <c r="I6" s="54"/>
      <c r="J6" s="1322"/>
      <c r="K6" s="1325"/>
      <c r="L6" s="1298"/>
      <c r="M6" s="1030" t="s">
        <v>647</v>
      </c>
      <c r="N6" s="1031" t="s">
        <v>345</v>
      </c>
      <c r="O6" s="1031" t="s">
        <v>346</v>
      </c>
      <c r="P6" s="1031" t="s">
        <v>655</v>
      </c>
      <c r="Q6" s="1031" t="s">
        <v>346</v>
      </c>
      <c r="R6" s="1031" t="s">
        <v>656</v>
      </c>
      <c r="S6" s="1032" t="s">
        <v>346</v>
      </c>
      <c r="T6" s="6"/>
      <c r="U6" s="6"/>
      <c r="V6" s="6"/>
      <c r="W6" s="66"/>
      <c r="X6" s="6"/>
      <c r="Y6" s="6"/>
    </row>
    <row r="7" spans="2:25" ht="25.5" customHeight="1" thickBot="1">
      <c r="B7" s="72"/>
      <c r="C7" s="73"/>
      <c r="D7" s="73"/>
      <c r="E7" s="627" t="s">
        <v>430</v>
      </c>
      <c r="F7" s="73" t="s">
        <v>579</v>
      </c>
      <c r="G7" s="73" t="s">
        <v>97</v>
      </c>
      <c r="H7" s="73" t="s">
        <v>97</v>
      </c>
      <c r="I7" s="132" t="s">
        <v>430</v>
      </c>
      <c r="J7" s="1323"/>
      <c r="K7" s="1326"/>
      <c r="L7" s="414" t="s">
        <v>325</v>
      </c>
      <c r="M7" s="178" t="s">
        <v>307</v>
      </c>
      <c r="N7" s="4" t="s">
        <v>597</v>
      </c>
      <c r="O7" s="4" t="s">
        <v>598</v>
      </c>
      <c r="P7" s="4" t="s">
        <v>308</v>
      </c>
      <c r="Q7" s="4" t="s">
        <v>309</v>
      </c>
      <c r="R7" s="4" t="s">
        <v>310</v>
      </c>
      <c r="S7" s="5" t="s">
        <v>311</v>
      </c>
      <c r="T7" s="6"/>
      <c r="U7" s="6"/>
      <c r="V7" s="6"/>
      <c r="W7" s="66"/>
      <c r="X7" s="66"/>
      <c r="Y7" s="66"/>
    </row>
    <row r="8" spans="2:25" ht="27.75" customHeight="1">
      <c r="B8" s="3"/>
      <c r="C8" s="422"/>
      <c r="D8" s="2" t="s">
        <v>604</v>
      </c>
      <c r="E8" s="455"/>
      <c r="I8" s="53"/>
      <c r="J8" s="121"/>
      <c r="K8" s="6"/>
      <c r="L8" s="671">
        <f>'業務情報'!H10</f>
        <v>0.3</v>
      </c>
      <c r="M8" s="1299">
        <f>'業務情報'!L10</f>
        <v>0.7</v>
      </c>
      <c r="N8" s="1299"/>
      <c r="O8" s="1299"/>
      <c r="P8" s="1299"/>
      <c r="Q8" s="1299"/>
      <c r="R8" s="1299"/>
      <c r="S8" s="1300"/>
      <c r="T8" s="490"/>
      <c r="U8" s="1270" t="s">
        <v>161</v>
      </c>
      <c r="V8" s="459"/>
      <c r="W8" s="459"/>
      <c r="X8" s="459"/>
      <c r="Y8" s="459"/>
    </row>
    <row r="9" spans="2:25" ht="27.75" customHeight="1" thickBot="1">
      <c r="B9" s="3"/>
      <c r="C9" s="422"/>
      <c r="D9" s="2" t="s">
        <v>356</v>
      </c>
      <c r="E9" s="455"/>
      <c r="I9" s="132"/>
      <c r="J9" s="121"/>
      <c r="K9" s="6"/>
      <c r="L9" s="560" t="s">
        <v>370</v>
      </c>
      <c r="M9" s="664">
        <f>'業務情報'!H11</f>
        <v>0.3</v>
      </c>
      <c r="N9" s="456">
        <f>'業務情報'!L11</f>
        <v>0.15</v>
      </c>
      <c r="O9" s="456">
        <f>'業務情報'!P11</f>
        <v>0.1</v>
      </c>
      <c r="P9" s="456">
        <f>'業務情報'!H12</f>
        <v>0.15</v>
      </c>
      <c r="Q9" s="457">
        <f>'業務情報'!L12</f>
        <v>0.075</v>
      </c>
      <c r="R9" s="456">
        <f>'業務情報'!H13</f>
        <v>0.15</v>
      </c>
      <c r="S9" s="458">
        <f>'業務情報'!L13</f>
        <v>0.075</v>
      </c>
      <c r="T9" s="490"/>
      <c r="U9" s="1271"/>
      <c r="V9" s="459"/>
      <c r="W9" s="459"/>
      <c r="X9" s="459"/>
      <c r="Y9" s="459"/>
    </row>
    <row r="10" spans="2:25" ht="27.75" customHeight="1" thickBot="1">
      <c r="B10" s="415" t="s">
        <v>158</v>
      </c>
      <c r="C10" s="416"/>
      <c r="D10" s="417" t="s">
        <v>348</v>
      </c>
      <c r="E10" s="630">
        <v>1</v>
      </c>
      <c r="F10" s="417" t="s">
        <v>242</v>
      </c>
      <c r="G10" s="417"/>
      <c r="H10" s="417"/>
      <c r="I10" s="621">
        <v>1</v>
      </c>
      <c r="J10" s="418" t="s">
        <v>554</v>
      </c>
      <c r="K10" s="418" t="s">
        <v>554</v>
      </c>
      <c r="L10" s="419">
        <f>I10*L8</f>
        <v>0.3</v>
      </c>
      <c r="M10" s="677">
        <f>I10*$M$8*$M$9</f>
        <v>0.21</v>
      </c>
      <c r="N10" s="420">
        <f>I10*$M$8*$N$9</f>
        <v>0.105</v>
      </c>
      <c r="O10" s="420">
        <f>I10*$M$8*$O$9</f>
        <v>0.06999999999999999</v>
      </c>
      <c r="P10" s="420">
        <f>I10*$M$8*$P$9</f>
        <v>0.105</v>
      </c>
      <c r="Q10" s="420">
        <f>I10*$M$8*$Q$9</f>
        <v>0.0525</v>
      </c>
      <c r="R10" s="420">
        <f>I10*$M$8*$R$9</f>
        <v>0.105</v>
      </c>
      <c r="S10" s="421">
        <f>I10*$M$8*$S$9</f>
        <v>0.0525</v>
      </c>
      <c r="T10" s="460">
        <f>SUM(L10:S10)</f>
        <v>0.9999999999999999</v>
      </c>
      <c r="U10" s="950">
        <f>SUM(L10:S10)</f>
        <v>0.9999999999999999</v>
      </c>
      <c r="V10" s="6"/>
      <c r="W10" s="66"/>
      <c r="X10" s="66"/>
      <c r="Y10" s="66"/>
    </row>
    <row r="11" spans="2:25" ht="27.75" customHeight="1">
      <c r="B11" s="3" t="s">
        <v>151</v>
      </c>
      <c r="C11" s="422"/>
      <c r="D11" s="423" t="s">
        <v>238</v>
      </c>
      <c r="E11" s="631">
        <v>2</v>
      </c>
      <c r="F11" s="423" t="s">
        <v>339</v>
      </c>
      <c r="G11" s="423" t="s">
        <v>99</v>
      </c>
      <c r="H11" s="423"/>
      <c r="I11" s="622">
        <v>0.5</v>
      </c>
      <c r="J11" s="424" t="s">
        <v>555</v>
      </c>
      <c r="K11" s="424" t="s">
        <v>555</v>
      </c>
      <c r="L11" s="1285">
        <f>SUM(I11:I14)*L8</f>
        <v>0.6</v>
      </c>
      <c r="M11" s="425">
        <f>I11*$M$8*$M$9</f>
        <v>0.105</v>
      </c>
      <c r="N11" s="426">
        <f>I11*$M$8*$N$9</f>
        <v>0.0525</v>
      </c>
      <c r="O11" s="426">
        <f>I11*$M$8*$O$9</f>
        <v>0.034999999999999996</v>
      </c>
      <c r="P11" s="426">
        <f>I11*$M$8*$P$9</f>
        <v>0.0525</v>
      </c>
      <c r="Q11" s="426">
        <f>I11*$M$8*$Q$9</f>
        <v>0.02625</v>
      </c>
      <c r="R11" s="426">
        <f>I11*$M$8*$R$9</f>
        <v>0.0525</v>
      </c>
      <c r="S11" s="427">
        <f>I11*$M$8*$S$9</f>
        <v>0.02625</v>
      </c>
      <c r="T11" s="460">
        <f>I11*$L$8+SUM(M11:S11)</f>
        <v>0.5</v>
      </c>
      <c r="U11" s="1282">
        <f>SUM(L11:S14)</f>
        <v>2</v>
      </c>
      <c r="V11" s="6"/>
      <c r="W11" s="66"/>
      <c r="X11" s="66"/>
      <c r="Y11" s="66"/>
    </row>
    <row r="12" spans="2:25" ht="27.75" customHeight="1">
      <c r="B12" s="915">
        <f>SUM(I10:I19)</f>
        <v>5</v>
      </c>
      <c r="C12" s="916" t="s">
        <v>152</v>
      </c>
      <c r="D12" s="428" t="s">
        <v>239</v>
      </c>
      <c r="E12" s="632"/>
      <c r="F12" s="10" t="s">
        <v>328</v>
      </c>
      <c r="G12" s="10" t="s">
        <v>98</v>
      </c>
      <c r="H12" s="10"/>
      <c r="I12" s="619">
        <v>0.5</v>
      </c>
      <c r="J12" s="430" t="s">
        <v>556</v>
      </c>
      <c r="K12" s="430" t="s">
        <v>557</v>
      </c>
      <c r="L12" s="1283"/>
      <c r="M12" s="678">
        <f>I12*$M$8*$M$9</f>
        <v>0.105</v>
      </c>
      <c r="N12" s="431">
        <f>I12*$M$8*$N$9</f>
        <v>0.0525</v>
      </c>
      <c r="O12" s="431">
        <f>I12*$M$8*$O$9</f>
        <v>0.034999999999999996</v>
      </c>
      <c r="P12" s="431">
        <f>I12*$M$8*$P$9</f>
        <v>0.0525</v>
      </c>
      <c r="Q12" s="431">
        <f>I12*$M$8*$Q$9</f>
        <v>0.02625</v>
      </c>
      <c r="R12" s="431">
        <f>I12*$M$8*$R$9</f>
        <v>0.0525</v>
      </c>
      <c r="S12" s="432">
        <f>I12*$M$8*$S$9</f>
        <v>0.02625</v>
      </c>
      <c r="T12" s="460">
        <f>I12*$L$8+SUM(M12:S12)</f>
        <v>0.5</v>
      </c>
      <c r="U12" s="1283"/>
      <c r="V12" s="6"/>
      <c r="W12" s="66"/>
      <c r="X12" s="66"/>
      <c r="Y12" s="66"/>
    </row>
    <row r="13" spans="2:25" ht="27.75" customHeight="1">
      <c r="B13" s="3" t="s">
        <v>153</v>
      </c>
      <c r="C13" s="422"/>
      <c r="D13" s="428"/>
      <c r="E13" s="632"/>
      <c r="F13" s="433" t="s">
        <v>243</v>
      </c>
      <c r="G13" s="433" t="s">
        <v>100</v>
      </c>
      <c r="H13" s="433"/>
      <c r="I13" s="619">
        <v>0.5</v>
      </c>
      <c r="J13" s="430" t="s">
        <v>556</v>
      </c>
      <c r="K13" s="430" t="s">
        <v>558</v>
      </c>
      <c r="L13" s="1283"/>
      <c r="M13" s="678">
        <f>I13*$M$8*$M$9</f>
        <v>0.105</v>
      </c>
      <c r="N13" s="431">
        <f>I13*$M$8*$N$9</f>
        <v>0.0525</v>
      </c>
      <c r="O13" s="431">
        <f>I13*$M$8*$O$9</f>
        <v>0.034999999999999996</v>
      </c>
      <c r="P13" s="431">
        <f>I13*$M$8*$P$9</f>
        <v>0.0525</v>
      </c>
      <c r="Q13" s="431">
        <f>I13*$M$8*$Q$9</f>
        <v>0.02625</v>
      </c>
      <c r="R13" s="431">
        <f>I13*$M$8*$R$9</f>
        <v>0.0525</v>
      </c>
      <c r="S13" s="432">
        <f>I13*$M$8*$S$9</f>
        <v>0.02625</v>
      </c>
      <c r="T13" s="460">
        <f>I13*$L$8+SUM(M13:S13)</f>
        <v>0.5</v>
      </c>
      <c r="U13" s="1283"/>
      <c r="V13" s="6"/>
      <c r="W13" s="66"/>
      <c r="X13" s="66"/>
      <c r="Y13" s="66"/>
    </row>
    <row r="14" spans="2:25" ht="27.75" customHeight="1" thickBot="1">
      <c r="B14" s="915">
        <f>SUM(I10:I19)</f>
        <v>5</v>
      </c>
      <c r="C14" s="916" t="s">
        <v>152</v>
      </c>
      <c r="D14" s="428"/>
      <c r="E14" s="632"/>
      <c r="F14" s="435" t="s">
        <v>244</v>
      </c>
      <c r="G14" s="435" t="s">
        <v>101</v>
      </c>
      <c r="H14" s="435"/>
      <c r="I14" s="619">
        <v>0.5</v>
      </c>
      <c r="J14" s="430" t="s">
        <v>556</v>
      </c>
      <c r="K14" s="430" t="s">
        <v>559</v>
      </c>
      <c r="L14" s="1286"/>
      <c r="M14" s="678">
        <f>I14*$M$8*$M$9</f>
        <v>0.105</v>
      </c>
      <c r="N14" s="431">
        <f>I14*$M$8*$N$9</f>
        <v>0.0525</v>
      </c>
      <c r="O14" s="431">
        <f>I14*$M$8*$O$9</f>
        <v>0.034999999999999996</v>
      </c>
      <c r="P14" s="431">
        <f>I14*$M$8*$P$9</f>
        <v>0.0525</v>
      </c>
      <c r="Q14" s="431">
        <f>I14*$M$8*$Q$9</f>
        <v>0.02625</v>
      </c>
      <c r="R14" s="431">
        <f>I14*$M$8*$R$9</f>
        <v>0.0525</v>
      </c>
      <c r="S14" s="432">
        <f>I14*$M$8*$S$9</f>
        <v>0.02625</v>
      </c>
      <c r="T14" s="460">
        <f>I14*$L$8+SUM(M14:S14)</f>
        <v>0.5</v>
      </c>
      <c r="U14" s="1284"/>
      <c r="V14" s="6"/>
      <c r="W14" s="66"/>
      <c r="X14" s="66"/>
      <c r="Y14" s="66"/>
    </row>
    <row r="15" spans="2:25" ht="27.75" customHeight="1" thickBot="1">
      <c r="B15" s="3"/>
      <c r="D15" s="484"/>
      <c r="E15" s="633"/>
      <c r="F15" s="436"/>
      <c r="G15" s="436"/>
      <c r="H15" s="436"/>
      <c r="I15" s="623"/>
      <c r="J15" s="437"/>
      <c r="K15" s="436"/>
      <c r="L15" s="485">
        <f aca="true" t="shared" si="0" ref="L15:S15">SUM(L11:L14)</f>
        <v>0.6</v>
      </c>
      <c r="M15" s="679">
        <f t="shared" si="0"/>
        <v>0.42</v>
      </c>
      <c r="N15" s="667">
        <f t="shared" si="0"/>
        <v>0.21</v>
      </c>
      <c r="O15" s="667">
        <f t="shared" si="0"/>
        <v>0.13999999999999999</v>
      </c>
      <c r="P15" s="667">
        <f t="shared" si="0"/>
        <v>0.21</v>
      </c>
      <c r="Q15" s="667">
        <f t="shared" si="0"/>
        <v>0.105</v>
      </c>
      <c r="R15" s="667">
        <f t="shared" si="0"/>
        <v>0.21</v>
      </c>
      <c r="S15" s="680">
        <f t="shared" si="0"/>
        <v>0.105</v>
      </c>
      <c r="T15" s="489">
        <f>SUM(L15:S15)</f>
        <v>1.9999999999999998</v>
      </c>
      <c r="U15" s="696" t="s">
        <v>37</v>
      </c>
      <c r="V15" s="6"/>
      <c r="W15" s="6"/>
      <c r="X15" s="6"/>
      <c r="Y15" s="6"/>
    </row>
    <row r="16" spans="2:25" ht="27.75" customHeight="1">
      <c r="B16" s="3"/>
      <c r="C16" s="422"/>
      <c r="D16" s="423" t="s">
        <v>240</v>
      </c>
      <c r="E16" s="631">
        <v>2</v>
      </c>
      <c r="F16" s="423" t="s">
        <v>17</v>
      </c>
      <c r="G16" s="423" t="s">
        <v>102</v>
      </c>
      <c r="H16" s="423"/>
      <c r="I16" s="618">
        <v>0.5</v>
      </c>
      <c r="J16" s="424" t="s">
        <v>556</v>
      </c>
      <c r="K16" s="424" t="s">
        <v>557</v>
      </c>
      <c r="L16" s="1283">
        <f>SUM(I16:I19)*L8</f>
        <v>0.6</v>
      </c>
      <c r="M16" s="425">
        <f>I16*$M$8*$M$9</f>
        <v>0.105</v>
      </c>
      <c r="N16" s="426">
        <f>I16*$M$8*$N$9</f>
        <v>0.0525</v>
      </c>
      <c r="O16" s="426">
        <f>I16*$M$8*$O$9</f>
        <v>0.034999999999999996</v>
      </c>
      <c r="P16" s="426">
        <f>I16*$M$8*$P$9</f>
        <v>0.0525</v>
      </c>
      <c r="Q16" s="426">
        <f>I16*$M$8*$Q$9</f>
        <v>0.02625</v>
      </c>
      <c r="R16" s="426">
        <f>I16*$M$8*$R$9</f>
        <v>0.0525</v>
      </c>
      <c r="S16" s="427">
        <f>I16*$M$8*$S$9</f>
        <v>0.02625</v>
      </c>
      <c r="T16" s="460">
        <f>I16*$L$8+SUM(M16:S16)</f>
        <v>0.5</v>
      </c>
      <c r="U16" s="1282">
        <f>SUM(L16:S19)</f>
        <v>2</v>
      </c>
      <c r="V16" s="6"/>
      <c r="W16" s="6"/>
      <c r="X16" s="6"/>
      <c r="Y16" s="6"/>
    </row>
    <row r="17" spans="2:25" ht="27.75" customHeight="1">
      <c r="B17" s="3"/>
      <c r="C17" s="422"/>
      <c r="D17" s="10" t="s">
        <v>241</v>
      </c>
      <c r="E17" s="634"/>
      <c r="F17" s="10" t="s">
        <v>328</v>
      </c>
      <c r="G17" s="10" t="s">
        <v>98</v>
      </c>
      <c r="H17" s="10"/>
      <c r="I17" s="619">
        <v>0.5</v>
      </c>
      <c r="J17" s="438" t="s">
        <v>556</v>
      </c>
      <c r="K17" s="438" t="s">
        <v>557</v>
      </c>
      <c r="L17" s="1283"/>
      <c r="M17" s="425">
        <f>I17*$M$8*$M$9</f>
        <v>0.105</v>
      </c>
      <c r="N17" s="426">
        <f>I17*$M$8*$N$9</f>
        <v>0.0525</v>
      </c>
      <c r="O17" s="426">
        <f>I17*$M$8*$O$9</f>
        <v>0.034999999999999996</v>
      </c>
      <c r="P17" s="426">
        <f>I17*$M$8*$P$9</f>
        <v>0.0525</v>
      </c>
      <c r="Q17" s="426">
        <f>I17*$M$8*$Q$9</f>
        <v>0.02625</v>
      </c>
      <c r="R17" s="426">
        <f>I17*$M$8*$R$9</f>
        <v>0.0525</v>
      </c>
      <c r="S17" s="427">
        <f>I17*$M$8*$S$9</f>
        <v>0.02625</v>
      </c>
      <c r="T17" s="460">
        <f>I17*$L$8+SUM(M17:S17)</f>
        <v>0.5</v>
      </c>
      <c r="U17" s="1283"/>
      <c r="V17" s="6"/>
      <c r="W17" s="6"/>
      <c r="X17" s="6"/>
      <c r="Y17" s="6"/>
    </row>
    <row r="18" spans="2:25" ht="27.75" customHeight="1">
      <c r="B18" s="3"/>
      <c r="C18" s="422"/>
      <c r="D18" s="10"/>
      <c r="E18" s="634"/>
      <c r="F18" s="433" t="s">
        <v>243</v>
      </c>
      <c r="G18" s="433" t="s">
        <v>100</v>
      </c>
      <c r="H18" s="433"/>
      <c r="I18" s="619">
        <v>0.5</v>
      </c>
      <c r="J18" s="438" t="s">
        <v>556</v>
      </c>
      <c r="K18" s="438" t="s">
        <v>558</v>
      </c>
      <c r="L18" s="1283"/>
      <c r="M18" s="425">
        <f>I18*$M$8*$M$9</f>
        <v>0.105</v>
      </c>
      <c r="N18" s="426">
        <f>I18*$M$8*$N$9</f>
        <v>0.0525</v>
      </c>
      <c r="O18" s="426">
        <f>I18*$M$8*$O$9</f>
        <v>0.034999999999999996</v>
      </c>
      <c r="P18" s="426">
        <f>I18*$M$8*$P$9</f>
        <v>0.0525</v>
      </c>
      <c r="Q18" s="426">
        <f>I18*$M$8*$Q$9</f>
        <v>0.02625</v>
      </c>
      <c r="R18" s="426">
        <f>I18*$M$8*$R$9</f>
        <v>0.0525</v>
      </c>
      <c r="S18" s="427">
        <f>I18*$M$8*$S$9</f>
        <v>0.02625</v>
      </c>
      <c r="T18" s="460">
        <f>I18*$L$8+SUM(M18:S18)</f>
        <v>0.5</v>
      </c>
      <c r="U18" s="1283"/>
      <c r="V18" s="6"/>
      <c r="W18" s="6"/>
      <c r="X18" s="6"/>
      <c r="Y18" s="6"/>
    </row>
    <row r="19" spans="2:25" ht="27.75" customHeight="1" thickBot="1">
      <c r="B19" s="442"/>
      <c r="C19" s="443"/>
      <c r="D19" s="12"/>
      <c r="E19" s="635"/>
      <c r="F19" s="673" t="s">
        <v>244</v>
      </c>
      <c r="G19" s="673" t="s">
        <v>101</v>
      </c>
      <c r="H19" s="673"/>
      <c r="I19" s="620">
        <v>0.5</v>
      </c>
      <c r="J19" s="488" t="s">
        <v>556</v>
      </c>
      <c r="K19" s="488" t="s">
        <v>559</v>
      </c>
      <c r="L19" s="1328"/>
      <c r="M19" s="681">
        <f>I19*$M$8*$M$9</f>
        <v>0.105</v>
      </c>
      <c r="N19" s="675">
        <f>I19*$M$8*$N$9</f>
        <v>0.0525</v>
      </c>
      <c r="O19" s="675">
        <f>I19*$M$8*$O$9</f>
        <v>0.034999999999999996</v>
      </c>
      <c r="P19" s="675">
        <f>I19*$M$8*$P$9</f>
        <v>0.0525</v>
      </c>
      <c r="Q19" s="675">
        <f>I19*$M$8*$Q$9</f>
        <v>0.02625</v>
      </c>
      <c r="R19" s="675">
        <f>I19*$M$8*$R$9</f>
        <v>0.0525</v>
      </c>
      <c r="S19" s="676">
        <f>I19*$M$8*$S$9</f>
        <v>0.02625</v>
      </c>
      <c r="T19" s="460">
        <f>I19*$L$8+SUM(M19:S19)</f>
        <v>0.5</v>
      </c>
      <c r="U19" s="1284"/>
      <c r="V19" s="6"/>
      <c r="W19" s="6"/>
      <c r="X19" s="6"/>
      <c r="Y19" s="6"/>
    </row>
    <row r="20" spans="2:25" ht="27.75" customHeight="1">
      <c r="B20" s="3" t="s">
        <v>350</v>
      </c>
      <c r="C20" s="446"/>
      <c r="D20" s="15" t="s">
        <v>31</v>
      </c>
      <c r="E20" s="625">
        <v>4</v>
      </c>
      <c r="F20" s="447" t="s">
        <v>303</v>
      </c>
      <c r="G20" s="447" t="s">
        <v>103</v>
      </c>
      <c r="H20" s="447"/>
      <c r="I20" s="618">
        <v>2</v>
      </c>
      <c r="J20" s="61" t="s">
        <v>556</v>
      </c>
      <c r="K20" s="61" t="s">
        <v>557</v>
      </c>
      <c r="L20" s="1332">
        <f>SUM(I20:I21)*L8</f>
        <v>1.2</v>
      </c>
      <c r="M20" s="703">
        <f>$I20*$M$8*M$9</f>
        <v>0.42</v>
      </c>
      <c r="N20" s="704">
        <f aca="true" t="shared" si="1" ref="N20:S27">$I20*$M$8*N$9</f>
        <v>0.21</v>
      </c>
      <c r="O20" s="704">
        <f t="shared" si="1"/>
        <v>0.13999999999999999</v>
      </c>
      <c r="P20" s="705">
        <f t="shared" si="1"/>
        <v>0.21</v>
      </c>
      <c r="Q20" s="704">
        <f t="shared" si="1"/>
        <v>0.105</v>
      </c>
      <c r="R20" s="704">
        <f t="shared" si="1"/>
        <v>0.21</v>
      </c>
      <c r="S20" s="706">
        <f t="shared" si="1"/>
        <v>0.105</v>
      </c>
      <c r="T20" s="460">
        <f>I20*$L$8+SUM(M20:S20)</f>
        <v>2</v>
      </c>
      <c r="U20" s="1282">
        <f>SUM(L20:S21)</f>
        <v>3.9999999999999996</v>
      </c>
      <c r="V20" s="6"/>
      <c r="W20" s="6"/>
      <c r="X20" s="6"/>
      <c r="Y20" s="6"/>
    </row>
    <row r="21" spans="2:25" ht="27.75" customHeight="1" thickBot="1">
      <c r="B21" s="3" t="s">
        <v>151</v>
      </c>
      <c r="C21" s="422"/>
      <c r="D21" s="15" t="s">
        <v>32</v>
      </c>
      <c r="E21" s="625"/>
      <c r="F21" s="549" t="s">
        <v>245</v>
      </c>
      <c r="G21" s="549" t="s">
        <v>103</v>
      </c>
      <c r="H21" s="549" t="s">
        <v>107</v>
      </c>
      <c r="I21" s="619">
        <v>2</v>
      </c>
      <c r="J21" s="61" t="s">
        <v>565</v>
      </c>
      <c r="K21" s="61" t="s">
        <v>565</v>
      </c>
      <c r="L21" s="1286"/>
      <c r="M21" s="425">
        <f>$I21*$M$8*M$9</f>
        <v>0.42</v>
      </c>
      <c r="N21" s="440">
        <f t="shared" si="1"/>
        <v>0.21</v>
      </c>
      <c r="O21" s="440">
        <f t="shared" si="1"/>
        <v>0.13999999999999999</v>
      </c>
      <c r="P21" s="707">
        <f t="shared" si="1"/>
        <v>0.21</v>
      </c>
      <c r="Q21" s="440">
        <f t="shared" si="1"/>
        <v>0.105</v>
      </c>
      <c r="R21" s="440">
        <f t="shared" si="1"/>
        <v>0.21</v>
      </c>
      <c r="S21" s="441">
        <f t="shared" si="1"/>
        <v>0.105</v>
      </c>
      <c r="T21" s="460">
        <f aca="true" t="shared" si="2" ref="T21:T26">I21*$L$8+SUM(M21:S21)</f>
        <v>2</v>
      </c>
      <c r="U21" s="1284"/>
      <c r="V21" s="6"/>
      <c r="W21" s="6"/>
      <c r="X21" s="6"/>
      <c r="Y21" s="6"/>
    </row>
    <row r="22" spans="2:25" ht="27.75" customHeight="1">
      <c r="B22" s="915">
        <f>SUM(I20:I29)</f>
        <v>14</v>
      </c>
      <c r="C22" s="916" t="s">
        <v>154</v>
      </c>
      <c r="D22" s="448" t="s">
        <v>246</v>
      </c>
      <c r="E22" s="636">
        <v>3</v>
      </c>
      <c r="F22" s="428" t="s">
        <v>553</v>
      </c>
      <c r="G22" s="428" t="s">
        <v>104</v>
      </c>
      <c r="H22" s="428"/>
      <c r="I22" s="619">
        <v>1</v>
      </c>
      <c r="J22" s="60" t="s">
        <v>556</v>
      </c>
      <c r="K22" s="60" t="s">
        <v>557</v>
      </c>
      <c r="L22" s="1283">
        <f>SUM(I22:I23)*L8</f>
        <v>0.6</v>
      </c>
      <c r="M22" s="425">
        <f>$I22*$M$8*M$9</f>
        <v>0.21</v>
      </c>
      <c r="N22" s="426">
        <f t="shared" si="1"/>
        <v>0.105</v>
      </c>
      <c r="O22" s="426">
        <f t="shared" si="1"/>
        <v>0.06999999999999999</v>
      </c>
      <c r="P22" s="666">
        <f t="shared" si="1"/>
        <v>0.105</v>
      </c>
      <c r="Q22" s="426">
        <f t="shared" si="1"/>
        <v>0.0525</v>
      </c>
      <c r="R22" s="426">
        <f t="shared" si="1"/>
        <v>0.105</v>
      </c>
      <c r="S22" s="427">
        <f t="shared" si="1"/>
        <v>0.0525</v>
      </c>
      <c r="T22" s="460">
        <f t="shared" si="2"/>
        <v>1</v>
      </c>
      <c r="U22" s="1283">
        <f>SUM(L22:S23)</f>
        <v>1.9999999999999998</v>
      </c>
      <c r="V22" s="6"/>
      <c r="W22" s="6"/>
      <c r="X22" s="6"/>
      <c r="Y22" s="6"/>
    </row>
    <row r="23" spans="2:25" ht="27.75" customHeight="1" thickBot="1">
      <c r="B23" s="3" t="s">
        <v>153</v>
      </c>
      <c r="C23" s="422"/>
      <c r="D23" s="75"/>
      <c r="E23" s="626"/>
      <c r="F23" s="435" t="s">
        <v>33</v>
      </c>
      <c r="G23" s="435" t="s">
        <v>104</v>
      </c>
      <c r="H23" s="435" t="s">
        <v>105</v>
      </c>
      <c r="I23" s="619">
        <v>1</v>
      </c>
      <c r="J23" s="77" t="s">
        <v>556</v>
      </c>
      <c r="K23" s="77" t="s">
        <v>561</v>
      </c>
      <c r="L23" s="1286"/>
      <c r="M23" s="425">
        <f>$I23*$M$8*M$9</f>
        <v>0.21</v>
      </c>
      <c r="N23" s="426">
        <f t="shared" si="1"/>
        <v>0.105</v>
      </c>
      <c r="O23" s="426">
        <f t="shared" si="1"/>
        <v>0.06999999999999999</v>
      </c>
      <c r="P23" s="666">
        <f t="shared" si="1"/>
        <v>0.105</v>
      </c>
      <c r="Q23" s="426">
        <f t="shared" si="1"/>
        <v>0.0525</v>
      </c>
      <c r="R23" s="426">
        <f t="shared" si="1"/>
        <v>0.105</v>
      </c>
      <c r="S23" s="427">
        <f t="shared" si="1"/>
        <v>0.0525</v>
      </c>
      <c r="T23" s="460">
        <f t="shared" si="2"/>
        <v>1</v>
      </c>
      <c r="U23" s="1284"/>
      <c r="V23" s="6"/>
      <c r="W23" s="6"/>
      <c r="X23" s="6"/>
      <c r="Y23" s="6"/>
    </row>
    <row r="24" spans="2:25" ht="27.75" customHeight="1" thickBot="1">
      <c r="B24" s="915">
        <f>SUM(I20:I23)+SUM(I25:I27)</f>
        <v>10</v>
      </c>
      <c r="C24" s="916" t="s">
        <v>155</v>
      </c>
      <c r="D24" s="428"/>
      <c r="E24" s="626"/>
      <c r="F24" s="919" t="s">
        <v>247</v>
      </c>
      <c r="G24" s="919" t="s">
        <v>101</v>
      </c>
      <c r="H24" s="919" t="s">
        <v>105</v>
      </c>
      <c r="I24" s="920">
        <f>IF('業務情報'!$F$9=1,1,0)</f>
        <v>1</v>
      </c>
      <c r="J24" s="921" t="s">
        <v>556</v>
      </c>
      <c r="K24" s="921"/>
      <c r="L24" s="922" t="s">
        <v>564</v>
      </c>
      <c r="M24" s="923">
        <f>IF('業務情報'!F9=2,"－",IF(M9=0,"0",I24*$M$9/SUM($M$9,$N$9,$P$9,$R$9)))</f>
        <v>0.39999999999999997</v>
      </c>
      <c r="N24" s="924">
        <f>IF('業務情報'!F9=2,"－",IF(N9=0,"0",I24*$N$9/SUM($M$9,$N$9,$P$9,$R$9)))</f>
        <v>0.19999999999999998</v>
      </c>
      <c r="O24" s="925" t="s">
        <v>367</v>
      </c>
      <c r="P24" s="924">
        <f>IF('業務情報'!F9=2,"－",IF(P9=0,"0",I24*$P$9/SUM($M$9,$N$9,$P$9,$R$9)))</f>
        <v>0.19999999999999998</v>
      </c>
      <c r="Q24" s="925" t="s">
        <v>367</v>
      </c>
      <c r="R24" s="924">
        <f>IF('業務情報'!F9=2,"－",IF(R9=0,"0",I24*$R$9/SUM($M$9,$N$9,$P$9,$R$9)))</f>
        <v>0.19999999999999998</v>
      </c>
      <c r="S24" s="926" t="s">
        <v>564</v>
      </c>
      <c r="T24" s="460">
        <f>SUM(L24:S24)</f>
        <v>0.9999999999999999</v>
      </c>
      <c r="U24" s="505">
        <f>IF('業務情報'!F9=2,"－",SUM(L24:S24))</f>
        <v>0.9999999999999999</v>
      </c>
      <c r="V24" s="6"/>
      <c r="W24" s="6"/>
      <c r="X24" s="6"/>
      <c r="Y24" s="6"/>
    </row>
    <row r="25" spans="2:25" ht="27.75" customHeight="1">
      <c r="B25" s="3"/>
      <c r="C25" s="422"/>
      <c r="D25" s="435" t="s">
        <v>248</v>
      </c>
      <c r="E25" s="626">
        <v>7</v>
      </c>
      <c r="F25" s="433" t="s">
        <v>46</v>
      </c>
      <c r="G25" s="433" t="s">
        <v>104</v>
      </c>
      <c r="H25" s="433"/>
      <c r="I25" s="619">
        <v>1.5</v>
      </c>
      <c r="J25" s="77" t="s">
        <v>556</v>
      </c>
      <c r="K25" s="77" t="s">
        <v>559</v>
      </c>
      <c r="L25" s="1333">
        <f>SUM(I25:I27)*L8</f>
        <v>1.2</v>
      </c>
      <c r="M25" s="425">
        <f>$I25*$M$8*M$9</f>
        <v>0.31499999999999995</v>
      </c>
      <c r="N25" s="440">
        <f t="shared" si="1"/>
        <v>0.15749999999999997</v>
      </c>
      <c r="O25" s="440">
        <f t="shared" si="1"/>
        <v>0.10499999999999998</v>
      </c>
      <c r="P25" s="707">
        <f t="shared" si="1"/>
        <v>0.15749999999999997</v>
      </c>
      <c r="Q25" s="440">
        <f t="shared" si="1"/>
        <v>0.07874999999999999</v>
      </c>
      <c r="R25" s="440">
        <f t="shared" si="1"/>
        <v>0.15749999999999997</v>
      </c>
      <c r="S25" s="441">
        <f t="shared" si="1"/>
        <v>0.07874999999999999</v>
      </c>
      <c r="T25" s="460">
        <f>I25*$L$8+SUM(M25:S25)</f>
        <v>1.4999999999999998</v>
      </c>
      <c r="U25" s="1282">
        <f>SUM(L25:S27)</f>
        <v>3.9999999999999996</v>
      </c>
      <c r="V25" s="6"/>
      <c r="W25" s="6"/>
      <c r="X25" s="6"/>
      <c r="Y25" s="6"/>
    </row>
    <row r="26" spans="2:25" ht="27.75" customHeight="1">
      <c r="B26" s="3"/>
      <c r="C26" s="422"/>
      <c r="D26" s="428"/>
      <c r="E26" s="626"/>
      <c r="F26" s="433" t="s">
        <v>562</v>
      </c>
      <c r="G26" s="433" t="s">
        <v>104</v>
      </c>
      <c r="H26" s="433"/>
      <c r="I26" s="619">
        <v>1.5</v>
      </c>
      <c r="J26" s="60" t="s">
        <v>556</v>
      </c>
      <c r="K26" s="60" t="s">
        <v>561</v>
      </c>
      <c r="L26" s="1283"/>
      <c r="M26" s="425">
        <f>$I26*$M$8*M$9</f>
        <v>0.31499999999999995</v>
      </c>
      <c r="N26" s="440">
        <f t="shared" si="1"/>
        <v>0.15749999999999997</v>
      </c>
      <c r="O26" s="440">
        <f t="shared" si="1"/>
        <v>0.10499999999999998</v>
      </c>
      <c r="P26" s="707">
        <f t="shared" si="1"/>
        <v>0.15749999999999997</v>
      </c>
      <c r="Q26" s="440">
        <f t="shared" si="1"/>
        <v>0.07874999999999999</v>
      </c>
      <c r="R26" s="440">
        <f t="shared" si="1"/>
        <v>0.15749999999999997</v>
      </c>
      <c r="S26" s="441">
        <f t="shared" si="1"/>
        <v>0.07874999999999999</v>
      </c>
      <c r="T26" s="460">
        <f t="shared" si="2"/>
        <v>1.4999999999999998</v>
      </c>
      <c r="U26" s="1283"/>
      <c r="V26" s="6"/>
      <c r="W26" s="6"/>
      <c r="X26" s="6"/>
      <c r="Y26" s="6"/>
    </row>
    <row r="27" spans="2:25" ht="27.75" customHeight="1" thickBot="1">
      <c r="B27" s="3"/>
      <c r="C27" s="422"/>
      <c r="D27" s="428"/>
      <c r="E27" s="626"/>
      <c r="F27" s="428" t="s">
        <v>336</v>
      </c>
      <c r="G27" s="428" t="s">
        <v>106</v>
      </c>
      <c r="H27" s="428"/>
      <c r="I27" s="619">
        <v>1</v>
      </c>
      <c r="J27" s="60" t="s">
        <v>556</v>
      </c>
      <c r="K27" s="60" t="s">
        <v>561</v>
      </c>
      <c r="L27" s="1286"/>
      <c r="M27" s="425">
        <f>$I27*$M$8*M$9</f>
        <v>0.21</v>
      </c>
      <c r="N27" s="440">
        <f t="shared" si="1"/>
        <v>0.105</v>
      </c>
      <c r="O27" s="440">
        <f t="shared" si="1"/>
        <v>0.06999999999999999</v>
      </c>
      <c r="P27" s="707">
        <f t="shared" si="1"/>
        <v>0.105</v>
      </c>
      <c r="Q27" s="440">
        <f t="shared" si="1"/>
        <v>0.0525</v>
      </c>
      <c r="R27" s="440">
        <f t="shared" si="1"/>
        <v>0.105</v>
      </c>
      <c r="S27" s="441">
        <f t="shared" si="1"/>
        <v>0.0525</v>
      </c>
      <c r="T27" s="460">
        <f>I27*$L$8+SUM(M27:S27)</f>
        <v>1</v>
      </c>
      <c r="U27" s="1284"/>
      <c r="V27" s="6"/>
      <c r="W27" s="6"/>
      <c r="X27" s="6"/>
      <c r="Y27" s="6"/>
    </row>
    <row r="28" spans="2:25" ht="27.75" customHeight="1">
      <c r="B28" s="3"/>
      <c r="C28" s="422"/>
      <c r="D28" s="10"/>
      <c r="E28" s="637"/>
      <c r="F28" s="927" t="s">
        <v>560</v>
      </c>
      <c r="G28" s="927" t="s">
        <v>105</v>
      </c>
      <c r="H28" s="927"/>
      <c r="I28" s="920">
        <f>IF('業務情報'!$F$9=1,1.5,0)</f>
        <v>1.5</v>
      </c>
      <c r="J28" s="928" t="s">
        <v>556</v>
      </c>
      <c r="K28" s="928"/>
      <c r="L28" s="922" t="s">
        <v>564</v>
      </c>
      <c r="M28" s="923">
        <f>IF('業務情報'!F9=2,"－",IF(M9=0,"0",I28*$M$9/SUM($M$9,$N$9,$P$9,$R$9)))</f>
        <v>0.6</v>
      </c>
      <c r="N28" s="929">
        <f>IF('業務情報'!F9=2,"－",IF(N9=0,"0",I28*$N$9/SUM($M$9,$N$9,$P$9,$R$9)))</f>
        <v>0.3</v>
      </c>
      <c r="O28" s="930" t="s">
        <v>564</v>
      </c>
      <c r="P28" s="929">
        <f>IF('業務情報'!F9=2,"－",IF(P9=0,"0",I28*$P$9/SUM($M$9,$N$9,$P$9,$R$9)))</f>
        <v>0.3</v>
      </c>
      <c r="Q28" s="930" t="s">
        <v>564</v>
      </c>
      <c r="R28" s="929">
        <f>IF('業務情報'!F9=2,"－",IF(R9=0,"0",I28*$R$9/SUM($M$9,$N$9,$P$9,$R$9)))</f>
        <v>0.3</v>
      </c>
      <c r="S28" s="931" t="s">
        <v>564</v>
      </c>
      <c r="T28" s="460">
        <f>SUM(M28:S28)</f>
        <v>1.5</v>
      </c>
      <c r="U28" s="1287">
        <f>IF('業務情報'!F9=2,"－",SUM(L28:S29))</f>
        <v>2.9999999999999996</v>
      </c>
      <c r="V28" s="6"/>
      <c r="W28" s="6"/>
      <c r="X28" s="6"/>
      <c r="Y28" s="6"/>
    </row>
    <row r="29" spans="2:25" ht="27.75" customHeight="1" thickBot="1">
      <c r="B29" s="442"/>
      <c r="C29" s="443"/>
      <c r="D29" s="12"/>
      <c r="E29" s="638"/>
      <c r="F29" s="932" t="s">
        <v>249</v>
      </c>
      <c r="G29" s="932" t="s">
        <v>104</v>
      </c>
      <c r="H29" s="932"/>
      <c r="I29" s="933">
        <f>IF('業務情報'!$F$9=1,1.5,0)</f>
        <v>1.5</v>
      </c>
      <c r="J29" s="935" t="s">
        <v>556</v>
      </c>
      <c r="K29" s="935"/>
      <c r="L29" s="936" t="s">
        <v>456</v>
      </c>
      <c r="M29" s="937">
        <f>IF('業務情報'!F9=2,"－",IF(M9=0,"0",I29*$M$9/SUM($M$9,$N$9,$P$9,$R$9)))</f>
        <v>0.6</v>
      </c>
      <c r="N29" s="938">
        <f>IF('業務情報'!F9=2,"－",IF(N9=0,"0",I29*$N$9/SUM($M$9,$N$9,$P$9,$R$9)))</f>
        <v>0.3</v>
      </c>
      <c r="O29" s="939" t="s">
        <v>599</v>
      </c>
      <c r="P29" s="938">
        <f>IF('業務情報'!F9=2,"－",IF(P9=0,"0",I29*$P$9/SUM($M$9,$N$9,$P$9,$R$9)))</f>
        <v>0.3</v>
      </c>
      <c r="Q29" s="939" t="s">
        <v>564</v>
      </c>
      <c r="R29" s="938">
        <f>IF('業務情報'!F9=2,"－",IF(R9=0,"0",I29*$R$9/SUM($M$9,$N$9,$P$9,$R$9)))</f>
        <v>0.3</v>
      </c>
      <c r="S29" s="940" t="s">
        <v>564</v>
      </c>
      <c r="T29" s="460">
        <f>SUM(M29:S29)</f>
        <v>1.5</v>
      </c>
      <c r="U29" s="1341"/>
      <c r="V29" s="6"/>
      <c r="W29" s="6"/>
      <c r="X29" s="6"/>
      <c r="Y29" s="6"/>
    </row>
    <row r="30" spans="2:25" ht="27.75" customHeight="1">
      <c r="B30" s="3" t="s">
        <v>582</v>
      </c>
      <c r="C30" s="917"/>
      <c r="D30" s="15" t="s">
        <v>581</v>
      </c>
      <c r="E30" s="625">
        <v>8</v>
      </c>
      <c r="F30" s="423" t="s">
        <v>303</v>
      </c>
      <c r="G30" s="423" t="s">
        <v>103</v>
      </c>
      <c r="H30" s="423"/>
      <c r="I30" s="618">
        <v>4</v>
      </c>
      <c r="J30" s="61" t="s">
        <v>556</v>
      </c>
      <c r="K30" s="61" t="s">
        <v>558</v>
      </c>
      <c r="L30" s="663">
        <f>I30*L8</f>
        <v>1.2</v>
      </c>
      <c r="M30" s="425">
        <f>I30*$M$8*$M$9</f>
        <v>0.84</v>
      </c>
      <c r="N30" s="426">
        <f>I30*$M$8*$N$9</f>
        <v>0.42</v>
      </c>
      <c r="O30" s="426">
        <f>I30*$M$8*$O$9</f>
        <v>0.27999999999999997</v>
      </c>
      <c r="P30" s="426">
        <f>I30*$M$8*$P$9</f>
        <v>0.42</v>
      </c>
      <c r="Q30" s="426">
        <f>I30*$M$8*$Q$9</f>
        <v>0.21</v>
      </c>
      <c r="R30" s="426">
        <f>I30*$M$8*$R$9</f>
        <v>0.42</v>
      </c>
      <c r="S30" s="427">
        <f>I30*$M$8*$S$9</f>
        <v>0.21</v>
      </c>
      <c r="T30" s="460">
        <f>I30*$L$8+SUM(M30:S30)</f>
        <v>4</v>
      </c>
      <c r="U30" s="1283">
        <f>SUM(L30:S31)</f>
        <v>7.999999999999998</v>
      </c>
      <c r="V30" s="6"/>
      <c r="W30" s="6"/>
      <c r="X30" s="6"/>
      <c r="Y30" s="6"/>
    </row>
    <row r="31" spans="2:25" ht="27.75" customHeight="1" thickBot="1">
      <c r="B31" s="3" t="s">
        <v>151</v>
      </c>
      <c r="C31" s="422"/>
      <c r="D31" s="15"/>
      <c r="E31" s="625"/>
      <c r="F31" s="423" t="s">
        <v>250</v>
      </c>
      <c r="G31" s="423" t="s">
        <v>103</v>
      </c>
      <c r="H31" s="423" t="s">
        <v>107</v>
      </c>
      <c r="I31" s="618">
        <v>4</v>
      </c>
      <c r="J31" s="61" t="s">
        <v>565</v>
      </c>
      <c r="K31" s="61" t="s">
        <v>565</v>
      </c>
      <c r="L31" s="663">
        <f>IF('業務情報'!H11+'業務情報'!H12+'業務情報'!H13+'業務情報'!L11=0,"－",I31*L8)</f>
        <v>1.2</v>
      </c>
      <c r="M31" s="425">
        <f>IF(M9=0,"0",I31*$M$8*$M$9/SUM($M$9,$N$9,$P$9,$R$9))</f>
        <v>1.1199999999999999</v>
      </c>
      <c r="N31" s="426">
        <f>IF(N9=0,"0",I31*$M$8*$N$9/SUM($M$9,$N$9,$P$9,$R$9))</f>
        <v>0.5599999999999999</v>
      </c>
      <c r="O31" s="426" t="s">
        <v>367</v>
      </c>
      <c r="P31" s="426">
        <f>IF(P9=0,"0",I31*$M$8*$P$9/SUM($M$9,$N$9,$P$9,$R$9))</f>
        <v>0.5599999999999999</v>
      </c>
      <c r="Q31" s="426" t="s">
        <v>370</v>
      </c>
      <c r="R31" s="426">
        <f>IF(R9=0,"0",I31*$M$8*$R$9/SUM($M$9,$N$9,$P$9,$R$9))</f>
        <v>0.5599999999999999</v>
      </c>
      <c r="S31" s="427" t="s">
        <v>370</v>
      </c>
      <c r="T31" s="460">
        <f>IF('業務情報'!H11+'業務情報'!H12+'業務情報'!H13+'業務情報'!L11=0,"－",I31*$L$8+SUM(M31:S31))</f>
        <v>4</v>
      </c>
      <c r="U31" s="1284"/>
      <c r="V31" s="6"/>
      <c r="W31" s="6"/>
      <c r="X31" s="6"/>
      <c r="Y31" s="6"/>
    </row>
    <row r="32" spans="2:25" ht="27.75" customHeight="1">
      <c r="B32" s="915">
        <f>SUM(I30:I33)</f>
        <v>12</v>
      </c>
      <c r="C32" s="916" t="s">
        <v>156</v>
      </c>
      <c r="D32" s="17" t="s">
        <v>643</v>
      </c>
      <c r="E32" s="637">
        <v>4</v>
      </c>
      <c r="F32" s="941" t="s">
        <v>10</v>
      </c>
      <c r="G32" s="941" t="s">
        <v>103</v>
      </c>
      <c r="H32" s="941" t="s">
        <v>105</v>
      </c>
      <c r="I32" s="920">
        <f>IF('業務情報'!$F$9=1,2,0)</f>
        <v>2</v>
      </c>
      <c r="J32" s="928" t="s">
        <v>556</v>
      </c>
      <c r="K32" s="928"/>
      <c r="L32" s="1315">
        <f>IF('業務情報'!F9=2,"－",SUM(I32:I33)*L8)</f>
        <v>1.2</v>
      </c>
      <c r="M32" s="923">
        <f>IF('業務情報'!F9=2,"－",IF(M9=0,"0",I32*$M$8*$M$9/SUM($M$9,$N$9,$P$9,$R$9)))</f>
        <v>0.5599999999999999</v>
      </c>
      <c r="N32" s="929">
        <f>IF('業務情報'!F9=2,"－",IF(N9=0,"0",I32*$M$8*$N$9/SUM($M$9,$N$9,$P$9,$R$9)))</f>
        <v>0.27999999999999997</v>
      </c>
      <c r="O32" s="930" t="s">
        <v>370</v>
      </c>
      <c r="P32" s="929">
        <f>IF('業務情報'!F9=2,"－",IF(P9=0,"0",I32*$M$8*$P$9/SUM($M$9,$N$9,$P$9,$R$9)))</f>
        <v>0.27999999999999997</v>
      </c>
      <c r="Q32" s="930" t="s">
        <v>370</v>
      </c>
      <c r="R32" s="929">
        <f>IF('業務情報'!F9=2,"－",IF(R9=0,"0",I32*$M$8*$R$9/SUM($M$9,$N$9,$P$9,$R$9)))</f>
        <v>0.27999999999999997</v>
      </c>
      <c r="S32" s="931" t="s">
        <v>370</v>
      </c>
      <c r="T32" s="460">
        <f>I32*$L$8+SUM(M32:S32)</f>
        <v>2</v>
      </c>
      <c r="U32" s="1287">
        <f>IF('業務情報'!F9=2,"－",SUM(L32:S33))</f>
        <v>3.9999999999999987</v>
      </c>
      <c r="V32" s="6"/>
      <c r="W32" s="6"/>
      <c r="X32" s="6"/>
      <c r="Y32" s="6"/>
    </row>
    <row r="33" spans="2:25" ht="27.75" customHeight="1" thickBot="1">
      <c r="B33" s="3" t="s">
        <v>153</v>
      </c>
      <c r="C33" s="422"/>
      <c r="D33" s="75"/>
      <c r="E33" s="449"/>
      <c r="F33" s="944" t="s">
        <v>11</v>
      </c>
      <c r="G33" s="944" t="s">
        <v>103</v>
      </c>
      <c r="H33" s="944" t="s">
        <v>105</v>
      </c>
      <c r="I33" s="920">
        <f>IF('業務情報'!$F$9=1,2,0)</f>
        <v>2</v>
      </c>
      <c r="J33" s="921" t="s">
        <v>556</v>
      </c>
      <c r="K33" s="921"/>
      <c r="L33" s="1316"/>
      <c r="M33" s="923">
        <f>IF('業務情報'!F9=2,"－",IF(M9=0,"0",I33*$M$8*$M$9/SUM($M$9,$N$9,$P$9,$R$9)))</f>
        <v>0.5599999999999999</v>
      </c>
      <c r="N33" s="929">
        <f>IF('業務情報'!F9=2,"－",IF(N9=0,"0",I33*$M$8*$N$9/SUM($M$9,$N$9,$P$9,$R$9)))</f>
        <v>0.27999999999999997</v>
      </c>
      <c r="O33" s="925" t="s">
        <v>370</v>
      </c>
      <c r="P33" s="929">
        <f>IF('業務情報'!F9=2,"－",IF(P9=0,"0",I33*$M$8*$P$9/SUM($M$9,$N$9,$P$9,$R$9)))</f>
        <v>0.27999999999999997</v>
      </c>
      <c r="Q33" s="930" t="s">
        <v>370</v>
      </c>
      <c r="R33" s="929">
        <f>IF('業務情報'!F9=2,"－",IF(R9=0,"0",I33*$M$8*$R$9/SUM($M$9,$N$9,$P$9,$R$9)))</f>
        <v>0.27999999999999997</v>
      </c>
      <c r="S33" s="931" t="s">
        <v>370</v>
      </c>
      <c r="T33" s="460">
        <f>I33*$L$8+SUM(M33:S33)</f>
        <v>2</v>
      </c>
      <c r="U33" s="1288"/>
      <c r="V33" s="6"/>
      <c r="W33" s="6"/>
      <c r="X33" s="6"/>
      <c r="Y33" s="6"/>
    </row>
    <row r="34" spans="2:25" ht="27.75" customHeight="1">
      <c r="B34" s="915">
        <f>SUM(I30:I31)</f>
        <v>8</v>
      </c>
      <c r="C34" s="916" t="s">
        <v>157</v>
      </c>
      <c r="D34" s="75"/>
      <c r="E34" s="449"/>
      <c r="F34" s="435"/>
      <c r="G34" s="435"/>
      <c r="H34" s="435"/>
      <c r="I34" s="624"/>
      <c r="J34" s="77"/>
      <c r="K34" s="77"/>
      <c r="L34" s="434"/>
      <c r="M34" s="682"/>
      <c r="N34" s="554"/>
      <c r="O34" s="554"/>
      <c r="P34" s="554"/>
      <c r="Q34" s="431"/>
      <c r="R34" s="553"/>
      <c r="S34" s="506"/>
      <c r="T34" s="460"/>
      <c r="U34" s="460"/>
      <c r="V34" s="6"/>
      <c r="W34" s="6"/>
      <c r="X34" s="6"/>
      <c r="Y34" s="6"/>
    </row>
    <row r="35" spans="2:25" ht="27.75" customHeight="1" thickBot="1">
      <c r="B35" s="442"/>
      <c r="C35" s="443"/>
      <c r="D35" s="75"/>
      <c r="E35" s="449"/>
      <c r="F35" s="435"/>
      <c r="G35" s="435"/>
      <c r="H35" s="435"/>
      <c r="I35" s="624"/>
      <c r="J35" s="77"/>
      <c r="K35" s="77"/>
      <c r="L35" s="434"/>
      <c r="M35" s="683"/>
      <c r="N35" s="684"/>
      <c r="O35" s="684"/>
      <c r="P35" s="684"/>
      <c r="Q35" s="452"/>
      <c r="R35" s="669"/>
      <c r="S35" s="685"/>
      <c r="T35" s="460"/>
      <c r="U35" s="460"/>
      <c r="V35" s="6"/>
      <c r="W35" s="6"/>
      <c r="X35" s="6"/>
      <c r="Y35" s="6"/>
    </row>
    <row r="36" spans="2:25" ht="27.75" customHeight="1">
      <c r="B36" s="415" t="s">
        <v>376</v>
      </c>
      <c r="C36" s="562"/>
      <c r="D36" s="563" t="s">
        <v>605</v>
      </c>
      <c r="E36" s="453"/>
      <c r="F36" s="83"/>
      <c r="G36" s="83"/>
      <c r="H36" s="83"/>
      <c r="I36" s="584" t="s">
        <v>607</v>
      </c>
      <c r="J36" s="587"/>
      <c r="K36" s="127"/>
      <c r="L36" s="454"/>
      <c r="M36" s="580"/>
      <c r="N36" s="577"/>
      <c r="O36" s="577"/>
      <c r="P36" s="577"/>
      <c r="Q36" s="577"/>
      <c r="R36" s="577"/>
      <c r="S36" s="578"/>
      <c r="T36" s="460"/>
      <c r="U36" s="460"/>
      <c r="V36" s="6"/>
      <c r="W36" s="6"/>
      <c r="X36" s="6"/>
      <c r="Y36" s="6"/>
    </row>
    <row r="37" spans="2:25" ht="27.75" customHeight="1">
      <c r="B37" s="3"/>
      <c r="D37" s="152" t="s">
        <v>606</v>
      </c>
      <c r="E37" s="590"/>
      <c r="F37" s="591"/>
      <c r="G37" s="591"/>
      <c r="H37" s="591"/>
      <c r="I37" s="592" t="s">
        <v>608</v>
      </c>
      <c r="J37" s="593"/>
      <c r="K37" s="118"/>
      <c r="L37" s="600">
        <f>SUM(L10:L14)+SUM(L16:L19)+SUM(L20:L33)</f>
        <v>8.100000000000001</v>
      </c>
      <c r="M37" s="668">
        <f aca="true" t="shared" si="3" ref="M37:S37">SUM(M10:M14,M16:M19,M20:M33)</f>
        <v>7.829999999999998</v>
      </c>
      <c r="N37" s="573">
        <f t="shared" si="3"/>
        <v>3.914999999999999</v>
      </c>
      <c r="O37" s="573">
        <f t="shared" si="3"/>
        <v>1.3299999999999998</v>
      </c>
      <c r="P37" s="573">
        <f t="shared" si="3"/>
        <v>3.914999999999999</v>
      </c>
      <c r="Q37" s="573">
        <f t="shared" si="3"/>
        <v>0.9974999999999999</v>
      </c>
      <c r="R37" s="573">
        <f t="shared" si="3"/>
        <v>3.914999999999999</v>
      </c>
      <c r="S37" s="581">
        <f t="shared" si="3"/>
        <v>0.9974999999999999</v>
      </c>
      <c r="T37" s="460"/>
      <c r="U37" s="460"/>
      <c r="V37" s="6"/>
      <c r="W37" s="6"/>
      <c r="X37" s="6"/>
      <c r="Y37" s="6"/>
    </row>
    <row r="38" spans="2:25" ht="27.75" customHeight="1" thickBot="1">
      <c r="B38" s="3"/>
      <c r="D38" s="599" t="s">
        <v>609</v>
      </c>
      <c r="E38" s="594"/>
      <c r="F38" s="595"/>
      <c r="G38" s="595"/>
      <c r="H38" s="595"/>
      <c r="I38" s="596" t="s">
        <v>610</v>
      </c>
      <c r="J38" s="597"/>
      <c r="K38" s="598"/>
      <c r="L38" s="601"/>
      <c r="M38" s="670"/>
      <c r="N38" s="582"/>
      <c r="O38" s="582"/>
      <c r="P38" s="582"/>
      <c r="Q38" s="582"/>
      <c r="R38" s="582"/>
      <c r="S38" s="583"/>
      <c r="T38" s="460"/>
      <c r="U38" s="460"/>
      <c r="V38" s="66"/>
      <c r="W38" s="66"/>
      <c r="X38" s="66"/>
      <c r="Y38" s="66"/>
    </row>
    <row r="39" spans="2:25" ht="27.75" customHeight="1">
      <c r="B39" s="3"/>
      <c r="D39" s="574" t="s">
        <v>612</v>
      </c>
      <c r="E39" s="445"/>
      <c r="F39" s="444"/>
      <c r="G39" s="444"/>
      <c r="H39" s="444"/>
      <c r="I39" s="585" t="s">
        <v>611</v>
      </c>
      <c r="J39" s="588"/>
      <c r="K39" s="575"/>
      <c r="L39" s="1329"/>
      <c r="M39" s="1330"/>
      <c r="N39" s="1330"/>
      <c r="O39" s="1330"/>
      <c r="P39" s="1330"/>
      <c r="Q39" s="1330"/>
      <c r="R39" s="1330"/>
      <c r="S39" s="1331"/>
      <c r="T39" s="460"/>
      <c r="U39" s="460"/>
      <c r="V39" s="66"/>
      <c r="W39" s="66"/>
      <c r="X39" s="66"/>
      <c r="Y39" s="66"/>
    </row>
    <row r="40" spans="2:25" ht="27.75" customHeight="1">
      <c r="B40" s="3"/>
      <c r="D40" s="1272" t="s">
        <v>613</v>
      </c>
      <c r="E40" s="628">
        <f>B12+B22+B32</f>
        <v>31</v>
      </c>
      <c r="F40" s="696" t="s">
        <v>159</v>
      </c>
      <c r="G40" s="64"/>
      <c r="H40" s="64"/>
      <c r="I40" s="1274" t="s">
        <v>616</v>
      </c>
      <c r="J40" s="576"/>
      <c r="K40" s="66"/>
      <c r="L40" s="1304">
        <f>SUM(L37:S37)</f>
        <v>30.999999999999993</v>
      </c>
      <c r="M40" s="1305"/>
      <c r="N40" s="1305"/>
      <c r="O40" s="1305"/>
      <c r="P40" s="1305"/>
      <c r="Q40" s="1305"/>
      <c r="R40" s="1305"/>
      <c r="S40" s="1306"/>
      <c r="T40" s="460"/>
      <c r="U40" s="460"/>
      <c r="V40" s="66"/>
      <c r="W40" s="66"/>
      <c r="X40" s="66"/>
      <c r="Y40" s="66"/>
    </row>
    <row r="41" spans="2:25" ht="27.75" customHeight="1">
      <c r="B41" s="3"/>
      <c r="D41" s="1273"/>
      <c r="E41" s="629">
        <f>B14+B24+B34</f>
        <v>23</v>
      </c>
      <c r="F41" s="918" t="s">
        <v>160</v>
      </c>
      <c r="G41" s="444"/>
      <c r="H41" s="444"/>
      <c r="I41" s="1275"/>
      <c r="J41" s="588"/>
      <c r="K41" s="575"/>
      <c r="L41" s="1307"/>
      <c r="M41" s="1308"/>
      <c r="N41" s="1308"/>
      <c r="O41" s="1308"/>
      <c r="P41" s="1308"/>
      <c r="Q41" s="1308"/>
      <c r="R41" s="1308"/>
      <c r="S41" s="1309"/>
      <c r="T41" s="460"/>
      <c r="U41" s="460"/>
      <c r="V41" s="66"/>
      <c r="W41" s="66"/>
      <c r="X41" s="66"/>
      <c r="Y41" s="66"/>
    </row>
    <row r="42" spans="2:25" ht="27.75" customHeight="1" thickBot="1">
      <c r="B42" s="450"/>
      <c r="C42" s="315"/>
      <c r="D42" s="564" t="s">
        <v>615</v>
      </c>
      <c r="E42" s="95"/>
      <c r="F42" s="95"/>
      <c r="G42" s="95"/>
      <c r="H42" s="95"/>
      <c r="I42" s="586" t="s">
        <v>614</v>
      </c>
      <c r="J42" s="589"/>
      <c r="K42" s="561"/>
      <c r="L42" s="1334"/>
      <c r="M42" s="1335"/>
      <c r="N42" s="1335"/>
      <c r="O42" s="1335"/>
      <c r="P42" s="1335"/>
      <c r="Q42" s="1335"/>
      <c r="R42" s="1335"/>
      <c r="S42" s="1336"/>
      <c r="T42" s="129"/>
      <c r="U42" s="129"/>
      <c r="V42" s="129"/>
      <c r="W42" s="129"/>
      <c r="X42" s="129"/>
      <c r="Y42" s="129"/>
    </row>
    <row r="43" spans="2:26" ht="27.75" customHeight="1">
      <c r="B43" s="64"/>
      <c r="C43" s="64"/>
      <c r="D43" s="65"/>
      <c r="E43" s="65"/>
      <c r="F43" s="65"/>
      <c r="G43" s="65"/>
      <c r="H43" s="65"/>
      <c r="I43" s="51"/>
      <c r="J43" s="51"/>
      <c r="K43" s="51"/>
      <c r="L43" s="460"/>
      <c r="M43" s="460"/>
      <c r="N43" s="460"/>
      <c r="O43" s="460"/>
      <c r="P43" s="460"/>
      <c r="Q43" s="460"/>
      <c r="R43" s="460"/>
      <c r="S43" s="460"/>
      <c r="T43" s="460"/>
      <c r="U43" s="460"/>
      <c r="V43" s="460"/>
      <c r="W43" s="66"/>
      <c r="X43" s="66"/>
      <c r="Y43" s="66"/>
      <c r="Z43" s="66"/>
    </row>
    <row r="44" spans="2:26" ht="27.75" customHeight="1">
      <c r="B44" s="64"/>
      <c r="C44" s="64"/>
      <c r="D44" s="65"/>
      <c r="E44" s="65"/>
      <c r="F44" s="65"/>
      <c r="G44" s="65"/>
      <c r="H44" s="65"/>
      <c r="I44" s="51"/>
      <c r="J44" s="51"/>
      <c r="K44" s="51"/>
      <c r="L44" s="460"/>
      <c r="M44" s="460"/>
      <c r="N44" s="460"/>
      <c r="O44" s="460"/>
      <c r="P44" s="460"/>
      <c r="Q44" s="460"/>
      <c r="R44" s="460"/>
      <c r="S44" s="460"/>
      <c r="T44" s="460"/>
      <c r="U44" s="460"/>
      <c r="V44" s="460"/>
      <c r="W44" s="66"/>
      <c r="X44" s="66"/>
      <c r="Y44" s="66"/>
      <c r="Z44" s="66"/>
    </row>
    <row r="45" spans="4:22" s="64" customFormat="1" ht="24" customHeight="1">
      <c r="D45" s="65"/>
      <c r="E45" s="65"/>
      <c r="F45" s="65"/>
      <c r="G45" s="65"/>
      <c r="H45" s="65"/>
      <c r="I45" s="51"/>
      <c r="J45" s="51"/>
      <c r="K45" s="51"/>
      <c r="L45" s="66"/>
      <c r="M45" s="66"/>
      <c r="N45" s="66"/>
      <c r="O45" s="66"/>
      <c r="P45" s="66"/>
      <c r="Q45" s="66"/>
      <c r="R45" s="66"/>
      <c r="S45" s="66"/>
      <c r="T45" s="66"/>
      <c r="U45" s="66"/>
      <c r="V45" s="66"/>
    </row>
    <row r="46" spans="4:22" s="64" customFormat="1" ht="16.5" customHeight="1" thickBot="1">
      <c r="D46" s="65"/>
      <c r="E46" s="65"/>
      <c r="F46" s="65"/>
      <c r="G46" s="65"/>
      <c r="H46" s="65"/>
      <c r="I46" s="51"/>
      <c r="J46" s="51"/>
      <c r="K46" s="51"/>
      <c r="L46" s="66"/>
      <c r="M46" s="66"/>
      <c r="N46" s="66"/>
      <c r="O46" s="66"/>
      <c r="P46" s="66"/>
      <c r="Q46" s="66"/>
      <c r="R46" s="66"/>
      <c r="S46" s="66"/>
      <c r="T46" s="66"/>
      <c r="U46" s="66"/>
      <c r="V46" s="66"/>
    </row>
    <row r="47" spans="2:18" s="64" customFormat="1" ht="15.75" customHeight="1">
      <c r="B47" s="1063" t="s">
        <v>504</v>
      </c>
      <c r="C47" s="1064"/>
      <c r="D47" s="1064"/>
      <c r="E47" s="1064"/>
      <c r="F47" s="1064" t="s">
        <v>505</v>
      </c>
      <c r="G47" s="120"/>
      <c r="H47" s="120"/>
      <c r="I47" s="53"/>
      <c r="J47" s="120"/>
      <c r="K47" s="120"/>
      <c r="L47" s="1067" t="s">
        <v>636</v>
      </c>
      <c r="M47" s="1068"/>
      <c r="N47" s="1068"/>
      <c r="O47" s="1068"/>
      <c r="P47" s="1068"/>
      <c r="Q47" s="1068"/>
      <c r="R47" s="1143"/>
    </row>
    <row r="48" spans="2:18" s="64" customFormat="1" ht="15.75" customHeight="1">
      <c r="B48" s="1065"/>
      <c r="C48" s="1066"/>
      <c r="D48" s="1066"/>
      <c r="E48" s="1066"/>
      <c r="F48" s="1066"/>
      <c r="G48" s="6"/>
      <c r="H48" s="6"/>
      <c r="I48" s="54"/>
      <c r="J48" s="6"/>
      <c r="K48" s="6"/>
      <c r="L48" s="1292" t="s">
        <v>342</v>
      </c>
      <c r="M48" s="1293"/>
      <c r="N48" s="1293"/>
      <c r="O48" s="1293"/>
      <c r="P48" s="1293"/>
      <c r="Q48" s="1293"/>
      <c r="R48" s="1294"/>
    </row>
    <row r="49" spans="2:18" s="64" customFormat="1" ht="15.75" customHeight="1">
      <c r="B49" s="1065"/>
      <c r="C49" s="1066"/>
      <c r="D49" s="1066"/>
      <c r="E49" s="1066"/>
      <c r="F49" s="1066"/>
      <c r="G49" s="6"/>
      <c r="H49" s="6"/>
      <c r="I49" s="54"/>
      <c r="J49" s="6"/>
      <c r="K49" s="6"/>
      <c r="L49" s="1292" t="s">
        <v>343</v>
      </c>
      <c r="M49" s="1293"/>
      <c r="N49" s="1337"/>
      <c r="O49" s="1295" t="s">
        <v>672</v>
      </c>
      <c r="P49" s="1337"/>
      <c r="Q49" s="1295" t="s">
        <v>673</v>
      </c>
      <c r="R49" s="1294"/>
    </row>
    <row r="50" spans="2:22" s="64" customFormat="1" ht="15.75" customHeight="1">
      <c r="B50" s="1065"/>
      <c r="C50" s="1066"/>
      <c r="D50" s="1066"/>
      <c r="E50" s="1066"/>
      <c r="F50" s="1066"/>
      <c r="G50" s="6"/>
      <c r="H50" s="6"/>
      <c r="I50" s="54"/>
      <c r="J50" s="6"/>
      <c r="K50" s="6"/>
      <c r="L50" s="1033" t="s">
        <v>647</v>
      </c>
      <c r="M50" s="1031" t="s">
        <v>345</v>
      </c>
      <c r="N50" s="1031" t="s">
        <v>346</v>
      </c>
      <c r="O50" s="1031" t="s">
        <v>672</v>
      </c>
      <c r="P50" s="1031" t="s">
        <v>346</v>
      </c>
      <c r="Q50" s="1031" t="s">
        <v>673</v>
      </c>
      <c r="R50" s="1032" t="s">
        <v>346</v>
      </c>
      <c r="V50" s="321"/>
    </row>
    <row r="51" spans="2:22" s="64" customFormat="1" ht="15.75" customHeight="1" thickBot="1">
      <c r="B51" s="72"/>
      <c r="C51" s="73"/>
      <c r="D51" s="73"/>
      <c r="E51" s="627" t="s">
        <v>430</v>
      </c>
      <c r="F51" s="73"/>
      <c r="G51" s="73"/>
      <c r="H51" s="73"/>
      <c r="I51" s="132" t="s">
        <v>430</v>
      </c>
      <c r="J51" s="139"/>
      <c r="K51" s="139"/>
      <c r="L51" s="1034" t="s">
        <v>674</v>
      </c>
      <c r="M51" s="1035" t="s">
        <v>675</v>
      </c>
      <c r="N51" s="1035" t="s">
        <v>676</v>
      </c>
      <c r="O51" s="1035" t="s">
        <v>677</v>
      </c>
      <c r="P51" s="1035" t="s">
        <v>678</v>
      </c>
      <c r="Q51" s="1035" t="s">
        <v>679</v>
      </c>
      <c r="R51" s="1036" t="s">
        <v>680</v>
      </c>
      <c r="V51" s="321"/>
    </row>
    <row r="52" spans="2:26" s="64" customFormat="1" ht="27.75" customHeight="1" thickBot="1">
      <c r="B52" s="565"/>
      <c r="C52" s="566"/>
      <c r="D52" s="567" t="s">
        <v>356</v>
      </c>
      <c r="E52" s="567"/>
      <c r="F52" s="567"/>
      <c r="G52" s="567"/>
      <c r="H52" s="567"/>
      <c r="I52" s="572"/>
      <c r="J52" s="568"/>
      <c r="K52" s="568"/>
      <c r="L52" s="569">
        <f>'業務情報'!$H$11</f>
        <v>0.3</v>
      </c>
      <c r="M52" s="570">
        <f>'業務情報'!$L$11</f>
        <v>0.15</v>
      </c>
      <c r="N52" s="570">
        <f>'業務情報'!$P$11</f>
        <v>0.1</v>
      </c>
      <c r="O52" s="570">
        <f>'業務情報'!$H$12</f>
        <v>0.15</v>
      </c>
      <c r="P52" s="604">
        <f>'業務情報'!$L$12</f>
        <v>0.075</v>
      </c>
      <c r="Q52" s="570">
        <f>'業務情報'!$H$13</f>
        <v>0.15</v>
      </c>
      <c r="R52" s="571">
        <f>'業務情報'!$L$13</f>
        <v>0.075</v>
      </c>
      <c r="W52" s="2"/>
      <c r="X52" s="2"/>
      <c r="Y52" s="2"/>
      <c r="Z52" s="2"/>
    </row>
    <row r="53" spans="2:21" s="64" customFormat="1" ht="27.75" customHeight="1">
      <c r="B53" s="3" t="s">
        <v>582</v>
      </c>
      <c r="C53" s="446"/>
      <c r="D53" s="15" t="s">
        <v>581</v>
      </c>
      <c r="E53" s="625">
        <v>12</v>
      </c>
      <c r="F53" s="423" t="s">
        <v>303</v>
      </c>
      <c r="G53" s="423" t="s">
        <v>103</v>
      </c>
      <c r="H53" s="423"/>
      <c r="I53" s="618">
        <v>4</v>
      </c>
      <c r="J53" s="61" t="s">
        <v>558</v>
      </c>
      <c r="K53" s="61" t="s">
        <v>558</v>
      </c>
      <c r="L53" s="425">
        <f>I53*$L$52</f>
        <v>1.2</v>
      </c>
      <c r="M53" s="426">
        <f>I53*$M$52</f>
        <v>0.6</v>
      </c>
      <c r="N53" s="426">
        <f>I53*$N$52</f>
        <v>0.4</v>
      </c>
      <c r="O53" s="426">
        <f>I53*$O$52</f>
        <v>0.6</v>
      </c>
      <c r="P53" s="426">
        <f>I53*$P$52</f>
        <v>0.3</v>
      </c>
      <c r="Q53" s="426">
        <f>I53*$Q$52</f>
        <v>0.6</v>
      </c>
      <c r="R53" s="427">
        <f>I53*$R$52</f>
        <v>0.3</v>
      </c>
      <c r="T53" s="460">
        <f>SUM(L53:R53)</f>
        <v>3.9999999999999996</v>
      </c>
      <c r="U53" s="1282">
        <f>SUM(L53:R55)</f>
        <v>12</v>
      </c>
    </row>
    <row r="54" spans="2:21" s="64" customFormat="1" ht="27.75" customHeight="1">
      <c r="B54" s="3" t="s">
        <v>151</v>
      </c>
      <c r="C54" s="422"/>
      <c r="D54" s="15"/>
      <c r="E54" s="625"/>
      <c r="F54" s="423" t="s">
        <v>250</v>
      </c>
      <c r="G54" s="423" t="s">
        <v>103</v>
      </c>
      <c r="H54" s="423" t="s">
        <v>108</v>
      </c>
      <c r="I54" s="618">
        <v>4</v>
      </c>
      <c r="J54" s="61" t="s">
        <v>558</v>
      </c>
      <c r="K54" s="61" t="s">
        <v>558</v>
      </c>
      <c r="L54" s="462">
        <f>IF(L52=0,0,I54*$L$52/SUM($L$52,$M$52,$O$52,$Q$52))</f>
        <v>1.5999999999999999</v>
      </c>
      <c r="M54" s="440">
        <f>IF(M52=0,0,I54*$M$52/SUM($L$52,$M$52,$O$52,$Q$52))</f>
        <v>0.7999999999999999</v>
      </c>
      <c r="N54" s="463" t="s">
        <v>456</v>
      </c>
      <c r="O54" s="440">
        <f>IF(O52=0,0,I54*$O$52/SUM($L$52,$M$52,$O$52,$Q$52))</f>
        <v>0.7999999999999999</v>
      </c>
      <c r="P54" s="463" t="s">
        <v>456</v>
      </c>
      <c r="Q54" s="440">
        <f>IF(Q52=0,0,I54*$Q$52/SUM($L$52,$M$52,$O$52,$Q$52))</f>
        <v>0.7999999999999999</v>
      </c>
      <c r="R54" s="441" t="s">
        <v>456</v>
      </c>
      <c r="T54" s="460">
        <f>SUM(L54:R54)</f>
        <v>3.9999999999999996</v>
      </c>
      <c r="U54" s="1283"/>
    </row>
    <row r="55" spans="2:21" s="64" customFormat="1" ht="27.75" customHeight="1" thickBot="1">
      <c r="B55" s="915">
        <f>SUM(I53:I57)</f>
        <v>16</v>
      </c>
      <c r="C55" s="916" t="s">
        <v>156</v>
      </c>
      <c r="D55" s="15"/>
      <c r="E55" s="625"/>
      <c r="F55" s="549" t="s">
        <v>35</v>
      </c>
      <c r="G55" s="549" t="s">
        <v>103</v>
      </c>
      <c r="H55" s="549" t="s">
        <v>105</v>
      </c>
      <c r="I55" s="618">
        <v>4</v>
      </c>
      <c r="J55" s="61" t="s">
        <v>558</v>
      </c>
      <c r="K55" s="61" t="s">
        <v>558</v>
      </c>
      <c r="L55" s="425">
        <f>I55*$L$52</f>
        <v>1.2</v>
      </c>
      <c r="M55" s="426">
        <f>I55*$M$52</f>
        <v>0.6</v>
      </c>
      <c r="N55" s="426">
        <f>I55*$N$52</f>
        <v>0.4</v>
      </c>
      <c r="O55" s="426">
        <f>I55*$O$52</f>
        <v>0.6</v>
      </c>
      <c r="P55" s="426">
        <f>I55*$P$52</f>
        <v>0.3</v>
      </c>
      <c r="Q55" s="426">
        <f>I55*$Q$52</f>
        <v>0.6</v>
      </c>
      <c r="R55" s="427">
        <f>I55*$R$52</f>
        <v>0.3</v>
      </c>
      <c r="T55" s="460">
        <f>SUM(L55:R55)</f>
        <v>3.9999999999999996</v>
      </c>
      <c r="U55" s="1284"/>
    </row>
    <row r="56" spans="2:21" s="64" customFormat="1" ht="27.75" customHeight="1">
      <c r="B56" s="3" t="s">
        <v>153</v>
      </c>
      <c r="C56" s="422"/>
      <c r="D56" s="17" t="s">
        <v>643</v>
      </c>
      <c r="E56" s="625">
        <v>4</v>
      </c>
      <c r="F56" s="941" t="s">
        <v>10</v>
      </c>
      <c r="G56" s="941" t="s">
        <v>103</v>
      </c>
      <c r="H56" s="941" t="s">
        <v>105</v>
      </c>
      <c r="I56" s="920">
        <v>2</v>
      </c>
      <c r="J56" s="945" t="s">
        <v>566</v>
      </c>
      <c r="K56" s="946"/>
      <c r="L56" s="923">
        <f>IF('業務情報'!F9=2,"－",IF(L52=0,0,I56*$L$52/SUM($L$52,$M$52,$O$52,$Q$52)))</f>
        <v>0.7999999999999999</v>
      </c>
      <c r="M56" s="929">
        <f>IF('業務情報'!F9=2,"－",IF(M52=0,0,I56*$M$52/SUM($L$52,$M$52,$O$52,$Q$52)))</f>
        <v>0.39999999999999997</v>
      </c>
      <c r="N56" s="929" t="s">
        <v>370</v>
      </c>
      <c r="O56" s="929">
        <f>IF('業務情報'!F9=2,"－",IF(O52=0,0,I56*$O$52/SUM($L$52,$M$52,$O$52,$Q$52)))</f>
        <v>0.39999999999999997</v>
      </c>
      <c r="P56" s="929" t="s">
        <v>370</v>
      </c>
      <c r="Q56" s="929">
        <f>IF('業務情報'!F9=2,"－",IF(Q52=0,0,I56*$Q$52/SUM($L$52,$M$52,$O$52,$Q$52)))</f>
        <v>0.39999999999999997</v>
      </c>
      <c r="R56" s="943" t="s">
        <v>370</v>
      </c>
      <c r="T56" s="460">
        <f>SUM(L56:R56)</f>
        <v>1.9999999999999998</v>
      </c>
      <c r="U56" s="1287">
        <f>IF('業務情報'!F9=2,"－",SUM(L56:R57))</f>
        <v>3.9999999999999996</v>
      </c>
    </row>
    <row r="57" spans="2:21" s="64" customFormat="1" ht="27.75" customHeight="1" thickBot="1">
      <c r="B57" s="915">
        <f>SUM(I53:I55)</f>
        <v>12</v>
      </c>
      <c r="C57" s="916" t="s">
        <v>157</v>
      </c>
      <c r="D57" s="75"/>
      <c r="E57" s="461"/>
      <c r="F57" s="944" t="s">
        <v>11</v>
      </c>
      <c r="G57" s="944" t="s">
        <v>103</v>
      </c>
      <c r="H57" s="944" t="s">
        <v>105</v>
      </c>
      <c r="I57" s="920">
        <v>2</v>
      </c>
      <c r="J57" s="948" t="s">
        <v>563</v>
      </c>
      <c r="K57" s="949"/>
      <c r="L57" s="923">
        <f>IF('業務情報'!F9=2,"－",IF(L52=0,0,I57*$L$52/SUM($L$52,$M$52,$O$52,$Q$52)))</f>
        <v>0.7999999999999999</v>
      </c>
      <c r="M57" s="929">
        <f>IF('業務情報'!F9=2,"－",IF(M52=0,0,I57*$M$52/SUM($L$52,$M$52,$O$52,$Q$52)))</f>
        <v>0.39999999999999997</v>
      </c>
      <c r="N57" s="929" t="s">
        <v>370</v>
      </c>
      <c r="O57" s="929">
        <f>IF('業務情報'!F9=2,"－",IF(O52=0,0,I57*$O$52/SUM($L$52,$M$52,$O$52,$Q$52)))</f>
        <v>0.39999999999999997</v>
      </c>
      <c r="P57" s="929" t="s">
        <v>370</v>
      </c>
      <c r="Q57" s="929">
        <f>IF('業務情報'!F9=2,"－",IF(Q52=0,0,I57*$Q$52/SUM($L$52,$M$52,$O$52,$Q$52)))</f>
        <v>0.39999999999999997</v>
      </c>
      <c r="R57" s="943" t="s">
        <v>370</v>
      </c>
      <c r="T57" s="460">
        <f>SUM(L57:R57)</f>
        <v>1.9999999999999998</v>
      </c>
      <c r="U57" s="1288"/>
    </row>
    <row r="58" spans="2:18" s="64" customFormat="1" ht="27.75" customHeight="1" thickBot="1">
      <c r="B58" s="450"/>
      <c r="C58" s="451"/>
      <c r="D58" s="21"/>
      <c r="E58" s="21"/>
      <c r="F58" s="21"/>
      <c r="G58" s="21"/>
      <c r="H58" s="21"/>
      <c r="I58" s="22"/>
      <c r="J58" s="62"/>
      <c r="K58" s="62"/>
      <c r="L58" s="464"/>
      <c r="M58" s="465"/>
      <c r="N58" s="465"/>
      <c r="O58" s="465"/>
      <c r="P58" s="465"/>
      <c r="Q58" s="465"/>
      <c r="R58" s="466"/>
    </row>
    <row r="59" spans="2:18" s="64" customFormat="1" ht="27.75" customHeight="1">
      <c r="B59" s="415" t="s">
        <v>634</v>
      </c>
      <c r="C59" s="562"/>
      <c r="D59" s="563" t="s">
        <v>605</v>
      </c>
      <c r="E59" s="453"/>
      <c r="F59" s="83"/>
      <c r="G59" s="83"/>
      <c r="H59" s="83"/>
      <c r="I59" s="584" t="s">
        <v>617</v>
      </c>
      <c r="J59" s="587"/>
      <c r="K59" s="127"/>
      <c r="L59" s="613"/>
      <c r="M59" s="577"/>
      <c r="N59" s="577"/>
      <c r="O59" s="577"/>
      <c r="P59" s="577"/>
      <c r="Q59" s="577"/>
      <c r="R59" s="578"/>
    </row>
    <row r="60" spans="2:18" s="64" customFormat="1" ht="27.75" customHeight="1">
      <c r="B60" s="3"/>
      <c r="C60" s="2"/>
      <c r="D60" s="152" t="s">
        <v>606</v>
      </c>
      <c r="E60" s="590"/>
      <c r="F60" s="591"/>
      <c r="G60" s="591"/>
      <c r="H60" s="591"/>
      <c r="I60" s="592" t="s">
        <v>618</v>
      </c>
      <c r="J60" s="602"/>
      <c r="K60" s="128"/>
      <c r="L60" s="614">
        <f aca="true" t="shared" si="4" ref="L60:R60">SUM(L53:L57)</f>
        <v>5.6</v>
      </c>
      <c r="M60" s="573">
        <f>SUM(M53:M57)</f>
        <v>2.8</v>
      </c>
      <c r="N60" s="573">
        <f>SUM(N53:N57)</f>
        <v>0.8</v>
      </c>
      <c r="O60" s="573">
        <f t="shared" si="4"/>
        <v>2.8</v>
      </c>
      <c r="P60" s="573">
        <f t="shared" si="4"/>
        <v>0.6</v>
      </c>
      <c r="Q60" s="573">
        <f t="shared" si="4"/>
        <v>2.8</v>
      </c>
      <c r="R60" s="581">
        <f t="shared" si="4"/>
        <v>0.6</v>
      </c>
    </row>
    <row r="61" spans="2:18" s="64" customFormat="1" ht="27.75" customHeight="1" thickBot="1">
      <c r="B61" s="3"/>
      <c r="C61" s="2"/>
      <c r="D61" s="599" t="s">
        <v>623</v>
      </c>
      <c r="E61" s="594"/>
      <c r="F61" s="595"/>
      <c r="G61" s="595"/>
      <c r="H61" s="595"/>
      <c r="I61" s="596" t="s">
        <v>619</v>
      </c>
      <c r="J61" s="597"/>
      <c r="K61" s="603"/>
      <c r="L61" s="615"/>
      <c r="M61" s="582"/>
      <c r="N61" s="582"/>
      <c r="O61" s="582"/>
      <c r="P61" s="582"/>
      <c r="Q61" s="582"/>
      <c r="R61" s="583"/>
    </row>
    <row r="62" spans="2:18" s="64" customFormat="1" ht="27.75" customHeight="1">
      <c r="B62" s="3"/>
      <c r="C62" s="2"/>
      <c r="D62" s="574" t="s">
        <v>635</v>
      </c>
      <c r="E62" s="445"/>
      <c r="F62" s="444"/>
      <c r="G62" s="444"/>
      <c r="H62" s="444"/>
      <c r="I62" s="585" t="s">
        <v>620</v>
      </c>
      <c r="J62" s="588"/>
      <c r="K62" s="575"/>
      <c r="L62" s="1279"/>
      <c r="M62" s="1280"/>
      <c r="N62" s="1280"/>
      <c r="O62" s="1280"/>
      <c r="P62" s="1280"/>
      <c r="Q62" s="1280"/>
      <c r="R62" s="1281"/>
    </row>
    <row r="63" spans="2:18" s="64" customFormat="1" ht="27.75" customHeight="1">
      <c r="B63" s="3"/>
      <c r="C63" s="2"/>
      <c r="D63" s="1272" t="s">
        <v>632</v>
      </c>
      <c r="E63" s="628">
        <f>B55</f>
        <v>16</v>
      </c>
      <c r="F63" s="696" t="s">
        <v>159</v>
      </c>
      <c r="I63" s="1274" t="s">
        <v>621</v>
      </c>
      <c r="J63" s="576"/>
      <c r="K63" s="579"/>
      <c r="L63" s="1276">
        <f>SUM(L60:R60)</f>
        <v>15.999999999999998</v>
      </c>
      <c r="M63" s="1277"/>
      <c r="N63" s="1277"/>
      <c r="O63" s="1277"/>
      <c r="P63" s="1277"/>
      <c r="Q63" s="1277"/>
      <c r="R63" s="1278"/>
    </row>
    <row r="64" spans="2:18" s="64" customFormat="1" ht="27.75" customHeight="1">
      <c r="B64" s="3"/>
      <c r="C64" s="2"/>
      <c r="D64" s="1273"/>
      <c r="E64" s="629">
        <f>B57</f>
        <v>12</v>
      </c>
      <c r="F64" s="918" t="s">
        <v>160</v>
      </c>
      <c r="G64" s="444"/>
      <c r="H64" s="444"/>
      <c r="I64" s="1275"/>
      <c r="J64" s="588"/>
      <c r="K64" s="575"/>
      <c r="L64" s="1276"/>
      <c r="M64" s="1277"/>
      <c r="N64" s="1277"/>
      <c r="O64" s="1277"/>
      <c r="P64" s="1277"/>
      <c r="Q64" s="1277"/>
      <c r="R64" s="1278"/>
    </row>
    <row r="65" spans="2:26" s="64" customFormat="1" ht="27.75" customHeight="1" thickBot="1">
      <c r="B65" s="450"/>
      <c r="C65" s="315"/>
      <c r="D65" s="564" t="s">
        <v>633</v>
      </c>
      <c r="E65" s="95"/>
      <c r="F65" s="95"/>
      <c r="G65" s="95"/>
      <c r="H65" s="95"/>
      <c r="I65" s="586" t="s">
        <v>622</v>
      </c>
      <c r="J65" s="589"/>
      <c r="K65" s="561"/>
      <c r="L65" s="1338"/>
      <c r="M65" s="1339"/>
      <c r="N65" s="1339"/>
      <c r="O65" s="1339"/>
      <c r="P65" s="1339"/>
      <c r="Q65" s="1339"/>
      <c r="R65" s="1340"/>
      <c r="U65" s="2"/>
      <c r="V65" s="2"/>
      <c r="W65" s="2"/>
      <c r="X65" s="2"/>
      <c r="Y65" s="2"/>
      <c r="Z65" s="2"/>
    </row>
    <row r="66" spans="2:26" s="64" customFormat="1" ht="27.75" customHeight="1">
      <c r="B66" s="2"/>
      <c r="C66" s="2"/>
      <c r="D66" s="2"/>
      <c r="E66" s="2"/>
      <c r="F66" s="2"/>
      <c r="G66" s="2"/>
      <c r="H66" s="2"/>
      <c r="I66" s="2"/>
      <c r="J66" s="2"/>
      <c r="K66" s="2"/>
      <c r="L66" s="460"/>
      <c r="M66" s="460"/>
      <c r="N66" s="460"/>
      <c r="O66" s="460"/>
      <c r="P66" s="460"/>
      <c r="Q66" s="460"/>
      <c r="R66" s="460"/>
      <c r="S66" s="2"/>
      <c r="T66" s="2"/>
      <c r="U66" s="2"/>
      <c r="V66" s="2"/>
      <c r="W66" s="2"/>
      <c r="X66" s="2"/>
      <c r="Y66" s="2"/>
      <c r="Z66" s="2"/>
    </row>
    <row r="67" spans="2:26" s="64" customFormat="1" ht="27.75" customHeight="1">
      <c r="B67" s="2"/>
      <c r="C67" s="2"/>
      <c r="D67" s="2"/>
      <c r="E67" s="2"/>
      <c r="F67" s="2"/>
      <c r="G67" s="2"/>
      <c r="H67" s="2"/>
      <c r="I67" s="2"/>
      <c r="J67" s="2"/>
      <c r="K67" s="2"/>
      <c r="L67" s="2"/>
      <c r="M67" s="2"/>
      <c r="N67" s="2"/>
      <c r="O67" s="2"/>
      <c r="P67" s="2"/>
      <c r="Q67" s="2"/>
      <c r="R67" s="2"/>
      <c r="S67" s="2"/>
      <c r="T67" s="2"/>
      <c r="U67" s="2"/>
      <c r="V67" s="2"/>
      <c r="W67" s="2"/>
      <c r="X67" s="2"/>
      <c r="Y67" s="2"/>
      <c r="Z67" s="2"/>
    </row>
    <row r="68" spans="1:26" s="64" customFormat="1" ht="27.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ht="24" customHeight="1"/>
    <row r="70" ht="27.75" customHeight="1"/>
    <row r="71" ht="27.75" customHeight="1"/>
    <row r="72" ht="27.75" customHeight="1"/>
    <row r="73" ht="27.75" customHeight="1"/>
    <row r="74" ht="27.75" customHeight="1"/>
    <row r="75" ht="27.75" customHeight="1"/>
    <row r="76" ht="27.75" customHeight="1"/>
    <row r="77" ht="27.75" customHeight="1"/>
    <row r="78" ht="27.75" customHeight="1"/>
    <row r="79" ht="27.75" customHeight="1"/>
  </sheetData>
  <sheetProtection/>
  <mergeCells count="46">
    <mergeCell ref="U56:U57"/>
    <mergeCell ref="U30:U31"/>
    <mergeCell ref="U11:U14"/>
    <mergeCell ref="U25:U27"/>
    <mergeCell ref="U28:U29"/>
    <mergeCell ref="U32:U33"/>
    <mergeCell ref="U16:U19"/>
    <mergeCell ref="U53:U55"/>
    <mergeCell ref="U20:U21"/>
    <mergeCell ref="U22:U23"/>
    <mergeCell ref="B3:E6"/>
    <mergeCell ref="L65:R65"/>
    <mergeCell ref="L11:L14"/>
    <mergeCell ref="L16:L19"/>
    <mergeCell ref="B47:E50"/>
    <mergeCell ref="L32:L33"/>
    <mergeCell ref="D40:D41"/>
    <mergeCell ref="I40:I41"/>
    <mergeCell ref="F3:F6"/>
    <mergeCell ref="J3:K4"/>
    <mergeCell ref="J5:J7"/>
    <mergeCell ref="K5:K7"/>
    <mergeCell ref="L49:N49"/>
    <mergeCell ref="O49:P49"/>
    <mergeCell ref="L47:R47"/>
    <mergeCell ref="L48:R48"/>
    <mergeCell ref="Q49:R49"/>
    <mergeCell ref="L3:L6"/>
    <mergeCell ref="F47:F50"/>
    <mergeCell ref="D63:D64"/>
    <mergeCell ref="I63:I64"/>
    <mergeCell ref="L63:R64"/>
    <mergeCell ref="L62:R62"/>
    <mergeCell ref="M3:S3"/>
    <mergeCell ref="M4:S4"/>
    <mergeCell ref="M5:O5"/>
    <mergeCell ref="P5:Q5"/>
    <mergeCell ref="R5:S5"/>
    <mergeCell ref="U8:U9"/>
    <mergeCell ref="M8:S8"/>
    <mergeCell ref="L40:S41"/>
    <mergeCell ref="L39:S39"/>
    <mergeCell ref="L42:S42"/>
    <mergeCell ref="L20:L21"/>
    <mergeCell ref="L22:L23"/>
    <mergeCell ref="L25:L27"/>
  </mergeCells>
  <printOptions horizontalCentered="1" verticalCentered="1"/>
  <pageMargins left="0.2755905511811024" right="0" top="0.11811023622047245" bottom="0" header="0" footer="0"/>
  <pageSetup fitToHeight="1" fitToWidth="1" horizontalDpi="600" verticalDpi="600" orientation="portrait" paperSize="9" scale="42" r:id="rId2"/>
  <drawing r:id="rId1"/>
</worksheet>
</file>

<file path=xl/worksheets/sheet11.xml><?xml version="1.0" encoding="utf-8"?>
<worksheet xmlns="http://schemas.openxmlformats.org/spreadsheetml/2006/main" xmlns:r="http://schemas.openxmlformats.org/officeDocument/2006/relationships">
  <sheetPr codeName="Sheet12"/>
  <dimension ref="B2:T61"/>
  <sheetViews>
    <sheetView showGridLines="0" view="pageBreakPreview" zoomScaleNormal="80" zoomScaleSheetLayoutView="100" zoomScalePageLayoutView="0" workbookViewId="0" topLeftCell="A1">
      <selection activeCell="A1" sqref="A1"/>
    </sheetView>
  </sheetViews>
  <sheetFormatPr defaultColWidth="2.625" defaultRowHeight="13.5" customHeight="1" outlineLevelCol="1"/>
  <cols>
    <col min="1" max="3" width="2.625" style="395" customWidth="1"/>
    <col min="4" max="4" width="12.625" style="395" customWidth="1"/>
    <col min="5" max="5" width="2.625" style="395" customWidth="1"/>
    <col min="6" max="6" width="18.625" style="395" customWidth="1"/>
    <col min="7" max="7" width="5.75390625" style="395" customWidth="1"/>
    <col min="8" max="12" width="4.625" style="395" customWidth="1"/>
    <col min="13" max="13" width="5.75390625" style="395" customWidth="1"/>
    <col min="14" max="15" width="2.625" style="395" hidden="1" customWidth="1" outlineLevel="1"/>
    <col min="16" max="16" width="6.375" style="395" hidden="1" customWidth="1" outlineLevel="1"/>
    <col min="17" max="17" width="2.625" style="395" customWidth="1" collapsed="1"/>
    <col min="18" max="18" width="66.625" style="395" customWidth="1"/>
    <col min="19" max="16384" width="2.625" style="395" customWidth="1"/>
  </cols>
  <sheetData>
    <row r="2" spans="2:15" ht="13.5" customHeight="1" thickBot="1">
      <c r="B2" s="395" t="s">
        <v>549</v>
      </c>
      <c r="O2" s="395" t="s">
        <v>0</v>
      </c>
    </row>
    <row r="3" spans="2:18" ht="13.5" customHeight="1">
      <c r="B3" s="1430" t="s">
        <v>504</v>
      </c>
      <c r="C3" s="1431"/>
      <c r="D3" s="1431"/>
      <c r="E3" s="1432"/>
      <c r="F3" s="1394" t="s">
        <v>505</v>
      </c>
      <c r="G3" s="1437"/>
      <c r="H3" s="1437"/>
      <c r="I3" s="1437"/>
      <c r="J3" s="1437"/>
      <c r="K3" s="1437"/>
      <c r="L3" s="1437"/>
      <c r="M3" s="1437"/>
      <c r="N3" s="1437"/>
      <c r="O3" s="1437"/>
      <c r="P3" s="1437"/>
      <c r="Q3" s="1437"/>
      <c r="R3" s="1438"/>
    </row>
    <row r="4" spans="2:18" ht="13.5" customHeight="1">
      <c r="B4" s="1433"/>
      <c r="C4" s="1434"/>
      <c r="D4" s="1434"/>
      <c r="E4" s="1397"/>
      <c r="F4" s="1395"/>
      <c r="G4" s="1397" t="s">
        <v>430</v>
      </c>
      <c r="H4" s="1391" t="s">
        <v>334</v>
      </c>
      <c r="I4" s="1392"/>
      <c r="J4" s="1392"/>
      <c r="K4" s="1392"/>
      <c r="L4" s="1393"/>
      <c r="M4" s="1395" t="s">
        <v>335</v>
      </c>
      <c r="N4" s="467"/>
      <c r="O4" s="1439" t="s">
        <v>331</v>
      </c>
      <c r="P4" s="1440"/>
      <c r="Q4" s="1440"/>
      <c r="R4" s="1441"/>
    </row>
    <row r="5" spans="2:18" ht="13.5" customHeight="1">
      <c r="B5" s="1433"/>
      <c r="C5" s="1434"/>
      <c r="D5" s="1434"/>
      <c r="E5" s="1397"/>
      <c r="F5" s="1395"/>
      <c r="G5" s="1397"/>
      <c r="H5" s="396" t="s">
        <v>332</v>
      </c>
      <c r="I5" s="396" t="s">
        <v>382</v>
      </c>
      <c r="J5" s="396" t="s">
        <v>377</v>
      </c>
      <c r="K5" s="396" t="s">
        <v>383</v>
      </c>
      <c r="L5" s="396" t="s">
        <v>333</v>
      </c>
      <c r="M5" s="1395"/>
      <c r="N5" s="467"/>
      <c r="O5" s="1442"/>
      <c r="P5" s="1434"/>
      <c r="Q5" s="1434"/>
      <c r="R5" s="1443"/>
    </row>
    <row r="6" spans="2:18" ht="13.5" customHeight="1" thickBot="1">
      <c r="B6" s="1435"/>
      <c r="C6" s="1436"/>
      <c r="D6" s="1436"/>
      <c r="E6" s="1398"/>
      <c r="F6" s="1396"/>
      <c r="G6" s="1398"/>
      <c r="H6" s="397">
        <v>1</v>
      </c>
      <c r="I6" s="397">
        <v>0.5</v>
      </c>
      <c r="J6" s="398">
        <v>0</v>
      </c>
      <c r="K6" s="397">
        <v>-0.5</v>
      </c>
      <c r="L6" s="397">
        <v>-1</v>
      </c>
      <c r="M6" s="1396"/>
      <c r="N6" s="468"/>
      <c r="O6" s="1444"/>
      <c r="P6" s="1436"/>
      <c r="Q6" s="1436"/>
      <c r="R6" s="1445"/>
    </row>
    <row r="7" spans="2:18" ht="21.75" customHeight="1" thickBot="1">
      <c r="B7" s="1425" t="s">
        <v>16</v>
      </c>
      <c r="C7" s="1389" t="s">
        <v>337</v>
      </c>
      <c r="D7" s="1389"/>
      <c r="E7" s="1390"/>
      <c r="F7" s="1388" t="s">
        <v>261</v>
      </c>
      <c r="G7" s="1399">
        <f>'集計用(配点)'!L10</f>
        <v>0.3</v>
      </c>
      <c r="H7" s="1358" t="s">
        <v>319</v>
      </c>
      <c r="I7" s="1359"/>
      <c r="J7" s="1359"/>
      <c r="K7" s="1359"/>
      <c r="L7" s="1360"/>
      <c r="M7" s="1427">
        <f>IF(AND(OR(N7=0,N7=1),OR(N8=0,N8=1),OR(N9=0,N9=1),OR(N10=0,N10=1)),G7*(SUM(N7:N10)-2)/2,"ERR")</f>
        <v>0</v>
      </c>
      <c r="N7" s="467">
        <f>IF(O7="■",1,IF(O7="□",0,"E"))</f>
        <v>1</v>
      </c>
      <c r="O7" s="399" t="str">
        <f>IF(P7=TRUE,"■","□")</f>
        <v>■</v>
      </c>
      <c r="P7" s="641" t="b">
        <v>1</v>
      </c>
      <c r="Q7" s="641"/>
      <c r="R7" s="686" t="s">
        <v>251</v>
      </c>
    </row>
    <row r="8" spans="2:18" ht="21.75" customHeight="1" thickBot="1">
      <c r="B8" s="1409"/>
      <c r="C8" s="1364"/>
      <c r="D8" s="1364"/>
      <c r="E8" s="1365"/>
      <c r="F8" s="1342"/>
      <c r="G8" s="1344"/>
      <c r="H8" s="1346"/>
      <c r="I8" s="1347"/>
      <c r="J8" s="1347"/>
      <c r="K8" s="1347"/>
      <c r="L8" s="1348"/>
      <c r="M8" s="1427"/>
      <c r="N8" s="467">
        <f>IF(AND(O7="■",O8="■"),1,IF(AND(O7="□",O8="■"),"Ｅ",IF(O8="□",0,"E")))</f>
        <v>0</v>
      </c>
      <c r="O8" s="399" t="str">
        <f aca="true" t="shared" si="0" ref="O8:O53">IF(P8=TRUE,"■","□")</f>
        <v>□</v>
      </c>
      <c r="P8" s="641" t="b">
        <v>0</v>
      </c>
      <c r="Q8" s="643"/>
      <c r="R8" s="687" t="s">
        <v>252</v>
      </c>
    </row>
    <row r="9" spans="2:18" ht="21.75" customHeight="1" thickBot="1">
      <c r="B9" s="1409"/>
      <c r="C9" s="1364"/>
      <c r="D9" s="1364"/>
      <c r="E9" s="1365"/>
      <c r="F9" s="1342"/>
      <c r="G9" s="1344"/>
      <c r="H9" s="1349"/>
      <c r="I9" s="1350"/>
      <c r="J9" s="1350"/>
      <c r="K9" s="1350"/>
      <c r="L9" s="1351"/>
      <c r="M9" s="1427"/>
      <c r="N9" s="467">
        <f>IF(O9="■",1,IF(O9="□",0,"E"))</f>
        <v>1</v>
      </c>
      <c r="O9" s="399" t="str">
        <f t="shared" si="0"/>
        <v>■</v>
      </c>
      <c r="P9" s="641" t="b">
        <v>1</v>
      </c>
      <c r="Q9" s="641"/>
      <c r="R9" s="686" t="s">
        <v>253</v>
      </c>
    </row>
    <row r="10" spans="2:18" ht="21.75" customHeight="1" thickBot="1">
      <c r="B10" s="1409"/>
      <c r="C10" s="1375"/>
      <c r="D10" s="1375"/>
      <c r="E10" s="1376"/>
      <c r="F10" s="1343"/>
      <c r="G10" s="1345"/>
      <c r="H10" s="1361" t="s">
        <v>334</v>
      </c>
      <c r="I10" s="1377"/>
      <c r="J10" s="1353">
        <f>IF(AND(OR(N7=0,N7=1),OR(N8=0,N8=1),OR(N9=0,N9=1),OR(N10=0,N10=1)),(SUM(N7:N10)-2)/2,"ERR")</f>
        <v>0</v>
      </c>
      <c r="K10" s="1353"/>
      <c r="L10" s="1354"/>
      <c r="M10" s="1428"/>
      <c r="N10" s="469">
        <f>IF(AND(O9="■",O10="■"),1,IF(AND(O9="□",O10="■"),"Ｅ",IF(O10="□",0,"E")))</f>
        <v>0</v>
      </c>
      <c r="O10" s="399" t="str">
        <f t="shared" si="0"/>
        <v>□</v>
      </c>
      <c r="P10" s="641" t="b">
        <v>0</v>
      </c>
      <c r="Q10" s="641"/>
      <c r="R10" s="688" t="s">
        <v>254</v>
      </c>
    </row>
    <row r="11" spans="2:18" ht="21.75" customHeight="1" thickBot="1">
      <c r="B11" s="1409"/>
      <c r="C11" s="1373" t="s">
        <v>238</v>
      </c>
      <c r="D11" s="1373"/>
      <c r="E11" s="1374"/>
      <c r="F11" s="1387" t="s">
        <v>262</v>
      </c>
      <c r="G11" s="1372">
        <f>'集計用(配点)'!L11</f>
        <v>0.6</v>
      </c>
      <c r="H11" s="1378" t="s">
        <v>318</v>
      </c>
      <c r="I11" s="1379"/>
      <c r="J11" s="1379"/>
      <c r="K11" s="1379"/>
      <c r="L11" s="1380"/>
      <c r="M11" s="1429">
        <f>IF(AND(OR(N11=0,N11=1),OR(N12=0,N12=1),OR(N13=0,N13=1),OR(N14=0,N14=1),OR(N15=0,N15=1),OR(N16=0,N16=1),OR(N17=0,N17=1),OR(N18=0,N18=1)),G11*(SUM(N11:N18)-4)/4,"ERR")</f>
        <v>0</v>
      </c>
      <c r="N11" s="467">
        <f>IF(O11="■",1,IF(O11="□",0,"E"))</f>
        <v>1</v>
      </c>
      <c r="O11" s="399" t="str">
        <f t="shared" si="0"/>
        <v>■</v>
      </c>
      <c r="P11" s="642" t="b">
        <v>1</v>
      </c>
      <c r="Q11" s="642"/>
      <c r="R11" s="689" t="s">
        <v>637</v>
      </c>
    </row>
    <row r="12" spans="2:18" ht="21.75" customHeight="1" thickBot="1">
      <c r="B12" s="1409"/>
      <c r="C12" s="1364"/>
      <c r="D12" s="1364"/>
      <c r="E12" s="1365"/>
      <c r="F12" s="1342"/>
      <c r="G12" s="1344"/>
      <c r="H12" s="1381"/>
      <c r="I12" s="1382"/>
      <c r="J12" s="1382"/>
      <c r="K12" s="1382"/>
      <c r="L12" s="1383"/>
      <c r="M12" s="1395"/>
      <c r="N12" s="467">
        <f>IF(AND(O11="■",O12="■"),1,IF(AND(O11="□",O12="■"),"Ｅ",IF(O12="□",0,"E")))</f>
        <v>0</v>
      </c>
      <c r="O12" s="399" t="str">
        <f t="shared" si="0"/>
        <v>□</v>
      </c>
      <c r="P12" s="643" t="b">
        <v>0</v>
      </c>
      <c r="Q12" s="643"/>
      <c r="R12" s="687" t="s">
        <v>77</v>
      </c>
    </row>
    <row r="13" spans="2:18" ht="21.75" customHeight="1" thickBot="1">
      <c r="B13" s="1409"/>
      <c r="C13" s="1364"/>
      <c r="D13" s="1364"/>
      <c r="E13" s="1365"/>
      <c r="F13" s="1342"/>
      <c r="G13" s="1344"/>
      <c r="H13" s="1381"/>
      <c r="I13" s="1382"/>
      <c r="J13" s="1382"/>
      <c r="K13" s="1382"/>
      <c r="L13" s="1383"/>
      <c r="M13" s="1395"/>
      <c r="N13" s="467">
        <f>IF(O13="■",1,IF(O13="□",0,"E"))</f>
        <v>1</v>
      </c>
      <c r="O13" s="399" t="str">
        <f t="shared" si="0"/>
        <v>■</v>
      </c>
      <c r="P13" s="641" t="b">
        <v>1</v>
      </c>
      <c r="Q13" s="641"/>
      <c r="R13" s="686" t="s">
        <v>255</v>
      </c>
    </row>
    <row r="14" spans="2:18" ht="21.75" customHeight="1" thickBot="1">
      <c r="B14" s="1409"/>
      <c r="C14" s="1364"/>
      <c r="D14" s="1364"/>
      <c r="E14" s="1365"/>
      <c r="F14" s="1342"/>
      <c r="G14" s="1344"/>
      <c r="H14" s="1381"/>
      <c r="I14" s="1382"/>
      <c r="J14" s="1382"/>
      <c r="K14" s="1382"/>
      <c r="L14" s="1383"/>
      <c r="M14" s="1395"/>
      <c r="N14" s="609">
        <f>IF(AND(O13="■",O14="■"),1,IF(AND(O13="□",O14="■"),"Ｅ",IF(O14="□",0,"E")))</f>
        <v>0</v>
      </c>
      <c r="O14" s="399" t="str">
        <f t="shared" si="0"/>
        <v>□</v>
      </c>
      <c r="P14" s="643" t="b">
        <v>0</v>
      </c>
      <c r="Q14" s="643"/>
      <c r="R14" s="690" t="s">
        <v>256</v>
      </c>
    </row>
    <row r="15" spans="2:18" ht="21.75" customHeight="1" thickBot="1">
      <c r="B15" s="1409"/>
      <c r="C15" s="1364"/>
      <c r="D15" s="1364"/>
      <c r="E15" s="1365"/>
      <c r="F15" s="1342"/>
      <c r="G15" s="1344"/>
      <c r="H15" s="1381"/>
      <c r="I15" s="1382"/>
      <c r="J15" s="1382"/>
      <c r="K15" s="1382"/>
      <c r="L15" s="1383"/>
      <c r="M15" s="1395"/>
      <c r="N15" s="467">
        <f>IF(O15="■",1,IF(O15="□",0,"E"))</f>
        <v>1</v>
      </c>
      <c r="O15" s="399" t="str">
        <f t="shared" si="0"/>
        <v>■</v>
      </c>
      <c r="P15" s="641" t="b">
        <v>1</v>
      </c>
      <c r="Q15" s="641"/>
      <c r="R15" s="686" t="s">
        <v>78</v>
      </c>
    </row>
    <row r="16" spans="2:18" ht="21.75" customHeight="1" thickBot="1">
      <c r="B16" s="1409"/>
      <c r="C16" s="1364"/>
      <c r="D16" s="1364"/>
      <c r="E16" s="1365"/>
      <c r="F16" s="1342"/>
      <c r="G16" s="1344"/>
      <c r="H16" s="1381"/>
      <c r="I16" s="1382"/>
      <c r="J16" s="1382"/>
      <c r="K16" s="1382"/>
      <c r="L16" s="1383"/>
      <c r="M16" s="1395"/>
      <c r="N16" s="467">
        <f>IF(AND(O15="■",O16="■"),1,IF(AND(O15="□",O16="■"),"Ｅ",IF(O16="□",0,"E")))</f>
        <v>0</v>
      </c>
      <c r="O16" s="399" t="str">
        <f t="shared" si="0"/>
        <v>□</v>
      </c>
      <c r="P16" s="643" t="b">
        <v>0</v>
      </c>
      <c r="Q16" s="643"/>
      <c r="R16" s="687" t="s">
        <v>79</v>
      </c>
    </row>
    <row r="17" spans="2:20" ht="21.75" customHeight="1" thickBot="1">
      <c r="B17" s="1409"/>
      <c r="C17" s="1364"/>
      <c r="D17" s="1364"/>
      <c r="E17" s="1365"/>
      <c r="F17" s="1342"/>
      <c r="G17" s="1344"/>
      <c r="H17" s="1384"/>
      <c r="I17" s="1385"/>
      <c r="J17" s="1385"/>
      <c r="K17" s="1385"/>
      <c r="L17" s="1386"/>
      <c r="M17" s="1395"/>
      <c r="N17" s="467">
        <f>IF(O17="■",1,IF(O17="□",0,"E"))</f>
        <v>1</v>
      </c>
      <c r="O17" s="399" t="str">
        <f t="shared" si="0"/>
        <v>■</v>
      </c>
      <c r="P17" s="641" t="b">
        <v>1</v>
      </c>
      <c r="Q17" s="641"/>
      <c r="R17" s="686" t="s">
        <v>302</v>
      </c>
      <c r="S17" s="472"/>
      <c r="T17" s="499"/>
    </row>
    <row r="18" spans="2:18" ht="21.75" customHeight="1" thickBot="1">
      <c r="B18" s="1409"/>
      <c r="C18" s="1375"/>
      <c r="D18" s="1375"/>
      <c r="E18" s="1376"/>
      <c r="F18" s="1343"/>
      <c r="G18" s="1345"/>
      <c r="H18" s="1361" t="s">
        <v>334</v>
      </c>
      <c r="I18" s="1377"/>
      <c r="J18" s="1353">
        <f>IF(AND(OR(N15=0,N15=1),OR(N16=0,N16=1),OR(N17=0,N17=1),OR(N18=0,N18=1)),(SUM(N11:N18)-4)/4,"ERR")</f>
        <v>0</v>
      </c>
      <c r="K18" s="1353"/>
      <c r="L18" s="1354"/>
      <c r="M18" s="1424"/>
      <c r="N18" s="469">
        <f>IF(AND(O17="■",O18="■"),1,IF(AND(O17="□",O18="■"),"Ｅ",IF(O18="□",0,"E")))</f>
        <v>0</v>
      </c>
      <c r="O18" s="399" t="str">
        <f t="shared" si="0"/>
        <v>□</v>
      </c>
      <c r="P18" s="644" t="b">
        <v>0</v>
      </c>
      <c r="Q18" s="644"/>
      <c r="R18" s="691" t="s">
        <v>638</v>
      </c>
    </row>
    <row r="19" spans="2:18" ht="21.75" customHeight="1" thickBot="1">
      <c r="B19" s="1409"/>
      <c r="C19" s="1373" t="s">
        <v>240</v>
      </c>
      <c r="D19" s="1373"/>
      <c r="E19" s="1374"/>
      <c r="F19" s="1387" t="s">
        <v>263</v>
      </c>
      <c r="G19" s="1372">
        <f>'集計用(配点)'!L16</f>
        <v>0.6</v>
      </c>
      <c r="H19" s="1378" t="s">
        <v>318</v>
      </c>
      <c r="I19" s="1379"/>
      <c r="J19" s="1379"/>
      <c r="K19" s="1379"/>
      <c r="L19" s="1380"/>
      <c r="M19" s="1429">
        <f>IF(AND(OR(N19=0,N19=1),OR(N20=0,N20=1),OR(N21=0,N21=1),OR(N22=0,N22=1),OR(N23=0,N23=1),OR(N24=0,N24=1),OR(N25=0,N25=1),OR(N26=0,N26=1)),G19*(SUM(N19:N26)-4)/4,"ERR")</f>
        <v>0</v>
      </c>
      <c r="N19" s="467">
        <f>IF(O19="■",1,IF(O19="□",0,"E"))</f>
        <v>1</v>
      </c>
      <c r="O19" s="399" t="str">
        <f t="shared" si="0"/>
        <v>■</v>
      </c>
      <c r="P19" s="642" t="b">
        <v>1</v>
      </c>
      <c r="Q19" s="642"/>
      <c r="R19" s="689" t="s">
        <v>235</v>
      </c>
    </row>
    <row r="20" spans="2:18" ht="21.75" customHeight="1" thickBot="1">
      <c r="B20" s="1409"/>
      <c r="C20" s="1364"/>
      <c r="D20" s="1364"/>
      <c r="E20" s="1365"/>
      <c r="F20" s="1342"/>
      <c r="G20" s="1344"/>
      <c r="H20" s="1381"/>
      <c r="I20" s="1382"/>
      <c r="J20" s="1382"/>
      <c r="K20" s="1382"/>
      <c r="L20" s="1383"/>
      <c r="M20" s="1395"/>
      <c r="N20" s="467">
        <f>IF(AND(O19="■",O20="■"),1,IF(AND(O19="□",O20="■"),"Ｅ",IF(O20="□",0,"E")))</f>
        <v>0</v>
      </c>
      <c r="O20" s="399" t="str">
        <f t="shared" si="0"/>
        <v>□</v>
      </c>
      <c r="P20" s="643" t="b">
        <v>0</v>
      </c>
      <c r="Q20" s="643"/>
      <c r="R20" s="687" t="s">
        <v>257</v>
      </c>
    </row>
    <row r="21" spans="2:18" ht="21.75" customHeight="1" thickBot="1">
      <c r="B21" s="1409"/>
      <c r="C21" s="1364"/>
      <c r="D21" s="1364"/>
      <c r="E21" s="1365"/>
      <c r="F21" s="1342"/>
      <c r="G21" s="1344"/>
      <c r="H21" s="1381"/>
      <c r="I21" s="1382"/>
      <c r="J21" s="1382"/>
      <c r="K21" s="1382"/>
      <c r="L21" s="1383"/>
      <c r="M21" s="1395"/>
      <c r="N21" s="467">
        <f>IF(O21="■",1,IF(O21="□",0,"E"))</f>
        <v>1</v>
      </c>
      <c r="O21" s="399" t="str">
        <f t="shared" si="0"/>
        <v>■</v>
      </c>
      <c r="P21" s="641" t="b">
        <v>1</v>
      </c>
      <c r="Q21" s="641"/>
      <c r="R21" s="686" t="s">
        <v>299</v>
      </c>
    </row>
    <row r="22" spans="2:18" ht="21.75" customHeight="1" thickBot="1">
      <c r="B22" s="1409"/>
      <c r="C22" s="1364"/>
      <c r="D22" s="1364"/>
      <c r="E22" s="1365"/>
      <c r="F22" s="1342"/>
      <c r="G22" s="1344"/>
      <c r="H22" s="1381"/>
      <c r="I22" s="1382"/>
      <c r="J22" s="1382"/>
      <c r="K22" s="1382"/>
      <c r="L22" s="1383"/>
      <c r="M22" s="1395"/>
      <c r="N22" s="609">
        <f>IF(AND(O21="■",O22="■"),1,IF(AND(O21="□",O22="■"),"Ｅ",IF(O22="□",0,"E")))</f>
        <v>0</v>
      </c>
      <c r="O22" s="399" t="str">
        <f t="shared" si="0"/>
        <v>□</v>
      </c>
      <c r="P22" s="643" t="b">
        <v>0</v>
      </c>
      <c r="Q22" s="643"/>
      <c r="R22" s="687" t="s">
        <v>300</v>
      </c>
    </row>
    <row r="23" spans="2:18" ht="21.75" customHeight="1" thickBot="1">
      <c r="B23" s="1409"/>
      <c r="C23" s="1364"/>
      <c r="D23" s="1364"/>
      <c r="E23" s="1365"/>
      <c r="F23" s="1342"/>
      <c r="G23" s="1344"/>
      <c r="H23" s="1381"/>
      <c r="I23" s="1382"/>
      <c r="J23" s="1382"/>
      <c r="K23" s="1382"/>
      <c r="L23" s="1383"/>
      <c r="M23" s="1395"/>
      <c r="N23" s="467">
        <f>IF(O23="■",1,IF(O23="□",0,"E"))</f>
        <v>1</v>
      </c>
      <c r="O23" s="399" t="str">
        <f t="shared" si="0"/>
        <v>■</v>
      </c>
      <c r="P23" s="641" t="b">
        <v>1</v>
      </c>
      <c r="Q23" s="641"/>
      <c r="R23" s="686" t="s">
        <v>301</v>
      </c>
    </row>
    <row r="24" spans="2:18" ht="21.75" customHeight="1" thickBot="1">
      <c r="B24" s="1409"/>
      <c r="C24" s="1364"/>
      <c r="D24" s="1364"/>
      <c r="E24" s="1365"/>
      <c r="F24" s="1342"/>
      <c r="G24" s="1344"/>
      <c r="H24" s="1381"/>
      <c r="I24" s="1382"/>
      <c r="J24" s="1382"/>
      <c r="K24" s="1382"/>
      <c r="L24" s="1383"/>
      <c r="M24" s="1395"/>
      <c r="N24" s="467">
        <f>IF(AND(O23="■",O24="■"),1,IF(AND(O23="□",O24="■"),"Ｅ",IF(O24="□",0,"E")))</f>
        <v>0</v>
      </c>
      <c r="O24" s="399" t="str">
        <f t="shared" si="0"/>
        <v>□</v>
      </c>
      <c r="P24" s="643" t="b">
        <v>0</v>
      </c>
      <c r="Q24" s="643"/>
      <c r="R24" s="687" t="s">
        <v>80</v>
      </c>
    </row>
    <row r="25" spans="2:20" ht="21.75" customHeight="1" thickBot="1">
      <c r="B25" s="1409"/>
      <c r="C25" s="1364"/>
      <c r="D25" s="1364"/>
      <c r="E25" s="1365"/>
      <c r="F25" s="1342"/>
      <c r="G25" s="1344"/>
      <c r="H25" s="1384"/>
      <c r="I25" s="1385"/>
      <c r="J25" s="1385"/>
      <c r="K25" s="1385"/>
      <c r="L25" s="1386"/>
      <c r="M25" s="1395"/>
      <c r="N25" s="467">
        <f>IF(O25="■",1,IF(O25="□",0,"E"))</f>
        <v>1</v>
      </c>
      <c r="O25" s="399" t="str">
        <f t="shared" si="0"/>
        <v>■</v>
      </c>
      <c r="P25" s="641" t="b">
        <v>1</v>
      </c>
      <c r="Q25" s="641"/>
      <c r="R25" s="686" t="s">
        <v>302</v>
      </c>
      <c r="S25" s="472"/>
      <c r="T25" s="499"/>
    </row>
    <row r="26" spans="2:18" ht="21.75" customHeight="1">
      <c r="B26" s="1409"/>
      <c r="C26" s="1375"/>
      <c r="D26" s="1375"/>
      <c r="E26" s="1376"/>
      <c r="F26" s="1343"/>
      <c r="G26" s="1345"/>
      <c r="H26" s="1361" t="s">
        <v>334</v>
      </c>
      <c r="I26" s="1377"/>
      <c r="J26" s="1353">
        <f>IF(AND(OR(N23=0,N23=1),OR(N24=0,N24=1),OR(N25=0,N25=1),OR(N26=0,N26=1)),(SUM(N19:N26)-4)/4,"ERR")</f>
        <v>0</v>
      </c>
      <c r="K26" s="1353"/>
      <c r="L26" s="1354"/>
      <c r="M26" s="1424"/>
      <c r="N26" s="469">
        <f>IF(AND(O25="■",O26="■"),1,IF(AND(O25="□",O26="■"),"Ｅ",IF(O26="□",0,"E")))</f>
        <v>0</v>
      </c>
      <c r="O26" s="399" t="str">
        <f t="shared" si="0"/>
        <v>□</v>
      </c>
      <c r="P26" s="644" t="b">
        <v>0</v>
      </c>
      <c r="Q26" s="644"/>
      <c r="R26" s="691" t="s">
        <v>638</v>
      </c>
    </row>
    <row r="27" spans="2:18" ht="13.5" customHeight="1" thickBot="1">
      <c r="B27" s="1426"/>
      <c r="C27" s="1355" t="s">
        <v>550</v>
      </c>
      <c r="D27" s="1356"/>
      <c r="E27" s="1356"/>
      <c r="F27" s="1357"/>
      <c r="G27" s="400">
        <f>SUM(G7:G26)</f>
        <v>1.5</v>
      </c>
      <c r="H27" s="470"/>
      <c r="I27" s="662">
        <f>M27/G27*100</f>
        <v>0</v>
      </c>
      <c r="J27" s="470" t="s">
        <v>576</v>
      </c>
      <c r="K27" s="470" t="s">
        <v>578</v>
      </c>
      <c r="L27" s="401"/>
      <c r="M27" s="402">
        <f>SUM(M7:M26)</f>
        <v>0</v>
      </c>
      <c r="N27" s="476"/>
      <c r="O27" s="401"/>
      <c r="P27" s="401"/>
      <c r="Q27" s="401"/>
      <c r="R27" s="692"/>
    </row>
    <row r="28" spans="2:18" ht="21.75" customHeight="1" thickBot="1">
      <c r="B28" s="1425" t="s">
        <v>379</v>
      </c>
      <c r="C28" s="1455" t="s">
        <v>48</v>
      </c>
      <c r="D28" s="1389"/>
      <c r="E28" s="1390"/>
      <c r="F28" s="1388" t="s">
        <v>48</v>
      </c>
      <c r="G28" s="1399">
        <f>'集計用(配点)'!L20</f>
        <v>1.2</v>
      </c>
      <c r="H28" s="1358" t="s">
        <v>319</v>
      </c>
      <c r="I28" s="1359"/>
      <c r="J28" s="1359"/>
      <c r="K28" s="1359"/>
      <c r="L28" s="1360"/>
      <c r="M28" s="1394">
        <f>IF(AND(OR(N28=0,N28=1),OR(N29=0,N29=1),OR(N30=0,N30=1),OR(N31=0,N31=1)),G28*(SUM(N28:N31)-2)/2,"ERR")</f>
        <v>0</v>
      </c>
      <c r="N28" s="698">
        <f>IF(O28="■",1,IF(O28="□",0,"E"))</f>
        <v>1</v>
      </c>
      <c r="O28" s="399" t="str">
        <f aca="true" t="shared" si="1" ref="O28:O39">IF(P28=TRUE,"■","□")</f>
        <v>■</v>
      </c>
      <c r="P28" s="699" t="b">
        <v>1</v>
      </c>
      <c r="Q28" s="699"/>
      <c r="R28" s="700" t="s">
        <v>81</v>
      </c>
    </row>
    <row r="29" spans="2:18" ht="21.75" customHeight="1" thickBot="1">
      <c r="B29" s="1409"/>
      <c r="C29" s="1363"/>
      <c r="D29" s="1364"/>
      <c r="E29" s="1365"/>
      <c r="F29" s="1342"/>
      <c r="G29" s="1344"/>
      <c r="H29" s="1346"/>
      <c r="I29" s="1347"/>
      <c r="J29" s="1347"/>
      <c r="K29" s="1347"/>
      <c r="L29" s="1348"/>
      <c r="M29" s="1395"/>
      <c r="N29" s="467">
        <f>IF(AND(O28="■",O29="■"),1,IF(AND(O28="□",O29="■"),"Ｅ",IF(O29="□",0,"E")))</f>
        <v>0</v>
      </c>
      <c r="O29" s="399" t="str">
        <f t="shared" si="1"/>
        <v>□</v>
      </c>
      <c r="P29" s="643" t="b">
        <v>0</v>
      </c>
      <c r="Q29" s="643"/>
      <c r="R29" s="687" t="s">
        <v>82</v>
      </c>
    </row>
    <row r="30" spans="2:18" ht="21.75" customHeight="1" thickBot="1">
      <c r="B30" s="1409"/>
      <c r="C30" s="1363"/>
      <c r="D30" s="1364"/>
      <c r="E30" s="1365"/>
      <c r="F30" s="1342"/>
      <c r="G30" s="1344"/>
      <c r="H30" s="1349"/>
      <c r="I30" s="1350"/>
      <c r="J30" s="1350"/>
      <c r="K30" s="1350"/>
      <c r="L30" s="1351"/>
      <c r="M30" s="1395"/>
      <c r="N30" s="467">
        <f>IF(O30="■",1,IF(O30="□",0,"E"))</f>
        <v>1</v>
      </c>
      <c r="O30" s="399" t="str">
        <f t="shared" si="1"/>
        <v>■</v>
      </c>
      <c r="P30" s="641" t="b">
        <v>1</v>
      </c>
      <c r="Q30" s="641"/>
      <c r="R30" s="686" t="s">
        <v>56</v>
      </c>
    </row>
    <row r="31" spans="2:18" ht="21.75" customHeight="1" thickBot="1">
      <c r="B31" s="1409"/>
      <c r="C31" s="1456"/>
      <c r="D31" s="1375"/>
      <c r="E31" s="1376"/>
      <c r="F31" s="1343"/>
      <c r="G31" s="1344"/>
      <c r="H31" s="1361" t="s">
        <v>334</v>
      </c>
      <c r="I31" s="1362"/>
      <c r="J31" s="1352">
        <f>IF(AND(OR(N28=0,N28=1),OR(N29=0,N29=1),OR(N30=0,N30=1),OR(N31=0,N31=1)),(SUM(N28:N31)-2)/2,"ERR")</f>
        <v>0</v>
      </c>
      <c r="K31" s="1353"/>
      <c r="L31" s="1354"/>
      <c r="M31" s="1424"/>
      <c r="N31" s="469">
        <f>IF(AND(O30="■",O31="■"),1,IF(AND(O30="□",O31="■"),"Ｅ",IF(O31="□",0,"E")))</f>
        <v>0</v>
      </c>
      <c r="O31" s="399" t="str">
        <f t="shared" si="1"/>
        <v>□</v>
      </c>
      <c r="P31" s="644" t="b">
        <v>0</v>
      </c>
      <c r="Q31" s="644"/>
      <c r="R31" s="691" t="s">
        <v>83</v>
      </c>
    </row>
    <row r="32" spans="2:18" ht="21.75" customHeight="1" thickBot="1">
      <c r="B32" s="1409"/>
      <c r="C32" s="1363" t="s">
        <v>49</v>
      </c>
      <c r="D32" s="1364"/>
      <c r="E32" s="1365"/>
      <c r="F32" s="1342" t="s">
        <v>49</v>
      </c>
      <c r="G32" s="1372">
        <f>'集計用(配点)'!L22</f>
        <v>0.6</v>
      </c>
      <c r="H32" s="1346" t="s">
        <v>319</v>
      </c>
      <c r="I32" s="1347"/>
      <c r="J32" s="1347"/>
      <c r="K32" s="1347"/>
      <c r="L32" s="1348"/>
      <c r="M32" s="1395">
        <f>IF(G32="－","－",IF(AND(OR(N32=0,N32=1),OR(N33=0,N33=1),OR(N34=0,N34=1),OR(N35=0,N35=1)),G32*(SUM(N32:N35)-2)/2,"ERR"))</f>
        <v>0</v>
      </c>
      <c r="N32" s="467">
        <f>IF(O32="■",1,IF(O32="□",0,"E"))</f>
        <v>1</v>
      </c>
      <c r="O32" s="399" t="str">
        <f t="shared" si="1"/>
        <v>■</v>
      </c>
      <c r="P32" s="641" t="b">
        <v>1</v>
      </c>
      <c r="Q32" s="641"/>
      <c r="R32" s="686" t="s">
        <v>57</v>
      </c>
    </row>
    <row r="33" spans="2:18" ht="21.75" customHeight="1" thickBot="1">
      <c r="B33" s="1409"/>
      <c r="C33" s="1363"/>
      <c r="D33" s="1364"/>
      <c r="E33" s="1365"/>
      <c r="F33" s="1342"/>
      <c r="G33" s="1344"/>
      <c r="H33" s="1346"/>
      <c r="I33" s="1347"/>
      <c r="J33" s="1347"/>
      <c r="K33" s="1347"/>
      <c r="L33" s="1348"/>
      <c r="M33" s="1395"/>
      <c r="N33" s="467">
        <f>IF(AND(O32="■",O33="■"),1,IF(AND(O32="□",O33="■"),"Ｅ",IF(O33="□",0,"E")))</f>
        <v>0</v>
      </c>
      <c r="O33" s="399" t="str">
        <f t="shared" si="1"/>
        <v>□</v>
      </c>
      <c r="P33" s="643" t="b">
        <v>0</v>
      </c>
      <c r="Q33" s="643"/>
      <c r="R33" s="687" t="s">
        <v>84</v>
      </c>
    </row>
    <row r="34" spans="2:18" ht="21.75" customHeight="1" thickBot="1">
      <c r="B34" s="1409"/>
      <c r="C34" s="1363"/>
      <c r="D34" s="1364"/>
      <c r="E34" s="1365"/>
      <c r="F34" s="1342"/>
      <c r="G34" s="1344"/>
      <c r="H34" s="1349"/>
      <c r="I34" s="1350"/>
      <c r="J34" s="1350"/>
      <c r="K34" s="1350"/>
      <c r="L34" s="1351"/>
      <c r="M34" s="1395"/>
      <c r="N34" s="467">
        <f>IF(O34="■",1,IF(O34="□",0,"E"))</f>
        <v>1</v>
      </c>
      <c r="O34" s="399" t="str">
        <f t="shared" si="1"/>
        <v>■</v>
      </c>
      <c r="P34" s="641" t="b">
        <v>1</v>
      </c>
      <c r="Q34" s="641"/>
      <c r="R34" s="686" t="s">
        <v>58</v>
      </c>
    </row>
    <row r="35" spans="2:18" ht="21.75" customHeight="1" thickBot="1">
      <c r="B35" s="1409"/>
      <c r="C35" s="1456"/>
      <c r="D35" s="1375"/>
      <c r="E35" s="1376"/>
      <c r="F35" s="1343"/>
      <c r="G35" s="1345"/>
      <c r="H35" s="1361" t="s">
        <v>334</v>
      </c>
      <c r="I35" s="1362"/>
      <c r="J35" s="1352">
        <f>IF(AND(OR(N32=0,N32=1),OR(N33=0,N33=1),OR(N34=0,N34=1),OR(N35=0,N35=1)),(SUM(N32:N35)-2)/2,"ERR")</f>
        <v>0</v>
      </c>
      <c r="K35" s="1353"/>
      <c r="L35" s="1354"/>
      <c r="M35" s="1424"/>
      <c r="N35" s="469">
        <f>IF(AND(O34="■",O35="■"),1,IF(AND(O34="□",O35="■"),"Ｅ",IF(O35="□",0,"E")))</f>
        <v>0</v>
      </c>
      <c r="O35" s="399" t="str">
        <f t="shared" si="1"/>
        <v>□</v>
      </c>
      <c r="P35" s="644" t="b">
        <v>0</v>
      </c>
      <c r="Q35" s="644"/>
      <c r="R35" s="691" t="s">
        <v>59</v>
      </c>
    </row>
    <row r="36" spans="2:18" ht="21.75" customHeight="1" thickBot="1">
      <c r="B36" s="1409"/>
      <c r="C36" s="1446" t="s">
        <v>51</v>
      </c>
      <c r="D36" s="1447"/>
      <c r="E36" s="1448"/>
      <c r="F36" s="1446" t="s">
        <v>52</v>
      </c>
      <c r="G36" s="1344">
        <f>'集計用(配点)'!L25</f>
        <v>1.2</v>
      </c>
      <c r="H36" s="1346" t="s">
        <v>319</v>
      </c>
      <c r="I36" s="1347"/>
      <c r="J36" s="1347"/>
      <c r="K36" s="1347"/>
      <c r="L36" s="1348"/>
      <c r="M36" s="1395">
        <f>IF(G36="－","－",IF(AND(OR(N36=0,N36=1),OR(N37=0,N37=1),OR(N38=0,N38=1),OR(N39=0,N39=1)),G36*(SUM(N36:N39)-2)/2,"ERR"))</f>
        <v>0</v>
      </c>
      <c r="N36" s="467">
        <f>IF(O36="■",1,IF(O36="□",0,"E"))</f>
        <v>1</v>
      </c>
      <c r="O36" s="399" t="str">
        <f t="shared" si="1"/>
        <v>■</v>
      </c>
      <c r="P36" s="641" t="b">
        <v>1</v>
      </c>
      <c r="Q36" s="641"/>
      <c r="R36" s="686" t="s">
        <v>60</v>
      </c>
    </row>
    <row r="37" spans="2:18" ht="21.75" customHeight="1" thickBot="1">
      <c r="B37" s="1409"/>
      <c r="C37" s="1446"/>
      <c r="D37" s="1447"/>
      <c r="E37" s="1448"/>
      <c r="F37" s="1446"/>
      <c r="G37" s="1344"/>
      <c r="H37" s="1346"/>
      <c r="I37" s="1347"/>
      <c r="J37" s="1347"/>
      <c r="K37" s="1347"/>
      <c r="L37" s="1348"/>
      <c r="M37" s="1395"/>
      <c r="N37" s="467">
        <f>IF(AND(O36="■",O37="■"),1,IF(AND(O36="□",O37="■"),"Ｅ",IF(O37="□",0,"E")))</f>
        <v>0</v>
      </c>
      <c r="O37" s="399" t="str">
        <f t="shared" si="1"/>
        <v>□</v>
      </c>
      <c r="P37" s="641" t="b">
        <v>0</v>
      </c>
      <c r="Q37" s="643"/>
      <c r="R37" s="687" t="s">
        <v>61</v>
      </c>
    </row>
    <row r="38" spans="2:18" ht="21.75" customHeight="1" thickBot="1">
      <c r="B38" s="1409"/>
      <c r="C38" s="1446"/>
      <c r="D38" s="1447"/>
      <c r="E38" s="1448"/>
      <c r="F38" s="1446"/>
      <c r="G38" s="1344"/>
      <c r="H38" s="1349"/>
      <c r="I38" s="1350"/>
      <c r="J38" s="1350"/>
      <c r="K38" s="1350"/>
      <c r="L38" s="1351"/>
      <c r="M38" s="1395"/>
      <c r="N38" s="467">
        <f>IF(O38="■",1,IF(O38="□",0,"E"))</f>
        <v>1</v>
      </c>
      <c r="O38" s="399" t="str">
        <f t="shared" si="1"/>
        <v>■</v>
      </c>
      <c r="P38" s="641" t="b">
        <v>1</v>
      </c>
      <c r="Q38" s="641"/>
      <c r="R38" s="686" t="s">
        <v>62</v>
      </c>
    </row>
    <row r="39" spans="2:18" ht="21.75" customHeight="1">
      <c r="B39" s="1409"/>
      <c r="C39" s="1449"/>
      <c r="D39" s="1450"/>
      <c r="E39" s="1451"/>
      <c r="F39" s="1449"/>
      <c r="G39" s="1345"/>
      <c r="H39" s="1361" t="s">
        <v>334</v>
      </c>
      <c r="I39" s="1362"/>
      <c r="J39" s="1352">
        <f>IF(AND(OR(N36=0,N36=1),OR(N37=0,N37=1),OR(N38=0,N38=1),OR(N39=0,N39=1)),(SUM(N36:N39)-2)/2,"ERR")</f>
        <v>0</v>
      </c>
      <c r="K39" s="1353"/>
      <c r="L39" s="1354"/>
      <c r="M39" s="1424"/>
      <c r="N39" s="469">
        <f>IF(AND(O38="■",O39="■"),1,IF(AND(O38="□",O39="■"),"Ｅ",IF(O39="□",0,"E")))</f>
        <v>0</v>
      </c>
      <c r="O39" s="399" t="str">
        <f t="shared" si="1"/>
        <v>□</v>
      </c>
      <c r="P39" s="644" t="b">
        <v>0</v>
      </c>
      <c r="Q39" s="644"/>
      <c r="R39" s="691" t="s">
        <v>85</v>
      </c>
    </row>
    <row r="40" spans="2:18" ht="13.5" customHeight="1" thickBot="1">
      <c r="B40" s="1426"/>
      <c r="C40" s="1452" t="s">
        <v>550</v>
      </c>
      <c r="D40" s="1453"/>
      <c r="E40" s="1453"/>
      <c r="F40" s="1454"/>
      <c r="G40" s="400">
        <f>SUM(G28:G39)</f>
        <v>3</v>
      </c>
      <c r="H40" s="470"/>
      <c r="I40" s="662">
        <f>M40/G40*100</f>
        <v>0</v>
      </c>
      <c r="J40" s="470" t="s">
        <v>576</v>
      </c>
      <c r="K40" s="470" t="s">
        <v>578</v>
      </c>
      <c r="L40" s="401"/>
      <c r="M40" s="402">
        <f>SUM(M28:M39)</f>
        <v>0</v>
      </c>
      <c r="N40" s="476"/>
      <c r="O40" s="401"/>
      <c r="P40" s="401"/>
      <c r="Q40" s="401"/>
      <c r="R40" s="702"/>
    </row>
    <row r="41" spans="2:18" ht="21.75" customHeight="1" thickBot="1">
      <c r="B41" s="1409" t="s">
        <v>581</v>
      </c>
      <c r="C41" s="1363" t="s">
        <v>581</v>
      </c>
      <c r="D41" s="1364"/>
      <c r="E41" s="1365"/>
      <c r="F41" s="1342" t="s">
        <v>303</v>
      </c>
      <c r="G41" s="1344">
        <f>'集計用(配点)'!L30</f>
        <v>1.2</v>
      </c>
      <c r="H41" s="1346" t="s">
        <v>319</v>
      </c>
      <c r="I41" s="1347"/>
      <c r="J41" s="1347"/>
      <c r="K41" s="1347"/>
      <c r="L41" s="1348"/>
      <c r="M41" s="1395">
        <f>IF(AND(OR(N41=0,N41=1),OR(N42=0,N42=1),OR(N43=0,N43=1),OR(N44=0,N44=1)),G41*(SUM(N41:N44)-2)/2,"ERR")</f>
        <v>0</v>
      </c>
      <c r="N41" s="467">
        <f>IF(O41="■",1,IF(O41="□",0,"E"))</f>
        <v>1</v>
      </c>
      <c r="O41" s="697" t="str">
        <f t="shared" si="0"/>
        <v>■</v>
      </c>
      <c r="P41" s="641" t="b">
        <v>1</v>
      </c>
      <c r="Q41" s="641"/>
      <c r="R41" s="686" t="s">
        <v>39</v>
      </c>
    </row>
    <row r="42" spans="2:18" ht="21.75" customHeight="1" thickBot="1">
      <c r="B42" s="1409"/>
      <c r="C42" s="1363"/>
      <c r="D42" s="1364"/>
      <c r="E42" s="1365"/>
      <c r="F42" s="1342"/>
      <c r="G42" s="1344"/>
      <c r="H42" s="1346"/>
      <c r="I42" s="1347"/>
      <c r="J42" s="1347"/>
      <c r="K42" s="1347"/>
      <c r="L42" s="1348"/>
      <c r="M42" s="1395"/>
      <c r="N42" s="467">
        <f>IF(AND(O41="■",O42="■"),1,IF(AND(O41="□",O42="■"),"Ｅ",IF(O42="□",0,"E")))</f>
        <v>0</v>
      </c>
      <c r="O42" s="399" t="str">
        <f t="shared" si="0"/>
        <v>□</v>
      </c>
      <c r="P42" s="643" t="b">
        <v>0</v>
      </c>
      <c r="Q42" s="643"/>
      <c r="R42" s="687" t="s">
        <v>259</v>
      </c>
    </row>
    <row r="43" spans="2:18" ht="21.75" customHeight="1" thickBot="1">
      <c r="B43" s="1409"/>
      <c r="C43" s="1363"/>
      <c r="D43" s="1364"/>
      <c r="E43" s="1365"/>
      <c r="F43" s="1342"/>
      <c r="G43" s="1344"/>
      <c r="H43" s="1349"/>
      <c r="I43" s="1350"/>
      <c r="J43" s="1350"/>
      <c r="K43" s="1350"/>
      <c r="L43" s="1351"/>
      <c r="M43" s="1395"/>
      <c r="N43" s="467">
        <f>IF(O43="■",1,IF(O43="□",0,"E"))</f>
        <v>1</v>
      </c>
      <c r="O43" s="399" t="str">
        <f t="shared" si="0"/>
        <v>■</v>
      </c>
      <c r="P43" s="641" t="b">
        <v>1</v>
      </c>
      <c r="Q43" s="641"/>
      <c r="R43" s="686" t="s">
        <v>305</v>
      </c>
    </row>
    <row r="44" spans="2:18" ht="21.75" customHeight="1" thickBot="1">
      <c r="B44" s="1409"/>
      <c r="C44" s="1363"/>
      <c r="D44" s="1364"/>
      <c r="E44" s="1365"/>
      <c r="F44" s="1343"/>
      <c r="G44" s="1345"/>
      <c r="H44" s="1361" t="s">
        <v>334</v>
      </c>
      <c r="I44" s="1362"/>
      <c r="J44" s="1352">
        <f>IF(AND(OR(N41=0,N41=1),OR(N42=0,N42=1),OR(N43=0,N43=1),OR(N44=0,N44=1)),(SUM(N41:N44)-2)/2,"ERR")</f>
        <v>0</v>
      </c>
      <c r="K44" s="1353"/>
      <c r="L44" s="1354"/>
      <c r="M44" s="1424"/>
      <c r="N44" s="469">
        <f>IF(AND(O43="■",O44="■"),1,IF(AND(O43="□",O44="■"),"Ｅ",IF(O44="□",0,"E")))</f>
        <v>0</v>
      </c>
      <c r="O44" s="399" t="str">
        <f t="shared" si="0"/>
        <v>□</v>
      </c>
      <c r="P44" s="644" t="b">
        <v>0</v>
      </c>
      <c r="Q44" s="644"/>
      <c r="R44" s="691" t="s">
        <v>86</v>
      </c>
    </row>
    <row r="45" spans="2:18" ht="21.75" customHeight="1" thickBot="1">
      <c r="B45" s="1409"/>
      <c r="C45" s="1366"/>
      <c r="D45" s="1367"/>
      <c r="E45" s="1368"/>
      <c r="F45" s="1342" t="s">
        <v>304</v>
      </c>
      <c r="G45" s="1344">
        <f>'集計用(配点)'!L31</f>
        <v>1.2</v>
      </c>
      <c r="H45" s="1346" t="s">
        <v>319</v>
      </c>
      <c r="I45" s="1347"/>
      <c r="J45" s="1347"/>
      <c r="K45" s="1347"/>
      <c r="L45" s="1348"/>
      <c r="M45" s="1395">
        <f>IF(G45="－","－",IF(AND(OR(N45=0,N45=1),OR(N46=0,N46=1),OR(N47=0,N47=1),OR(N48=0,N48=1)),G45*(SUM(N45:N48)-2)/2,"ERR"))</f>
        <v>0</v>
      </c>
      <c r="N45" s="467">
        <f>IF(O45="■",1,IF(O45="□",0,"E"))</f>
        <v>1</v>
      </c>
      <c r="O45" s="399" t="str">
        <f>IF(P45=TRUE,"■","□")</f>
        <v>■</v>
      </c>
      <c r="P45" s="641" t="b">
        <v>1</v>
      </c>
      <c r="Q45" s="641"/>
      <c r="R45" s="686" t="s">
        <v>70</v>
      </c>
    </row>
    <row r="46" spans="2:18" ht="21.75" customHeight="1" thickBot="1">
      <c r="B46" s="1409"/>
      <c r="C46" s="1366"/>
      <c r="D46" s="1367"/>
      <c r="E46" s="1368"/>
      <c r="F46" s="1342"/>
      <c r="G46" s="1344"/>
      <c r="H46" s="1346"/>
      <c r="I46" s="1347"/>
      <c r="J46" s="1347"/>
      <c r="K46" s="1347"/>
      <c r="L46" s="1348"/>
      <c r="M46" s="1395"/>
      <c r="N46" s="467">
        <f>IF(AND(O45="■",O46="■"),1,IF(AND(O45="□",O46="■"),"Ｅ",IF(O46="□",0,"E")))</f>
        <v>0</v>
      </c>
      <c r="O46" s="399" t="str">
        <f>IF(P46=TRUE,"■","□")</f>
        <v>□</v>
      </c>
      <c r="P46" s="643" t="b">
        <v>0</v>
      </c>
      <c r="Q46" s="643"/>
      <c r="R46" s="687" t="s">
        <v>87</v>
      </c>
    </row>
    <row r="47" spans="2:18" ht="21.75" customHeight="1" thickBot="1">
      <c r="B47" s="1409"/>
      <c r="C47" s="1366"/>
      <c r="D47" s="1367"/>
      <c r="E47" s="1368"/>
      <c r="F47" s="1342"/>
      <c r="G47" s="1344"/>
      <c r="H47" s="1349"/>
      <c r="I47" s="1350"/>
      <c r="J47" s="1350"/>
      <c r="K47" s="1350"/>
      <c r="L47" s="1351"/>
      <c r="M47" s="1395"/>
      <c r="N47" s="467">
        <f>IF(O47="■",1,IF(O47="□",0,"E"))</f>
        <v>1</v>
      </c>
      <c r="O47" s="399" t="str">
        <f>IF(P47=TRUE,"■","□")</f>
        <v>■</v>
      </c>
      <c r="P47" s="641" t="b">
        <v>1</v>
      </c>
      <c r="Q47" s="641"/>
      <c r="R47" s="686" t="s">
        <v>88</v>
      </c>
    </row>
    <row r="48" spans="2:18" ht="21.75" customHeight="1">
      <c r="B48" s="1409"/>
      <c r="C48" s="1369"/>
      <c r="D48" s="1370"/>
      <c r="E48" s="1371"/>
      <c r="F48" s="1343"/>
      <c r="G48" s="1345"/>
      <c r="H48" s="1361" t="s">
        <v>334</v>
      </c>
      <c r="I48" s="1362"/>
      <c r="J48" s="1352">
        <f>IF(AND(OR(N45=0,N45=1),OR(N46=0,N46=1),OR(N47=0,N47=1),OR(N48=0,N48=1)),(SUM(N45:N48)-2)/2,"ERR")</f>
        <v>0</v>
      </c>
      <c r="K48" s="1353"/>
      <c r="L48" s="1354"/>
      <c r="M48" s="1424"/>
      <c r="N48" s="469">
        <f>IF(AND(O47="■",O48="■"),1,IF(AND(O47="□",O48="■"),"Ｅ",IF(O48="□",0,"E")))</f>
        <v>0</v>
      </c>
      <c r="O48" s="399" t="str">
        <f>IF(P48=TRUE,"■","□")</f>
        <v>□</v>
      </c>
      <c r="P48" s="644" t="b">
        <v>0</v>
      </c>
      <c r="Q48" s="644"/>
      <c r="R48" s="691" t="s">
        <v>89</v>
      </c>
    </row>
    <row r="49" spans="2:18" ht="21.75" customHeight="1" thickBot="1">
      <c r="B49" s="1409"/>
      <c r="C49" s="1415" t="s">
        <v>643</v>
      </c>
      <c r="D49" s="1418"/>
      <c r="E49" s="1419"/>
      <c r="F49" s="1415" t="s">
        <v>644</v>
      </c>
      <c r="G49" s="500"/>
      <c r="H49" s="500"/>
      <c r="I49" s="501"/>
      <c r="J49" s="501"/>
      <c r="K49" s="501"/>
      <c r="L49" s="501"/>
      <c r="M49" s="502"/>
      <c r="O49" s="502">
        <f>IF(Q49="■",1,0)</f>
        <v>0</v>
      </c>
      <c r="Q49" s="503" t="str">
        <f>IF('業務情報'!$F$9=2,"■","□")</f>
        <v>□</v>
      </c>
      <c r="R49" s="693" t="s">
        <v>596</v>
      </c>
    </row>
    <row r="50" spans="2:18" ht="21.75" customHeight="1" thickBot="1">
      <c r="B50" s="1409"/>
      <c r="C50" s="1416"/>
      <c r="D50" s="1420"/>
      <c r="E50" s="1421"/>
      <c r="F50" s="1416"/>
      <c r="G50" s="1344">
        <f>IF(O49=1,"－",'集計用(配点)'!L32)</f>
        <v>1.2</v>
      </c>
      <c r="H50" s="1378" t="s">
        <v>15</v>
      </c>
      <c r="I50" s="1410"/>
      <c r="J50" s="1410"/>
      <c r="K50" s="1410"/>
      <c r="L50" s="1411"/>
      <c r="M50" s="1395">
        <f>IF(O49=1,"－",IF(AND(OR(N50=0,N50=1),OR(N51=0,N51=1),OR(N52=0,N52=1),OR(N53=0,N53=1)),G50*(SUM(N50:N53)-2)/2,"ERR"))</f>
        <v>0</v>
      </c>
      <c r="N50" s="467">
        <f>IF(O50="■",1,IF(O50="□",0,"E"))</f>
        <v>1</v>
      </c>
      <c r="O50" s="399" t="str">
        <f t="shared" si="0"/>
        <v>■</v>
      </c>
      <c r="P50" s="641" t="b">
        <v>1</v>
      </c>
      <c r="Q50" s="641"/>
      <c r="R50" s="686" t="s">
        <v>260</v>
      </c>
    </row>
    <row r="51" spans="2:18" ht="21.75" customHeight="1" thickBot="1">
      <c r="B51" s="1409"/>
      <c r="C51" s="1416"/>
      <c r="D51" s="1420"/>
      <c r="E51" s="1421"/>
      <c r="F51" s="1416"/>
      <c r="G51" s="1344"/>
      <c r="H51" s="1346"/>
      <c r="I51" s="1347"/>
      <c r="J51" s="1347"/>
      <c r="K51" s="1347"/>
      <c r="L51" s="1348"/>
      <c r="M51" s="1395"/>
      <c r="N51" s="467">
        <f>IF(AND(O50="■",O51="■"),1,IF(AND(O50="□",O51="■"),"Ｅ",IF(O51="□",0,"E")))</f>
        <v>0</v>
      </c>
      <c r="O51" s="399" t="str">
        <f t="shared" si="0"/>
        <v>□</v>
      </c>
      <c r="P51" s="641" t="b">
        <v>0</v>
      </c>
      <c r="Q51" s="643"/>
      <c r="R51" s="687" t="s">
        <v>90</v>
      </c>
    </row>
    <row r="52" spans="2:18" ht="21.75" customHeight="1" thickBot="1">
      <c r="B52" s="1409"/>
      <c r="C52" s="1416"/>
      <c r="D52" s="1420"/>
      <c r="E52" s="1421"/>
      <c r="F52" s="1416"/>
      <c r="G52" s="1344"/>
      <c r="H52" s="1349"/>
      <c r="I52" s="1350"/>
      <c r="J52" s="1350"/>
      <c r="K52" s="1350"/>
      <c r="L52" s="1351"/>
      <c r="M52" s="1395"/>
      <c r="N52" s="467">
        <f>IF(O52="■",1,IF(O52="□",0,"E"))</f>
        <v>1</v>
      </c>
      <c r="O52" s="399" t="str">
        <f t="shared" si="0"/>
        <v>■</v>
      </c>
      <c r="P52" s="641" t="b">
        <v>1</v>
      </c>
      <c r="Q52" s="641"/>
      <c r="R52" s="686" t="s">
        <v>640</v>
      </c>
    </row>
    <row r="53" spans="2:18" ht="21.75" customHeight="1">
      <c r="B53" s="1409"/>
      <c r="C53" s="1417"/>
      <c r="D53" s="1422"/>
      <c r="E53" s="1423"/>
      <c r="F53" s="1417"/>
      <c r="G53" s="1345"/>
      <c r="H53" s="1361" t="s">
        <v>334</v>
      </c>
      <c r="I53" s="1362"/>
      <c r="J53" s="1352">
        <f>IF(AND(OR(N50=0,N50=1),OR(N51=0,N51=1),OR(N52=0,N52=1),OR(N53=0,N53=1)),(SUM(N50:N53)-2)/2,"ERR")</f>
        <v>0</v>
      </c>
      <c r="K53" s="1353"/>
      <c r="L53" s="1354"/>
      <c r="M53" s="1424"/>
      <c r="N53" s="469">
        <f>IF(AND(O52="■",O53="■"),1,IF(AND(O52="□",O53="■"),"Ｅ",IF(O53="□",0,"E")))</f>
        <v>0</v>
      </c>
      <c r="O53" s="399" t="str">
        <f t="shared" si="0"/>
        <v>□</v>
      </c>
      <c r="P53" s="644" t="b">
        <v>0</v>
      </c>
      <c r="Q53" s="644"/>
      <c r="R53" s="691" t="s">
        <v>306</v>
      </c>
    </row>
    <row r="54" spans="2:18" ht="13.5" customHeight="1" thickBot="1">
      <c r="B54" s="1409"/>
      <c r="C54" s="1406" t="s">
        <v>550</v>
      </c>
      <c r="D54" s="1407"/>
      <c r="E54" s="1407"/>
      <c r="F54" s="1408"/>
      <c r="G54" s="403">
        <f>SUM(G41:G53)</f>
        <v>3.5999999999999996</v>
      </c>
      <c r="H54" s="470"/>
      <c r="I54" s="662">
        <f>M54/G54*100</f>
        <v>0</v>
      </c>
      <c r="J54" s="470" t="s">
        <v>576</v>
      </c>
      <c r="K54" s="470" t="s">
        <v>578</v>
      </c>
      <c r="L54" s="401"/>
      <c r="M54" s="404">
        <f>SUM(M41:M53)</f>
        <v>0</v>
      </c>
      <c r="N54" s="474"/>
      <c r="O54" s="405"/>
      <c r="P54" s="405"/>
      <c r="Q54" s="405"/>
      <c r="R54" s="412"/>
    </row>
    <row r="55" spans="2:18" ht="18" customHeight="1" thickBot="1">
      <c r="B55" s="1412" t="s">
        <v>551</v>
      </c>
      <c r="C55" s="1413"/>
      <c r="D55" s="1413"/>
      <c r="E55" s="1413"/>
      <c r="F55" s="1414"/>
      <c r="G55" s="406">
        <f>SUM(G27,G40,G54)</f>
        <v>8.1</v>
      </c>
      <c r="H55" s="407"/>
      <c r="I55" s="651">
        <f>M55/G55*100</f>
        <v>0</v>
      </c>
      <c r="J55" s="407" t="s">
        <v>576</v>
      </c>
      <c r="K55" s="407" t="s">
        <v>577</v>
      </c>
      <c r="L55" s="407"/>
      <c r="M55" s="408">
        <f>SUM(M27,M40,M54)</f>
        <v>0</v>
      </c>
      <c r="N55" s="477"/>
      <c r="O55" s="407"/>
      <c r="P55" s="407"/>
      <c r="Q55" s="407"/>
      <c r="R55" s="409"/>
    </row>
    <row r="56" spans="2:18" ht="18" customHeight="1" thickBot="1">
      <c r="B56" s="1400" t="s">
        <v>552</v>
      </c>
      <c r="C56" s="1401"/>
      <c r="D56" s="1401"/>
      <c r="E56" s="1401"/>
      <c r="F56" s="1402"/>
      <c r="G56" s="1403" t="str">
        <f>CONCATENATE(M55," ／ ",G55,"× 35 ＋ 65 ＝   ")</f>
        <v>0 ／ 8.1× 35 ＋ 65 ＝   </v>
      </c>
      <c r="H56" s="1404"/>
      <c r="I56" s="1404"/>
      <c r="J56" s="1404"/>
      <c r="K56" s="1404"/>
      <c r="L56" s="1405"/>
      <c r="M56" s="640">
        <f>M55/G55*35+65</f>
        <v>65</v>
      </c>
      <c r="N56" s="475"/>
      <c r="O56" s="639">
        <f>IF(M56='集計用(採点結果)'!J38,"","ERROR")</f>
      </c>
      <c r="P56" s="639"/>
      <c r="Q56" s="639"/>
      <c r="R56" s="411"/>
    </row>
    <row r="57" ht="13.5" customHeight="1">
      <c r="B57" s="395" t="s">
        <v>324</v>
      </c>
    </row>
    <row r="60" ht="13.5" customHeight="1">
      <c r="R60" s="647"/>
    </row>
    <row r="61" ht="13.5" customHeight="1">
      <c r="R61" s="647"/>
    </row>
  </sheetData>
  <sheetProtection/>
  <mergeCells count="78">
    <mergeCell ref="M28:M31"/>
    <mergeCell ref="H31:I31"/>
    <mergeCell ref="J31:L31"/>
    <mergeCell ref="C32:E35"/>
    <mergeCell ref="H36:L38"/>
    <mergeCell ref="M36:M39"/>
    <mergeCell ref="H39:I39"/>
    <mergeCell ref="J39:L39"/>
    <mergeCell ref="H32:L34"/>
    <mergeCell ref="M32:M35"/>
    <mergeCell ref="B28:B40"/>
    <mergeCell ref="F28:F31"/>
    <mergeCell ref="G28:G31"/>
    <mergeCell ref="F32:F35"/>
    <mergeCell ref="G32:G35"/>
    <mergeCell ref="C36:E39"/>
    <mergeCell ref="F36:F39"/>
    <mergeCell ref="G36:G39"/>
    <mergeCell ref="C40:F40"/>
    <mergeCell ref="C28:E31"/>
    <mergeCell ref="B7:B27"/>
    <mergeCell ref="M4:M6"/>
    <mergeCell ref="M7:M10"/>
    <mergeCell ref="M11:M18"/>
    <mergeCell ref="M19:M26"/>
    <mergeCell ref="H11:L17"/>
    <mergeCell ref="B3:E6"/>
    <mergeCell ref="G3:R3"/>
    <mergeCell ref="O4:R6"/>
    <mergeCell ref="H7:L9"/>
    <mergeCell ref="B55:F55"/>
    <mergeCell ref="J53:L53"/>
    <mergeCell ref="F49:F53"/>
    <mergeCell ref="C49:E53"/>
    <mergeCell ref="M41:M44"/>
    <mergeCell ref="M50:M53"/>
    <mergeCell ref="G50:G53"/>
    <mergeCell ref="M45:M48"/>
    <mergeCell ref="H48:I48"/>
    <mergeCell ref="J48:L48"/>
    <mergeCell ref="F11:F18"/>
    <mergeCell ref="B56:F56"/>
    <mergeCell ref="G56:L56"/>
    <mergeCell ref="C54:F54"/>
    <mergeCell ref="B41:B54"/>
    <mergeCell ref="F41:F44"/>
    <mergeCell ref="H44:I44"/>
    <mergeCell ref="H53:I53"/>
    <mergeCell ref="G41:G44"/>
    <mergeCell ref="H50:L52"/>
    <mergeCell ref="F7:F10"/>
    <mergeCell ref="C7:E10"/>
    <mergeCell ref="H4:L4"/>
    <mergeCell ref="J10:L10"/>
    <mergeCell ref="F3:F6"/>
    <mergeCell ref="G4:G6"/>
    <mergeCell ref="H10:I10"/>
    <mergeCell ref="G7:G10"/>
    <mergeCell ref="G19:G26"/>
    <mergeCell ref="C19:E26"/>
    <mergeCell ref="H26:I26"/>
    <mergeCell ref="H19:L25"/>
    <mergeCell ref="J26:L26"/>
    <mergeCell ref="C11:E18"/>
    <mergeCell ref="G11:G18"/>
    <mergeCell ref="H18:I18"/>
    <mergeCell ref="J18:L18"/>
    <mergeCell ref="F19:F26"/>
    <mergeCell ref="F45:F48"/>
    <mergeCell ref="G45:G48"/>
    <mergeCell ref="H45:L47"/>
    <mergeCell ref="H41:L43"/>
    <mergeCell ref="J44:L44"/>
    <mergeCell ref="C27:F27"/>
    <mergeCell ref="H28:L30"/>
    <mergeCell ref="H35:I35"/>
    <mergeCell ref="J35:L35"/>
    <mergeCell ref="C41:E48"/>
  </mergeCells>
  <printOptions horizontalCentered="1"/>
  <pageMargins left="0.5905511811023623" right="0.3937007874015748" top="0.31496062992125984" bottom="0.1968503937007874" header="0" footer="0"/>
  <pageSetup horizontalDpi="600" verticalDpi="600" orientation="portrait" paperSize="9" scale="65" r:id="rId2"/>
  <drawing r:id="rId1"/>
</worksheet>
</file>

<file path=xl/worksheets/sheet12.xml><?xml version="1.0" encoding="utf-8"?>
<worksheet xmlns="http://schemas.openxmlformats.org/spreadsheetml/2006/main" xmlns:r="http://schemas.openxmlformats.org/officeDocument/2006/relationships">
  <sheetPr codeName="Sheet14"/>
  <dimension ref="B2:W118"/>
  <sheetViews>
    <sheetView showGridLines="0" view="pageBreakPreview" zoomScaleNormal="80" zoomScaleSheetLayoutView="100" zoomScalePageLayoutView="0" workbookViewId="0" topLeftCell="A1">
      <selection activeCell="A1" sqref="A1"/>
    </sheetView>
  </sheetViews>
  <sheetFormatPr defaultColWidth="2.625" defaultRowHeight="13.5" customHeight="1" outlineLevelCol="1"/>
  <cols>
    <col min="1" max="3" width="2.625" style="395" customWidth="1"/>
    <col min="4" max="4" width="12.625" style="395" customWidth="1"/>
    <col min="5" max="5" width="2.625" style="395" customWidth="1"/>
    <col min="6" max="6" width="18.625" style="395" customWidth="1"/>
    <col min="7" max="7" width="6.50390625" style="395" customWidth="1"/>
    <col min="8" max="8" width="7.50390625" style="395" customWidth="1"/>
    <col min="9" max="10" width="2.625" style="395" hidden="1" customWidth="1" outlineLevel="1"/>
    <col min="11" max="11" width="5.50390625" style="395" hidden="1" customWidth="1" outlineLevel="1"/>
    <col min="12" max="12" width="7.50390625" style="395" bestFit="1" customWidth="1" collapsed="1"/>
    <col min="13" max="14" width="2.625" style="395" hidden="1" customWidth="1" outlineLevel="1"/>
    <col min="15" max="15" width="5.50390625" style="395" hidden="1" customWidth="1" outlineLevel="1"/>
    <col min="16" max="16" width="7.50390625" style="395" customWidth="1" collapsed="1"/>
    <col min="17" max="17" width="2.75390625" style="395" hidden="1" customWidth="1" outlineLevel="1"/>
    <col min="18" max="18" width="2.625" style="395" hidden="1" customWidth="1" outlineLevel="1"/>
    <col min="19" max="19" width="8.125" style="395" hidden="1" customWidth="1" outlineLevel="1"/>
    <col min="20" max="22" width="2.625" style="395" customWidth="1" collapsed="1"/>
    <col min="23" max="23" width="66.625" style="395" customWidth="1"/>
    <col min="24" max="16384" width="2.625" style="395" customWidth="1"/>
  </cols>
  <sheetData>
    <row r="2" spans="2:14" ht="13.5" customHeight="1" thickBot="1">
      <c r="B2" s="395" t="s">
        <v>117</v>
      </c>
      <c r="J2" s="395" t="s">
        <v>0</v>
      </c>
      <c r="N2" s="395" t="s">
        <v>0</v>
      </c>
    </row>
    <row r="3" spans="2:23" ht="13.5" customHeight="1">
      <c r="B3" s="1471" t="s">
        <v>504</v>
      </c>
      <c r="C3" s="1394"/>
      <c r="D3" s="1394"/>
      <c r="E3" s="1394"/>
      <c r="F3" s="1394" t="s">
        <v>505</v>
      </c>
      <c r="G3" s="1462" t="s">
        <v>112</v>
      </c>
      <c r="H3" s="1463"/>
      <c r="I3" s="1463"/>
      <c r="J3" s="1463"/>
      <c r="K3" s="1463"/>
      <c r="L3" s="1463"/>
      <c r="M3" s="1463"/>
      <c r="N3" s="1463"/>
      <c r="O3" s="1463"/>
      <c r="P3" s="1464"/>
      <c r="Q3" s="722"/>
      <c r="R3" s="722"/>
      <c r="S3" s="722"/>
      <c r="T3" s="731"/>
      <c r="U3" s="731"/>
      <c r="V3" s="722"/>
      <c r="W3" s="1459" t="s">
        <v>331</v>
      </c>
    </row>
    <row r="4" spans="2:23" ht="13.5" customHeight="1">
      <c r="B4" s="1472"/>
      <c r="C4" s="1395"/>
      <c r="D4" s="1395"/>
      <c r="E4" s="1395"/>
      <c r="F4" s="1395"/>
      <c r="G4" s="1465"/>
      <c r="H4" s="1466"/>
      <c r="I4" s="1466"/>
      <c r="J4" s="1466"/>
      <c r="K4" s="1466"/>
      <c r="L4" s="1466"/>
      <c r="M4" s="1466"/>
      <c r="N4" s="1466"/>
      <c r="O4" s="1466"/>
      <c r="P4" s="1467"/>
      <c r="Q4" s="711"/>
      <c r="R4" s="711"/>
      <c r="S4" s="711"/>
      <c r="T4" s="732"/>
      <c r="U4" s="732"/>
      <c r="V4" s="711"/>
      <c r="W4" s="1460"/>
    </row>
    <row r="5" spans="2:23" ht="13.5" customHeight="1">
      <c r="B5" s="1472"/>
      <c r="C5" s="1395"/>
      <c r="D5" s="1395"/>
      <c r="E5" s="1395"/>
      <c r="F5" s="1395"/>
      <c r="G5" s="1465"/>
      <c r="H5" s="1466"/>
      <c r="I5" s="1466"/>
      <c r="J5" s="1466"/>
      <c r="K5" s="1466"/>
      <c r="L5" s="1466"/>
      <c r="M5" s="1466"/>
      <c r="N5" s="1466"/>
      <c r="O5" s="1466"/>
      <c r="P5" s="1467"/>
      <c r="Q5" s="711"/>
      <c r="R5" s="711"/>
      <c r="S5" s="711"/>
      <c r="T5" s="732"/>
      <c r="U5" s="732"/>
      <c r="V5" s="711"/>
      <c r="W5" s="1460"/>
    </row>
    <row r="6" spans="2:23" ht="42" customHeight="1" thickBot="1">
      <c r="B6" s="1473"/>
      <c r="C6" s="1396"/>
      <c r="D6" s="1396"/>
      <c r="E6" s="1396"/>
      <c r="F6" s="1396"/>
      <c r="G6" s="1468"/>
      <c r="H6" s="1469"/>
      <c r="I6" s="1469"/>
      <c r="J6" s="1469"/>
      <c r="K6" s="1469"/>
      <c r="L6" s="1469"/>
      <c r="M6" s="1469"/>
      <c r="N6" s="1469"/>
      <c r="O6" s="1469"/>
      <c r="P6" s="1470"/>
      <c r="Q6" s="712"/>
      <c r="R6" s="712"/>
      <c r="S6" s="712"/>
      <c r="T6" s="733"/>
      <c r="U6" s="733"/>
      <c r="V6" s="712"/>
      <c r="W6" s="1461"/>
    </row>
    <row r="7" spans="2:23" ht="22.5" customHeight="1">
      <c r="B7" s="1425" t="s">
        <v>16</v>
      </c>
      <c r="C7" s="719"/>
      <c r="D7" s="719"/>
      <c r="E7" s="723"/>
      <c r="F7" s="738"/>
      <c r="G7" s="740"/>
      <c r="H7" s="1037" t="s">
        <v>647</v>
      </c>
      <c r="I7" s="1037"/>
      <c r="J7" s="1037"/>
      <c r="K7" s="1037"/>
      <c r="L7" s="1037" t="s">
        <v>110</v>
      </c>
      <c r="M7" s="1037"/>
      <c r="N7" s="1037"/>
      <c r="O7" s="1037"/>
      <c r="P7" s="1037" t="s">
        <v>111</v>
      </c>
      <c r="Q7" s="1038"/>
      <c r="R7" s="1038"/>
      <c r="S7" s="1038"/>
      <c r="T7" s="1039" t="s">
        <v>647</v>
      </c>
      <c r="U7" s="1039" t="s">
        <v>110</v>
      </c>
      <c r="V7" s="1039" t="s">
        <v>111</v>
      </c>
      <c r="W7" s="742"/>
    </row>
    <row r="8" spans="2:23" ht="21.75" customHeight="1" thickBot="1">
      <c r="B8" s="1409"/>
      <c r="C8" s="1458" t="s">
        <v>337</v>
      </c>
      <c r="D8" s="1373"/>
      <c r="E8" s="1365"/>
      <c r="F8" s="1387" t="s">
        <v>261</v>
      </c>
      <c r="G8" s="710" t="s">
        <v>430</v>
      </c>
      <c r="H8" s="715">
        <f>'集計用(配点)'!M10</f>
        <v>0.21</v>
      </c>
      <c r="I8" s="467">
        <f>IF(J8="■",1,IF(J8="□",0,"E"))</f>
        <v>1</v>
      </c>
      <c r="J8" s="697" t="str">
        <f>IF(K8=TRUE,"■","□")</f>
        <v>■</v>
      </c>
      <c r="K8" s="641" t="b">
        <v>1</v>
      </c>
      <c r="L8" s="716">
        <f>'集計用(配点)'!N10</f>
        <v>0.105</v>
      </c>
      <c r="M8" s="467">
        <f>IF(N8="■",1,IF(N8="□",0,"E"))</f>
        <v>1</v>
      </c>
      <c r="N8" s="697" t="str">
        <f>IF(O8=TRUE,"■","□")</f>
        <v>■</v>
      </c>
      <c r="O8" s="641" t="b">
        <v>1</v>
      </c>
      <c r="P8" s="716">
        <f>'集計用(配点)'!O10</f>
        <v>0.06999999999999999</v>
      </c>
      <c r="Q8" s="467">
        <f>IF(R8="■",1,IF(R8="□",0,"E"))</f>
        <v>1</v>
      </c>
      <c r="R8" s="697" t="str">
        <f>IF(S8=TRUE,"■","□")</f>
        <v>■</v>
      </c>
      <c r="S8" s="641" t="b">
        <v>1</v>
      </c>
      <c r="T8" s="641"/>
      <c r="U8" s="641"/>
      <c r="V8" s="641"/>
      <c r="W8" s="951" t="s">
        <v>567</v>
      </c>
    </row>
    <row r="9" spans="2:23" ht="21.75" customHeight="1" thickBot="1">
      <c r="B9" s="1409"/>
      <c r="C9" s="1363"/>
      <c r="D9" s="1364"/>
      <c r="E9" s="1365"/>
      <c r="F9" s="1342"/>
      <c r="G9" s="713" t="s">
        <v>109</v>
      </c>
      <c r="H9" s="730">
        <f>IF(AND(OR(I8=0,I8=1),OR(I9=0,I9=1),OR(I10=0,I10=1),OR(I11=0,I11=1)),(SUM(I8:I11)-2)/2,"ERR")</f>
        <v>0</v>
      </c>
      <c r="I9" s="467">
        <f>IF(AND(J8="■",J9="■"),1,IF(AND(J8="□",J9="■"),"Ｅ",IF(J9="□",0,"E")))</f>
        <v>0</v>
      </c>
      <c r="J9" s="399" t="str">
        <f aca="true" t="shared" si="0" ref="J9:J27">IF(K9=TRUE,"■","□")</f>
        <v>□</v>
      </c>
      <c r="K9" s="641" t="b">
        <v>0</v>
      </c>
      <c r="L9" s="730">
        <f>IF(AND(OR(M8=0,M8=1),OR(M9=0,M9=1),OR(M10=0,M10=1),OR(M11=0,M11=1)),(SUM(M8:M11)-2)/2,"ERR")</f>
        <v>0</v>
      </c>
      <c r="M9" s="467">
        <f>IF(AND(N8="■",N9="■"),1,IF(AND(N8="□",N9="■"),"Ｅ",IF(N9="□",0,"E")))</f>
        <v>0</v>
      </c>
      <c r="N9" s="399" t="str">
        <f aca="true" t="shared" si="1" ref="N9:N43">IF(O9=TRUE,"■","□")</f>
        <v>□</v>
      </c>
      <c r="O9" s="641" t="b">
        <v>0</v>
      </c>
      <c r="P9" s="730">
        <f>IF(AND(OR(Q8=0,Q8=1),OR(Q9=0,Q9=1),OR(Q10=0,Q10=1),OR(Q11=0,Q11=1)),(SUM(Q8:Q11)-2)/2,"ERR")</f>
        <v>0</v>
      </c>
      <c r="Q9" s="467">
        <f>IF(AND(R8="■",R9="■"),1,IF(AND(R8="□",R9="■"),"Ｅ",IF(R9="□",0,"E")))</f>
        <v>0</v>
      </c>
      <c r="R9" s="399" t="str">
        <f aca="true" t="shared" si="2" ref="R9:R43">IF(S9=TRUE,"■","□")</f>
        <v>□</v>
      </c>
      <c r="S9" s="641" t="b">
        <v>0</v>
      </c>
      <c r="T9" s="643"/>
      <c r="U9" s="643"/>
      <c r="V9" s="643"/>
      <c r="W9" s="952" t="s">
        <v>568</v>
      </c>
    </row>
    <row r="10" spans="2:23" ht="21.75" customHeight="1" thickBot="1">
      <c r="B10" s="1409"/>
      <c r="C10" s="1363"/>
      <c r="D10" s="1364"/>
      <c r="E10" s="1365"/>
      <c r="F10" s="1342"/>
      <c r="G10" s="717" t="s">
        <v>335</v>
      </c>
      <c r="H10" s="773">
        <f>IF(AND(OR(I8=0,I8=1),OR(I9=0,I9=1),OR(I10=0,I10=1),OR(I11=0,I11=1)),H8*(SUM(I8:I11)-2)/2,"ERR")</f>
        <v>0</v>
      </c>
      <c r="I10" s="467">
        <f>IF(J10="■",1,IF(J10="□",0,"E"))</f>
        <v>1</v>
      </c>
      <c r="J10" s="399" t="str">
        <f t="shared" si="0"/>
        <v>■</v>
      </c>
      <c r="K10" s="641" t="b">
        <v>1</v>
      </c>
      <c r="L10" s="773">
        <f>IF(AND(OR(M8=0,M8=1),OR(M9=0,M9=1),OR(M10=0,M10=1),OR(M11=0,M11=1)),L8*(SUM(M8:M11)-2)/2,"ERR")</f>
        <v>0</v>
      </c>
      <c r="M10" s="467">
        <f>IF(N10="■",1,IF(N10="□",0,"E"))</f>
        <v>1</v>
      </c>
      <c r="N10" s="399" t="str">
        <f t="shared" si="1"/>
        <v>■</v>
      </c>
      <c r="O10" s="641" t="b">
        <v>1</v>
      </c>
      <c r="P10" s="773">
        <f>IF(AND(OR(Q8=0,Q8=1),OR(Q9=0,Q9=1),OR(Q10=0,Q10=1),OR(Q11=0,Q11=1)),P8*(SUM(Q8:Q11)-2)/2,"ERR")</f>
        <v>0</v>
      </c>
      <c r="Q10" s="467">
        <f>IF(R10="■",1,IF(R10="□",0,"E"))</f>
        <v>1</v>
      </c>
      <c r="R10" s="399" t="str">
        <f t="shared" si="2"/>
        <v>■</v>
      </c>
      <c r="S10" s="641" t="b">
        <v>1</v>
      </c>
      <c r="T10" s="641"/>
      <c r="U10" s="641"/>
      <c r="V10" s="641"/>
      <c r="W10" s="951" t="s">
        <v>253</v>
      </c>
    </row>
    <row r="11" spans="2:23" ht="21.75" customHeight="1" thickBot="1">
      <c r="B11" s="1409"/>
      <c r="C11" s="1456"/>
      <c r="D11" s="1375"/>
      <c r="E11" s="1376"/>
      <c r="F11" s="1343"/>
      <c r="G11" s="771"/>
      <c r="H11" s="765"/>
      <c r="I11" s="735">
        <f>IF(AND(J10="■",J11="■"),1,IF(AND(J10="□",J11="■"),"Ｅ",IF(J11="□",0,"E")))</f>
        <v>0</v>
      </c>
      <c r="J11" s="736" t="str">
        <f t="shared" si="0"/>
        <v>□</v>
      </c>
      <c r="K11" s="736" t="b">
        <v>0</v>
      </c>
      <c r="L11" s="774"/>
      <c r="M11" s="735">
        <f>IF(AND(N10="■",N11="■"),1,IF(AND(N10="□",N11="■"),"Ｅ",IF(N11="□",0,"E")))</f>
        <v>0</v>
      </c>
      <c r="N11" s="736" t="str">
        <f t="shared" si="1"/>
        <v>□</v>
      </c>
      <c r="O11" s="736" t="b">
        <v>0</v>
      </c>
      <c r="P11" s="775"/>
      <c r="Q11" s="720">
        <f>IF(AND(R10="■",R11="■"),1,IF(AND(R10="□",R11="■"),"Ｅ",IF(R11="□",0,"E")))</f>
        <v>0</v>
      </c>
      <c r="R11" s="399" t="str">
        <f t="shared" si="2"/>
        <v>□</v>
      </c>
      <c r="S11" s="641" t="b">
        <v>0</v>
      </c>
      <c r="T11" s="641"/>
      <c r="U11" s="641"/>
      <c r="V11" s="641"/>
      <c r="W11" s="953" t="s">
        <v>254</v>
      </c>
    </row>
    <row r="12" spans="2:23" ht="21.75" customHeight="1" thickBot="1">
      <c r="B12" s="1409"/>
      <c r="C12" s="1458" t="s">
        <v>279</v>
      </c>
      <c r="D12" s="1373"/>
      <c r="E12" s="1374"/>
      <c r="F12" s="1387" t="s">
        <v>339</v>
      </c>
      <c r="G12" s="710" t="s">
        <v>430</v>
      </c>
      <c r="H12" s="715">
        <f>'集計用(配点)'!M11</f>
        <v>0.105</v>
      </c>
      <c r="I12" s="467">
        <f>IF(J12="■",1,IF(J12="□",0,"E"))</f>
        <v>1</v>
      </c>
      <c r="J12" s="697" t="str">
        <f t="shared" si="0"/>
        <v>■</v>
      </c>
      <c r="K12" s="641" t="b">
        <v>1</v>
      </c>
      <c r="L12" s="716">
        <f>'集計用(配点)'!N11</f>
        <v>0.0525</v>
      </c>
      <c r="M12" s="467">
        <f>IF(N12="■",1,IF(N12="□",0,"E"))</f>
        <v>1</v>
      </c>
      <c r="N12" s="697" t="str">
        <f t="shared" si="1"/>
        <v>■</v>
      </c>
      <c r="O12" s="641" t="b">
        <v>1</v>
      </c>
      <c r="P12" s="716">
        <f>'集計用(配点)'!O11</f>
        <v>0.034999999999999996</v>
      </c>
      <c r="Q12" s="467">
        <f>IF(R12="■",1,IF(R12="□",0,"E"))</f>
        <v>1</v>
      </c>
      <c r="R12" s="399" t="str">
        <f t="shared" si="2"/>
        <v>■</v>
      </c>
      <c r="S12" s="642" t="b">
        <v>1</v>
      </c>
      <c r="T12" s="642"/>
      <c r="U12" s="642"/>
      <c r="V12" s="642"/>
      <c r="W12" s="954" t="s">
        <v>40</v>
      </c>
    </row>
    <row r="13" spans="2:23" ht="21.75" customHeight="1" thickBot="1">
      <c r="B13" s="1409"/>
      <c r="C13" s="1363"/>
      <c r="D13" s="1364"/>
      <c r="E13" s="1365"/>
      <c r="F13" s="1342"/>
      <c r="G13" s="713" t="s">
        <v>109</v>
      </c>
      <c r="H13" s="730">
        <f>IF(AND(OR(I12=0,I12=1),OR(I13=0,I13=1),OR(I14=0,I14=1),OR(I15=0,I15=1)),(SUM(I12:I15)-2)/2,"ERR")</f>
        <v>0</v>
      </c>
      <c r="I13" s="467">
        <f>IF(AND(J12="■",J13="■"),1,IF(AND(J12="□",J13="■"),"Ｅ",IF(J13="□",0,"E")))</f>
        <v>0</v>
      </c>
      <c r="J13" s="399" t="str">
        <f t="shared" si="0"/>
        <v>□</v>
      </c>
      <c r="K13" s="641" t="b">
        <v>0</v>
      </c>
      <c r="L13" s="730">
        <f>IF(AND(OR(M12=0,M12=1),OR(M13=0,M13=1),OR(M14=0,M14=1),OR(M15=0,M15=1)),(SUM(M12:M15)-2)/2,"ERR")</f>
        <v>0</v>
      </c>
      <c r="M13" s="467">
        <f>IF(AND(N12="■",N13="■"),1,IF(AND(N12="□",N13="■"),"Ｅ",IF(N13="□",0,"E")))</f>
        <v>0</v>
      </c>
      <c r="N13" s="399" t="str">
        <f t="shared" si="1"/>
        <v>□</v>
      </c>
      <c r="O13" s="641" t="b">
        <v>0</v>
      </c>
      <c r="P13" s="730">
        <f>IF(AND(OR(Q12=0,Q12=1),OR(Q13=0,Q13=1),OR(Q14=0,Q14=1),OR(Q15=0,Q15=1)),(SUM(Q12:Q15)-2)/2,"ERR")</f>
        <v>0</v>
      </c>
      <c r="Q13" s="467">
        <f>IF(AND(R12="■",R13="■"),1,IF(AND(R12="□",R13="■"),"Ｅ",IF(R13="□",0,"E")))</f>
        <v>0</v>
      </c>
      <c r="R13" s="399" t="str">
        <f t="shared" si="2"/>
        <v>□</v>
      </c>
      <c r="S13" s="641" t="b">
        <v>0</v>
      </c>
      <c r="T13" s="643"/>
      <c r="U13" s="643"/>
      <c r="V13" s="643"/>
      <c r="W13" s="955" t="s">
        <v>264</v>
      </c>
    </row>
    <row r="14" spans="2:23" ht="21.75" customHeight="1" thickBot="1">
      <c r="B14" s="1409"/>
      <c r="C14" s="1363"/>
      <c r="D14" s="1364"/>
      <c r="E14" s="1365"/>
      <c r="F14" s="1342"/>
      <c r="G14" s="717" t="s">
        <v>335</v>
      </c>
      <c r="H14" s="773">
        <f>IF(AND(OR(I12=0,I12=1),OR(I13=0,I13=1),OR(I14=0,I14=1),OR(I15=0,I15=1)),H12*(SUM(I12:I15)-2)/2,"ERR")</f>
        <v>0</v>
      </c>
      <c r="I14" s="467">
        <f>IF(J14="■",1,IF(J14="□",0,"E"))</f>
        <v>1</v>
      </c>
      <c r="J14" s="399" t="str">
        <f t="shared" si="0"/>
        <v>■</v>
      </c>
      <c r="K14" s="641" t="b">
        <v>1</v>
      </c>
      <c r="L14" s="773">
        <f>IF(AND(OR(M12=0,M12=1),OR(M13=0,M13=1),OR(M14=0,M14=1),OR(M15=0,M15=1)),L12*(SUM(M12:M15)-2)/2,"ERR")</f>
        <v>0</v>
      </c>
      <c r="M14" s="467">
        <f>IF(N14="■",1,IF(N14="□",0,"E"))</f>
        <v>1</v>
      </c>
      <c r="N14" s="399" t="str">
        <f t="shared" si="1"/>
        <v>■</v>
      </c>
      <c r="O14" s="641" t="b">
        <v>1</v>
      </c>
      <c r="P14" s="773">
        <f>IF(AND(OR(Q12=0,Q12=1),OR(Q13=0,Q13=1),OR(Q14=0,Q14=1),OR(Q15=0,Q15=1)),P12*(SUM(Q12:Q15)-2)/2,"ERR")</f>
        <v>0</v>
      </c>
      <c r="Q14" s="467">
        <f>IF(R14="■",1,IF(R14="□",0,"E"))</f>
        <v>1</v>
      </c>
      <c r="R14" s="399" t="str">
        <f t="shared" si="2"/>
        <v>■</v>
      </c>
      <c r="S14" s="641" t="b">
        <v>1</v>
      </c>
      <c r="T14" s="641"/>
      <c r="U14" s="641"/>
      <c r="V14" s="641"/>
      <c r="W14" s="956" t="s">
        <v>41</v>
      </c>
    </row>
    <row r="15" spans="2:23" ht="21.75" customHeight="1" thickBot="1">
      <c r="B15" s="1409"/>
      <c r="C15" s="1363"/>
      <c r="D15" s="1364"/>
      <c r="E15" s="1365"/>
      <c r="F15" s="1343"/>
      <c r="G15" s="771"/>
      <c r="H15" s="765"/>
      <c r="I15" s="735">
        <f>IF(AND(J14="■",J15="■"),1,IF(AND(J14="□",J15="■"),"Ｅ",IF(J15="□",0,"E")))</f>
        <v>0</v>
      </c>
      <c r="J15" s="736" t="str">
        <f t="shared" si="0"/>
        <v>□</v>
      </c>
      <c r="K15" s="736" t="b">
        <v>0</v>
      </c>
      <c r="L15" s="774"/>
      <c r="M15" s="735">
        <f>IF(AND(N14="■",N15="■"),1,IF(AND(N14="□",N15="■"),"Ｅ",IF(N15="□",0,"E")))</f>
        <v>0</v>
      </c>
      <c r="N15" s="736" t="str">
        <f t="shared" si="1"/>
        <v>□</v>
      </c>
      <c r="O15" s="736" t="b">
        <v>0</v>
      </c>
      <c r="P15" s="775"/>
      <c r="Q15" s="469">
        <f>IF(AND(R14="■",R15="■"),1,IF(AND(R14="□",R15="■"),"Ｅ",IF(R15="□",0,"E")))</f>
        <v>0</v>
      </c>
      <c r="R15" s="399" t="str">
        <f t="shared" si="2"/>
        <v>□</v>
      </c>
      <c r="S15" s="644" t="b">
        <v>0</v>
      </c>
      <c r="T15" s="644"/>
      <c r="U15" s="644"/>
      <c r="V15" s="644"/>
      <c r="W15" s="957" t="s">
        <v>265</v>
      </c>
    </row>
    <row r="16" spans="2:23" ht="21.75" customHeight="1" thickBot="1">
      <c r="B16" s="1409"/>
      <c r="C16" s="1363"/>
      <c r="D16" s="1364"/>
      <c r="E16" s="1365"/>
      <c r="F16" s="1387" t="s">
        <v>328</v>
      </c>
      <c r="G16" s="710" t="s">
        <v>430</v>
      </c>
      <c r="H16" s="715">
        <f>'集計用(配点)'!M12</f>
        <v>0.105</v>
      </c>
      <c r="I16" s="467">
        <f>IF(J16="■",1,IF(J16="□",0,"E"))</f>
        <v>1</v>
      </c>
      <c r="J16" s="697" t="str">
        <f t="shared" si="0"/>
        <v>■</v>
      </c>
      <c r="K16" s="641" t="b">
        <v>1</v>
      </c>
      <c r="L16" s="716">
        <f>'集計用(配点)'!N12</f>
        <v>0.0525</v>
      </c>
      <c r="M16" s="467">
        <f>IF(N16="■",1,IF(N16="□",0,"E"))</f>
        <v>1</v>
      </c>
      <c r="N16" s="697" t="str">
        <f t="shared" si="1"/>
        <v>■</v>
      </c>
      <c r="O16" s="641" t="b">
        <v>1</v>
      </c>
      <c r="P16" s="716">
        <f>'集計用(配点)'!O12</f>
        <v>0.034999999999999996</v>
      </c>
      <c r="Q16" s="467">
        <f>IF(R16="■",1,IF(R16="□",0,"E"))</f>
        <v>1</v>
      </c>
      <c r="R16" s="399" t="str">
        <f t="shared" si="2"/>
        <v>■</v>
      </c>
      <c r="S16" s="642" t="b">
        <v>1</v>
      </c>
      <c r="T16" s="642"/>
      <c r="U16" s="642"/>
      <c r="V16" s="642"/>
      <c r="W16" s="954" t="s">
        <v>24</v>
      </c>
    </row>
    <row r="17" spans="2:23" ht="21.75" customHeight="1" thickBot="1">
      <c r="B17" s="1409"/>
      <c r="C17" s="1363"/>
      <c r="D17" s="1364"/>
      <c r="E17" s="1365"/>
      <c r="F17" s="1342"/>
      <c r="G17" s="713" t="s">
        <v>109</v>
      </c>
      <c r="H17" s="730">
        <f>IF(AND(OR(I16=0,I16=1),OR(I17=0,I17=1),OR(I18=0,I18=1),OR(I19=0,I19=1)),(SUM(I16:I19)-2)/2,"ERR")</f>
        <v>0</v>
      </c>
      <c r="I17" s="467">
        <f>IF(AND(J16="■",J17="■"),1,IF(AND(J16="□",J17="■"),"Ｅ",IF(J17="□",0,"E")))</f>
        <v>0</v>
      </c>
      <c r="J17" s="399" t="str">
        <f t="shared" si="0"/>
        <v>□</v>
      </c>
      <c r="K17" s="641" t="b">
        <v>0</v>
      </c>
      <c r="L17" s="730">
        <f>IF(AND(OR(M16=0,M16=1),OR(M17=0,M17=1),OR(M18=0,M18=1),OR(M19=0,M19=1)),(SUM(M16:M19)-2)/2,"ERR")</f>
        <v>0</v>
      </c>
      <c r="M17" s="467">
        <f>IF(AND(N16="■",N17="■"),1,IF(AND(N16="□",N17="■"),"Ｅ",IF(N17="□",0,"E")))</f>
        <v>0</v>
      </c>
      <c r="N17" s="399" t="str">
        <f t="shared" si="1"/>
        <v>□</v>
      </c>
      <c r="O17" s="641" t="b">
        <v>0</v>
      </c>
      <c r="P17" s="730">
        <f>IF(AND(OR(Q16=0,Q16=1),OR(Q17=0,Q17=1),OR(Q18=0,Q18=1),OR(Q19=0,Q19=1)),(SUM(Q16:Q19)-2)/2,"ERR")</f>
        <v>0</v>
      </c>
      <c r="Q17" s="467">
        <f>IF(AND(R16="■",R17="■"),1,IF(AND(R16="□",R17="■"),"Ｅ",IF(R17="□",0,"E")))</f>
        <v>0</v>
      </c>
      <c r="R17" s="399" t="str">
        <f t="shared" si="2"/>
        <v>□</v>
      </c>
      <c r="S17" s="643" t="b">
        <v>0</v>
      </c>
      <c r="T17" s="643"/>
      <c r="U17" s="643"/>
      <c r="V17" s="643"/>
      <c r="W17" s="955" t="s">
        <v>91</v>
      </c>
    </row>
    <row r="18" spans="2:23" ht="21.75" customHeight="1" thickBot="1">
      <c r="B18" s="1409"/>
      <c r="C18" s="1363"/>
      <c r="D18" s="1364"/>
      <c r="E18" s="1365"/>
      <c r="F18" s="1342"/>
      <c r="G18" s="717" t="s">
        <v>335</v>
      </c>
      <c r="H18" s="773">
        <f>IF(AND(OR(I16=0,I16=1),OR(I17=0,I17=1),OR(I18=0,I18=1),OR(I19=0,I19=1)),H16*(SUM(I16:I19)-2)/2,"ERR")</f>
        <v>0</v>
      </c>
      <c r="I18" s="467">
        <f>IF(J18="■",1,IF(J18="□",0,"E"))</f>
        <v>1</v>
      </c>
      <c r="J18" s="399" t="str">
        <f t="shared" si="0"/>
        <v>■</v>
      </c>
      <c r="K18" s="641" t="b">
        <v>1</v>
      </c>
      <c r="L18" s="773">
        <f>IF(AND(OR(M16=0,M16=1),OR(M17=0,M17=1),OR(M18=0,M18=1),OR(M19=0,M19=1)),L16*(SUM(M16:M19)-2)/2,"ERR")</f>
        <v>0</v>
      </c>
      <c r="M18" s="467">
        <f>IF(N18="■",1,IF(N18="□",0,"E"))</f>
        <v>1</v>
      </c>
      <c r="N18" s="399" t="str">
        <f t="shared" si="1"/>
        <v>■</v>
      </c>
      <c r="O18" s="641" t="b">
        <v>1</v>
      </c>
      <c r="P18" s="773">
        <f>IF(AND(OR(Q16=0,Q16=1),OR(Q17=0,Q17=1),OR(Q18=0,Q18=1),OR(Q19=0,Q19=1)),P16*(SUM(Q16:Q19)-2)/2,"ERR")</f>
        <v>0</v>
      </c>
      <c r="Q18" s="467">
        <f>IF(R18="■",1,IF(R18="□",0,"E"))</f>
        <v>1</v>
      </c>
      <c r="R18" s="399" t="str">
        <f t="shared" si="2"/>
        <v>■</v>
      </c>
      <c r="S18" s="641" t="b">
        <v>1</v>
      </c>
      <c r="T18" s="641"/>
      <c r="U18" s="641"/>
      <c r="V18" s="641"/>
      <c r="W18" s="956" t="s">
        <v>266</v>
      </c>
    </row>
    <row r="19" spans="2:23" ht="21.75" customHeight="1" thickBot="1">
      <c r="B19" s="1409"/>
      <c r="C19" s="1363"/>
      <c r="D19" s="1364"/>
      <c r="E19" s="1365"/>
      <c r="F19" s="1343"/>
      <c r="G19" s="771"/>
      <c r="H19" s="765"/>
      <c r="I19" s="735">
        <f>IF(AND(J18="■",J19="■"),1,IF(AND(J18="□",J19="■"),"Ｅ",IF(J19="□",0,"E")))</f>
        <v>0</v>
      </c>
      <c r="J19" s="736" t="str">
        <f t="shared" si="0"/>
        <v>□</v>
      </c>
      <c r="K19" s="736" t="b">
        <v>0</v>
      </c>
      <c r="L19" s="774"/>
      <c r="M19" s="735">
        <f>IF(AND(N18="■",N19="■"),1,IF(AND(N18="□",N19="■"),"Ｅ",IF(N19="□",0,"E")))</f>
        <v>0</v>
      </c>
      <c r="N19" s="736" t="str">
        <f t="shared" si="1"/>
        <v>□</v>
      </c>
      <c r="O19" s="736" t="b">
        <v>0</v>
      </c>
      <c r="P19" s="775"/>
      <c r="Q19" s="469">
        <f>IF(AND(R18="■",R19="■"),1,IF(AND(R18="□",R19="■"),"Ｅ",IF(R19="□",0,"E")))</f>
        <v>0</v>
      </c>
      <c r="R19" s="399" t="str">
        <f t="shared" si="2"/>
        <v>□</v>
      </c>
      <c r="S19" s="641" t="b">
        <v>0</v>
      </c>
      <c r="T19" s="641"/>
      <c r="U19" s="641"/>
      <c r="V19" s="641"/>
      <c r="W19" s="958" t="s">
        <v>569</v>
      </c>
    </row>
    <row r="20" spans="2:23" ht="21.75" customHeight="1" thickBot="1">
      <c r="B20" s="1409"/>
      <c r="C20" s="1363"/>
      <c r="D20" s="1364"/>
      <c r="E20" s="1365"/>
      <c r="F20" s="1387" t="s">
        <v>327</v>
      </c>
      <c r="G20" s="710" t="s">
        <v>430</v>
      </c>
      <c r="H20" s="715">
        <f>'集計用(配点)'!M13</f>
        <v>0.105</v>
      </c>
      <c r="I20" s="467">
        <f>IF(J20="■",1,IF(J20="□",0,"E"))</f>
        <v>1</v>
      </c>
      <c r="J20" s="697" t="str">
        <f t="shared" si="0"/>
        <v>■</v>
      </c>
      <c r="K20" s="641" t="b">
        <v>1</v>
      </c>
      <c r="L20" s="716">
        <f>'集計用(配点)'!N13</f>
        <v>0.0525</v>
      </c>
      <c r="M20" s="467">
        <f>IF(N20="■",1,IF(N20="□",0,"E"))</f>
        <v>1</v>
      </c>
      <c r="N20" s="697" t="str">
        <f t="shared" si="1"/>
        <v>■</v>
      </c>
      <c r="O20" s="641" t="b">
        <v>1</v>
      </c>
      <c r="P20" s="716">
        <f>'集計用(配点)'!O13</f>
        <v>0.034999999999999996</v>
      </c>
      <c r="Q20" s="467">
        <f>IF(R20="■",1,IF(R20="□",0,"E"))</f>
        <v>1</v>
      </c>
      <c r="R20" s="399" t="str">
        <f t="shared" si="2"/>
        <v>■</v>
      </c>
      <c r="S20" s="642" t="b">
        <v>1</v>
      </c>
      <c r="T20" s="642"/>
      <c r="U20" s="642"/>
      <c r="V20" s="642"/>
      <c r="W20" s="954" t="s">
        <v>272</v>
      </c>
    </row>
    <row r="21" spans="2:23" ht="21.75" customHeight="1" thickBot="1">
      <c r="B21" s="1409"/>
      <c r="C21" s="1363"/>
      <c r="D21" s="1364"/>
      <c r="E21" s="1365"/>
      <c r="F21" s="1342"/>
      <c r="G21" s="713" t="s">
        <v>109</v>
      </c>
      <c r="H21" s="730">
        <f>IF(AND(OR(I20=0,I20=1),OR(I21=0,I21=1),OR(I22=0,I22=1),OR(I23=0,I23=1)),(SUM(I20:I23)-2)/2,"ERR")</f>
        <v>0</v>
      </c>
      <c r="I21" s="467">
        <f>IF(AND(J20="■",J21="■"),1,IF(AND(J20="□",J21="■"),"Ｅ",IF(J21="□",0,"E")))</f>
        <v>0</v>
      </c>
      <c r="J21" s="399" t="str">
        <f t="shared" si="0"/>
        <v>□</v>
      </c>
      <c r="K21" s="641" t="b">
        <v>0</v>
      </c>
      <c r="L21" s="730">
        <f>IF(AND(OR(M20=0,M20=1),OR(M21=0,M21=1),OR(M22=0,M22=1),OR(M23=0,M23=1)),(SUM(M20:M23)-2)/2,"ERR")</f>
        <v>0</v>
      </c>
      <c r="M21" s="467">
        <f>IF(AND(N20="■",N21="■"),1,IF(AND(N20="□",N21="■"),"Ｅ",IF(N21="□",0,"E")))</f>
        <v>0</v>
      </c>
      <c r="N21" s="399" t="str">
        <f t="shared" si="1"/>
        <v>□</v>
      </c>
      <c r="O21" s="641" t="b">
        <v>0</v>
      </c>
      <c r="P21" s="730">
        <f>IF(AND(OR(Q20=0,Q20=1),OR(Q21=0,Q21=1),OR(Q22=0,Q22=1),OR(Q23=0,Q23=1)),(SUM(Q20:Q23)-2)/2,"ERR")</f>
        <v>0</v>
      </c>
      <c r="Q21" s="467">
        <f>IF(AND(R20="■",R21="■"),1,IF(AND(R20="□",R21="■"),"Ｅ",IF(R21="□",0,"E")))</f>
        <v>0</v>
      </c>
      <c r="R21" s="399" t="str">
        <f t="shared" si="2"/>
        <v>□</v>
      </c>
      <c r="S21" s="641" t="b">
        <v>0</v>
      </c>
      <c r="T21" s="643"/>
      <c r="U21" s="643"/>
      <c r="V21" s="643"/>
      <c r="W21" s="955" t="s">
        <v>267</v>
      </c>
    </row>
    <row r="22" spans="2:23" ht="21.75" customHeight="1" thickBot="1">
      <c r="B22" s="1409"/>
      <c r="C22" s="1363"/>
      <c r="D22" s="1364"/>
      <c r="E22" s="1365"/>
      <c r="F22" s="1342"/>
      <c r="G22" s="717" t="s">
        <v>335</v>
      </c>
      <c r="H22" s="773">
        <f>IF(AND(OR(I20=0,I20=1),OR(I21=0,I21=1),OR(I22=0,I22=1),OR(I23=0,I23=1)),H20*(SUM(I20:I23)-2)/2,"ERR")</f>
        <v>0</v>
      </c>
      <c r="I22" s="467">
        <f>IF(J22="■",1,IF(J22="□",0,"E"))</f>
        <v>1</v>
      </c>
      <c r="J22" s="399" t="str">
        <f t="shared" si="0"/>
        <v>■</v>
      </c>
      <c r="K22" s="641" t="b">
        <v>1</v>
      </c>
      <c r="L22" s="773">
        <f>IF(AND(OR(M20=0,M20=1),OR(M21=0,M21=1),OR(M22=0,M22=1),OR(M23=0,M23=1)),L20*(SUM(M20:M23)-2)/2,"ERR")</f>
        <v>0</v>
      </c>
      <c r="M22" s="467">
        <f>IF(N22="■",1,IF(N22="□",0,"E"))</f>
        <v>1</v>
      </c>
      <c r="N22" s="399" t="str">
        <f t="shared" si="1"/>
        <v>■</v>
      </c>
      <c r="O22" s="641" t="b">
        <v>1</v>
      </c>
      <c r="P22" s="773">
        <f>IF(AND(OR(Q20=0,Q20=1),OR(Q21=0,Q21=1),OR(Q22=0,Q22=1),OR(Q23=0,Q23=1)),P20*(SUM(Q20:Q23)-2)/2,"ERR")</f>
        <v>0</v>
      </c>
      <c r="Q22" s="467">
        <f>IF(R22="■",1,IF(R22="□",0,"E"))</f>
        <v>1</v>
      </c>
      <c r="R22" s="399" t="str">
        <f t="shared" si="2"/>
        <v>■</v>
      </c>
      <c r="S22" s="641" t="b">
        <v>1</v>
      </c>
      <c r="T22" s="641"/>
      <c r="U22" s="641"/>
      <c r="V22" s="641"/>
      <c r="W22" s="956" t="s">
        <v>55</v>
      </c>
    </row>
    <row r="23" spans="2:23" ht="21.75" customHeight="1" thickBot="1">
      <c r="B23" s="1409"/>
      <c r="C23" s="1363"/>
      <c r="D23" s="1364"/>
      <c r="E23" s="1365"/>
      <c r="F23" s="1343"/>
      <c r="G23" s="771"/>
      <c r="H23" s="765"/>
      <c r="I23" s="735">
        <f>IF(AND(J22="■",J23="■"),1,IF(AND(J22="□",J23="■"),"Ｅ",IF(J23="□",0,"E")))</f>
        <v>0</v>
      </c>
      <c r="J23" s="736" t="str">
        <f t="shared" si="0"/>
        <v>□</v>
      </c>
      <c r="K23" s="736" t="b">
        <v>0</v>
      </c>
      <c r="L23" s="774"/>
      <c r="M23" s="735">
        <f>IF(AND(N22="■",N23="■"),1,IF(AND(N22="□",N23="■"),"Ｅ",IF(N23="□",0,"E")))</f>
        <v>0</v>
      </c>
      <c r="N23" s="736" t="str">
        <f t="shared" si="1"/>
        <v>□</v>
      </c>
      <c r="O23" s="736" t="b">
        <v>0</v>
      </c>
      <c r="P23" s="775"/>
      <c r="Q23" s="469">
        <f>IF(AND(R22="■",R23="■"),1,IF(AND(R22="□",R23="■"),"Ｅ",IF(R23="□",0,"E")))</f>
        <v>0</v>
      </c>
      <c r="R23" s="399" t="str">
        <f t="shared" si="2"/>
        <v>□</v>
      </c>
      <c r="S23" s="644" t="b">
        <v>0</v>
      </c>
      <c r="T23" s="644"/>
      <c r="U23" s="644"/>
      <c r="V23" s="644"/>
      <c r="W23" s="958" t="s">
        <v>25</v>
      </c>
    </row>
    <row r="24" spans="2:23" ht="21.75" customHeight="1" thickBot="1">
      <c r="B24" s="1409"/>
      <c r="C24" s="1363"/>
      <c r="D24" s="1364"/>
      <c r="E24" s="1365"/>
      <c r="F24" s="1387" t="s">
        <v>18</v>
      </c>
      <c r="G24" s="710" t="s">
        <v>430</v>
      </c>
      <c r="H24" s="715">
        <f>'集計用(配点)'!M14</f>
        <v>0.105</v>
      </c>
      <c r="I24" s="467">
        <f>IF(J24="■",1,IF(J24="□",0,"E"))</f>
        <v>1</v>
      </c>
      <c r="J24" s="697" t="str">
        <f t="shared" si="0"/>
        <v>■</v>
      </c>
      <c r="K24" s="641" t="b">
        <v>1</v>
      </c>
      <c r="L24" s="716">
        <f>'集計用(配点)'!N14</f>
        <v>0.0525</v>
      </c>
      <c r="M24" s="467">
        <f>IF(N24="■",1,IF(N24="□",0,"E"))</f>
        <v>1</v>
      </c>
      <c r="N24" s="697" t="str">
        <f t="shared" si="1"/>
        <v>■</v>
      </c>
      <c r="O24" s="641" t="b">
        <v>1</v>
      </c>
      <c r="P24" s="716">
        <f>'集計用(配点)'!O14</f>
        <v>0.034999999999999996</v>
      </c>
      <c r="Q24" s="467">
        <f>IF(R24="■",1,IF(R24="□",0,"E"))</f>
        <v>1</v>
      </c>
      <c r="R24" s="399" t="str">
        <f t="shared" si="2"/>
        <v>■</v>
      </c>
      <c r="S24" s="642" t="b">
        <v>1</v>
      </c>
      <c r="T24" s="642"/>
      <c r="U24" s="642"/>
      <c r="V24" s="642"/>
      <c r="W24" s="954" t="s">
        <v>268</v>
      </c>
    </row>
    <row r="25" spans="2:23" ht="21.75" customHeight="1" thickBot="1">
      <c r="B25" s="1409"/>
      <c r="C25" s="1363"/>
      <c r="D25" s="1364"/>
      <c r="E25" s="1365"/>
      <c r="F25" s="1342"/>
      <c r="G25" s="713" t="s">
        <v>109</v>
      </c>
      <c r="H25" s="730">
        <f>IF(AND(OR(I24=0,I24=1),OR(I25=0,I25=1),OR(I26=0,I26=1),OR(I27=0,I27=1)),(SUM(I24:I27)-2)/2,"ERR")</f>
        <v>0</v>
      </c>
      <c r="I25" s="467">
        <f>IF(AND(J24="■",J25="■"),1,IF(AND(J24="□",J25="■"),"Ｅ",IF(J25="□",0,"E")))</f>
        <v>0</v>
      </c>
      <c r="J25" s="399" t="str">
        <f t="shared" si="0"/>
        <v>□</v>
      </c>
      <c r="K25" s="641" t="b">
        <v>0</v>
      </c>
      <c r="L25" s="730">
        <f>IF(AND(OR(M24=0,M24=1),OR(M25=0,M25=1),OR(M26=0,M26=1),OR(M27=0,M27=1)),(SUM(M24:M27)-2)/2,"ERR")</f>
        <v>0</v>
      </c>
      <c r="M25" s="467">
        <f>IF(AND(N24="■",N25="■"),1,IF(AND(N24="□",N25="■"),"Ｅ",IF(N25="□",0,"E")))</f>
        <v>0</v>
      </c>
      <c r="N25" s="399" t="str">
        <f t="shared" si="1"/>
        <v>□</v>
      </c>
      <c r="O25" s="641" t="b">
        <v>0</v>
      </c>
      <c r="P25" s="730">
        <f>IF(AND(OR(Q24=0,Q24=1),OR(Q25=0,Q25=1),OR(Q26=0,Q26=1),OR(Q27=0,Q27=1)),(SUM(Q24:Q27)-2)/2,"ERR")</f>
        <v>0</v>
      </c>
      <c r="Q25" s="467">
        <f>IF(AND(R24="■",R25="■"),1,IF(AND(R24="□",R25="■"),"Ｅ",IF(R25="□",0,"E")))</f>
        <v>0</v>
      </c>
      <c r="R25" s="399" t="str">
        <f t="shared" si="2"/>
        <v>□</v>
      </c>
      <c r="S25" s="643" t="b">
        <v>0</v>
      </c>
      <c r="T25" s="643"/>
      <c r="U25" s="643"/>
      <c r="V25" s="643"/>
      <c r="W25" s="955" t="s">
        <v>269</v>
      </c>
    </row>
    <row r="26" spans="2:23" ht="21.75" customHeight="1" thickBot="1">
      <c r="B26" s="1409"/>
      <c r="C26" s="1363"/>
      <c r="D26" s="1364"/>
      <c r="E26" s="1365"/>
      <c r="F26" s="1342"/>
      <c r="G26" s="717" t="s">
        <v>335</v>
      </c>
      <c r="H26" s="773">
        <f>IF(AND(OR(I24=0,I24=1),OR(I25=0,I25=1),OR(I26=0,I26=1),OR(I27=0,I27=1)),H24*(SUM(I24:I27)-2)/2,"ERR")</f>
        <v>0</v>
      </c>
      <c r="I26" s="467">
        <f>IF(J26="■",1,IF(J26="□",0,"E"))</f>
        <v>1</v>
      </c>
      <c r="J26" s="399" t="str">
        <f t="shared" si="0"/>
        <v>■</v>
      </c>
      <c r="K26" s="641" t="b">
        <v>1</v>
      </c>
      <c r="L26" s="773">
        <f>IF(AND(OR(M24=0,M24=1),OR(M25=0,M25=1),OR(M26=0,M26=1),OR(M27=0,M27=1)),L24*(SUM(M24:M27)-2)/2,"ERR")</f>
        <v>0</v>
      </c>
      <c r="M26" s="467">
        <f>IF(N26="■",1,IF(N26="□",0,"E"))</f>
        <v>1</v>
      </c>
      <c r="N26" s="399" t="str">
        <f t="shared" si="1"/>
        <v>■</v>
      </c>
      <c r="O26" s="641" t="b">
        <v>1</v>
      </c>
      <c r="P26" s="773">
        <f>IF(AND(OR(Q24=0,Q24=1),OR(Q25=0,Q25=1),OR(Q26=0,Q26=1),OR(Q27=0,Q27=1)),P24*(SUM(Q24:Q27)-2)/2,"ERR")</f>
        <v>0</v>
      </c>
      <c r="Q26" s="467">
        <f>IF(R26="■",1,IF(R26="□",0,"E"))</f>
        <v>1</v>
      </c>
      <c r="R26" s="399" t="str">
        <f t="shared" si="2"/>
        <v>■</v>
      </c>
      <c r="S26" s="641" t="b">
        <v>1</v>
      </c>
      <c r="T26" s="641"/>
      <c r="U26" s="641"/>
      <c r="V26" s="641"/>
      <c r="W26" s="956" t="s">
        <v>233</v>
      </c>
    </row>
    <row r="27" spans="2:23" ht="21.75" customHeight="1" thickBot="1">
      <c r="B27" s="1409"/>
      <c r="C27" s="1456"/>
      <c r="D27" s="1375"/>
      <c r="E27" s="1376"/>
      <c r="F27" s="1343"/>
      <c r="G27" s="771"/>
      <c r="H27" s="765"/>
      <c r="I27" s="735">
        <f>IF(AND(J26="■",J27="■"),1,IF(AND(J26="□",J27="■"),"Ｅ",IF(J27="□",0,"E")))</f>
        <v>0</v>
      </c>
      <c r="J27" s="736" t="str">
        <f t="shared" si="0"/>
        <v>□</v>
      </c>
      <c r="K27" s="736" t="b">
        <v>0</v>
      </c>
      <c r="L27" s="774"/>
      <c r="M27" s="735">
        <f>IF(AND(N26="■",N27="■"),1,IF(AND(N26="□",N27="■"),"Ｅ",IF(N27="□",0,"E")))</f>
        <v>0</v>
      </c>
      <c r="N27" s="736" t="str">
        <f t="shared" si="1"/>
        <v>□</v>
      </c>
      <c r="O27" s="736" t="b">
        <v>0</v>
      </c>
      <c r="P27" s="775"/>
      <c r="Q27" s="469">
        <f>IF(AND(R26="■",R27="■"),1,IF(AND(R26="□",R27="■"),"Ｅ",IF(R27="□",0,"E")))</f>
        <v>0</v>
      </c>
      <c r="R27" s="399" t="str">
        <f t="shared" si="2"/>
        <v>□</v>
      </c>
      <c r="S27" s="644" t="b">
        <v>0</v>
      </c>
      <c r="T27" s="644"/>
      <c r="U27" s="644"/>
      <c r="V27" s="644"/>
      <c r="W27" s="958" t="s">
        <v>234</v>
      </c>
    </row>
    <row r="28" spans="2:23" ht="21.75" customHeight="1" thickBot="1">
      <c r="B28" s="1409"/>
      <c r="C28" s="1458" t="s">
        <v>280</v>
      </c>
      <c r="D28" s="1373"/>
      <c r="E28" s="1374"/>
      <c r="F28" s="1387" t="s">
        <v>17</v>
      </c>
      <c r="G28" s="710" t="s">
        <v>430</v>
      </c>
      <c r="H28" s="715">
        <f>'集計用(配点)'!M16</f>
        <v>0.105</v>
      </c>
      <c r="I28" s="467">
        <f>IF(J28="■",1,IF(J28="□",0,"E"))</f>
        <v>1</v>
      </c>
      <c r="J28" s="697" t="str">
        <f aca="true" t="shared" si="3" ref="J28:J43">IF(K28=TRUE,"■","□")</f>
        <v>■</v>
      </c>
      <c r="K28" s="641" t="b">
        <v>1</v>
      </c>
      <c r="L28" s="716">
        <f>'集計用(配点)'!N16</f>
        <v>0.0525</v>
      </c>
      <c r="M28" s="467">
        <f>IF(N28="■",1,IF(N28="□",0,"E"))</f>
        <v>1</v>
      </c>
      <c r="N28" s="697" t="str">
        <f t="shared" si="1"/>
        <v>■</v>
      </c>
      <c r="O28" s="641" t="b">
        <v>1</v>
      </c>
      <c r="P28" s="716">
        <f>'集計用(配点)'!O16</f>
        <v>0.034999999999999996</v>
      </c>
      <c r="Q28" s="467">
        <f>IF(R28="■",1,IF(R28="□",0,"E"))</f>
        <v>1</v>
      </c>
      <c r="R28" s="399" t="str">
        <f t="shared" si="2"/>
        <v>■</v>
      </c>
      <c r="S28" s="641" t="b">
        <v>1</v>
      </c>
      <c r="T28" s="641"/>
      <c r="U28" s="641"/>
      <c r="V28" s="641"/>
      <c r="W28" s="954" t="s">
        <v>235</v>
      </c>
    </row>
    <row r="29" spans="2:23" ht="21.75" customHeight="1" thickBot="1">
      <c r="B29" s="1409"/>
      <c r="C29" s="1363"/>
      <c r="D29" s="1364"/>
      <c r="E29" s="1365"/>
      <c r="F29" s="1342"/>
      <c r="G29" s="713" t="s">
        <v>109</v>
      </c>
      <c r="H29" s="730">
        <f>IF(AND(OR(I28=0,I28=1),OR(I29=0,I29=1),OR(I30=0,I30=1),OR(I31=0,I31=1)),(SUM(I28:I31)-2)/2,"ERR")</f>
        <v>0</v>
      </c>
      <c r="I29" s="467">
        <f>IF(AND(J28="■",J29="■"),1,IF(AND(J28="□",J29="■"),"Ｅ",IF(J29="□",0,"E")))</f>
        <v>0</v>
      </c>
      <c r="J29" s="399" t="str">
        <f t="shared" si="3"/>
        <v>□</v>
      </c>
      <c r="K29" s="641" t="b">
        <v>0</v>
      </c>
      <c r="L29" s="730">
        <f>IF(AND(OR(M28=0,M28=1),OR(M29=0,M29=1),OR(M30=0,M30=1),OR(M31=0,M31=1)),(SUM(M28:M31)-2)/2,"ERR")</f>
        <v>0</v>
      </c>
      <c r="M29" s="467">
        <f>IF(AND(N28="■",N29="■"),1,IF(AND(N28="□",N29="■"),"Ｅ",IF(N29="□",0,"E")))</f>
        <v>0</v>
      </c>
      <c r="N29" s="399" t="str">
        <f t="shared" si="1"/>
        <v>□</v>
      </c>
      <c r="O29" s="641" t="b">
        <v>0</v>
      </c>
      <c r="P29" s="730">
        <f>IF(AND(OR(Q28=0,Q28=1),OR(Q29=0,Q29=1),OR(Q30=0,Q30=1),OR(Q31=0,Q31=1)),(SUM(Q28:Q31)-2)/2,"ERR")</f>
        <v>0</v>
      </c>
      <c r="Q29" s="467">
        <f>IF(AND(R28="■",R29="■"),1,IF(AND(R28="□",R29="■"),"Ｅ",IF(R29="□",0,"E")))</f>
        <v>0</v>
      </c>
      <c r="R29" s="399" t="str">
        <f t="shared" si="2"/>
        <v>□</v>
      </c>
      <c r="S29" s="643" t="b">
        <v>0</v>
      </c>
      <c r="T29" s="643"/>
      <c r="U29" s="643"/>
      <c r="V29" s="643"/>
      <c r="W29" s="955" t="s">
        <v>236</v>
      </c>
    </row>
    <row r="30" spans="2:23" ht="21.75" customHeight="1" thickBot="1">
      <c r="B30" s="1409"/>
      <c r="C30" s="1363"/>
      <c r="D30" s="1364"/>
      <c r="E30" s="1365"/>
      <c r="F30" s="1342"/>
      <c r="G30" s="717" t="s">
        <v>335</v>
      </c>
      <c r="H30" s="773">
        <f>IF(AND(OR(I28=0,I28=1),OR(I29=0,I29=1),OR(I30=0,I30=1),OR(I31=0,I31=1)),H28*(SUM(I28:I31)-2)/2,"ERR")</f>
        <v>0</v>
      </c>
      <c r="I30" s="467">
        <f>IF(J30="■",1,IF(J30="□",0,"E"))</f>
        <v>1</v>
      </c>
      <c r="J30" s="399" t="str">
        <f t="shared" si="3"/>
        <v>■</v>
      </c>
      <c r="K30" s="641" t="b">
        <v>1</v>
      </c>
      <c r="L30" s="773">
        <f>IF(AND(OR(M28=0,M28=1),OR(M29=0,M29=1),OR(M30=0,M30=1),OR(M31=0,M31=1)),L28*(SUM(M28:M31)-2)/2,"ERR")</f>
        <v>0</v>
      </c>
      <c r="M30" s="467">
        <f>IF(N30="■",1,IF(N30="□",0,"E"))</f>
        <v>1</v>
      </c>
      <c r="N30" s="399" t="str">
        <f t="shared" si="1"/>
        <v>■</v>
      </c>
      <c r="O30" s="641" t="b">
        <v>1</v>
      </c>
      <c r="P30" s="773">
        <f>IF(AND(OR(Q28=0,Q28=1),OR(Q29=0,Q29=1),OR(Q30=0,Q30=1),OR(Q31=0,Q31=1)),P28*(SUM(Q28:Q31)-2)/2,"ERR")</f>
        <v>0</v>
      </c>
      <c r="Q30" s="467">
        <f>IF(R30="■",1,IF(R30="□",0,"E"))</f>
        <v>1</v>
      </c>
      <c r="R30" s="399" t="str">
        <f t="shared" si="2"/>
        <v>■</v>
      </c>
      <c r="S30" s="641" t="b">
        <v>1</v>
      </c>
      <c r="T30" s="641"/>
      <c r="U30" s="641"/>
      <c r="V30" s="641"/>
      <c r="W30" s="956" t="s">
        <v>270</v>
      </c>
    </row>
    <row r="31" spans="2:23" ht="21.75" customHeight="1" thickBot="1">
      <c r="B31" s="1409"/>
      <c r="C31" s="1363"/>
      <c r="D31" s="1364"/>
      <c r="E31" s="1365"/>
      <c r="F31" s="1343"/>
      <c r="G31" s="771"/>
      <c r="H31" s="765"/>
      <c r="I31" s="735">
        <f>IF(AND(J30="■",J31="■"),1,IF(AND(J30="□",J31="■"),"Ｅ",IF(J31="□",0,"E")))</f>
        <v>0</v>
      </c>
      <c r="J31" s="736" t="str">
        <f t="shared" si="3"/>
        <v>□</v>
      </c>
      <c r="K31" s="736" t="b">
        <v>0</v>
      </c>
      <c r="L31" s="774"/>
      <c r="M31" s="735">
        <f>IF(AND(N30="■",N31="■"),1,IF(AND(N30="□",N31="■"),"Ｅ",IF(N31="□",0,"E")))</f>
        <v>0</v>
      </c>
      <c r="N31" s="736" t="str">
        <f t="shared" si="1"/>
        <v>□</v>
      </c>
      <c r="O31" s="736" t="b">
        <v>0</v>
      </c>
      <c r="P31" s="775"/>
      <c r="Q31" s="469">
        <f>IF(AND(R30="■",R31="■"),1,IF(AND(R30="□",R31="■"),"Ｅ",IF(R31="□",0,"E")))</f>
        <v>0</v>
      </c>
      <c r="R31" s="399" t="str">
        <f t="shared" si="2"/>
        <v>□</v>
      </c>
      <c r="S31" s="644" t="b">
        <v>0</v>
      </c>
      <c r="T31" s="644"/>
      <c r="U31" s="644"/>
      <c r="V31" s="644"/>
      <c r="W31" s="958" t="s">
        <v>54</v>
      </c>
    </row>
    <row r="32" spans="2:23" ht="21.75" customHeight="1" thickBot="1">
      <c r="B32" s="1409"/>
      <c r="C32" s="1363"/>
      <c r="D32" s="1364"/>
      <c r="E32" s="1365"/>
      <c r="F32" s="1387" t="s">
        <v>328</v>
      </c>
      <c r="G32" s="710" t="s">
        <v>430</v>
      </c>
      <c r="H32" s="715">
        <f>'集計用(配点)'!M17</f>
        <v>0.105</v>
      </c>
      <c r="I32" s="467">
        <f>IF(J32="■",1,IF(J32="□",0,"E"))</f>
        <v>1</v>
      </c>
      <c r="J32" s="697" t="str">
        <f t="shared" si="3"/>
        <v>■</v>
      </c>
      <c r="K32" s="641" t="b">
        <v>1</v>
      </c>
      <c r="L32" s="716">
        <f>'集計用(配点)'!N17</f>
        <v>0.0525</v>
      </c>
      <c r="M32" s="467">
        <f>IF(N32="■",1,IF(N32="□",0,"E"))</f>
        <v>1</v>
      </c>
      <c r="N32" s="697" t="str">
        <f t="shared" si="1"/>
        <v>■</v>
      </c>
      <c r="O32" s="641" t="b">
        <v>1</v>
      </c>
      <c r="P32" s="716">
        <f>'集計用(配点)'!O17</f>
        <v>0.034999999999999996</v>
      </c>
      <c r="Q32" s="467">
        <f>IF(R32="■",1,IF(R32="□",0,"E"))</f>
        <v>1</v>
      </c>
      <c r="R32" s="399" t="str">
        <f t="shared" si="2"/>
        <v>■</v>
      </c>
      <c r="S32" s="641" t="b">
        <v>1</v>
      </c>
      <c r="T32" s="641"/>
      <c r="U32" s="641"/>
      <c r="V32" s="641"/>
      <c r="W32" s="954" t="s">
        <v>68</v>
      </c>
    </row>
    <row r="33" spans="2:23" ht="21.75" customHeight="1" thickBot="1">
      <c r="B33" s="1409"/>
      <c r="C33" s="1363"/>
      <c r="D33" s="1364"/>
      <c r="E33" s="1365"/>
      <c r="F33" s="1342"/>
      <c r="G33" s="713" t="s">
        <v>109</v>
      </c>
      <c r="H33" s="730">
        <f>IF(AND(OR(I32=0,I32=1),OR(I33=0,I33=1),OR(I34=0,I34=1),OR(I35=0,I35=1)),(SUM(I32:I35)-2)/2,"ERR")</f>
        <v>0</v>
      </c>
      <c r="I33" s="467">
        <f>IF(AND(J32="■",J33="■"),1,IF(AND(J32="□",J33="■"),"Ｅ",IF(J33="□",0,"E")))</f>
        <v>0</v>
      </c>
      <c r="J33" s="399" t="str">
        <f t="shared" si="3"/>
        <v>□</v>
      </c>
      <c r="K33" s="641" t="b">
        <v>0</v>
      </c>
      <c r="L33" s="730">
        <f>IF(AND(OR(M32=0,M32=1),OR(M33=0,M33=1),OR(M34=0,M34=1),OR(M35=0,M35=1)),(SUM(M32:M35)-2)/2,"ERR")</f>
        <v>0</v>
      </c>
      <c r="M33" s="467">
        <f>IF(AND(N32="■",N33="■"),1,IF(AND(N32="□",N33="■"),"Ｅ",IF(N33="□",0,"E")))</f>
        <v>0</v>
      </c>
      <c r="N33" s="399" t="str">
        <f t="shared" si="1"/>
        <v>□</v>
      </c>
      <c r="O33" s="641" t="b">
        <v>0</v>
      </c>
      <c r="P33" s="730">
        <f>IF(AND(OR(Q32=0,Q32=1),OR(Q33=0,Q33=1),OR(Q34=0,Q34=1),OR(Q35=0,Q35=1)),(SUM(Q32:Q35)-2)/2,"ERR")</f>
        <v>0</v>
      </c>
      <c r="Q33" s="467">
        <f>IF(AND(R32="■",R33="■"),1,IF(AND(R32="□",R33="■"),"Ｅ",IF(R33="□",0,"E")))</f>
        <v>0</v>
      </c>
      <c r="R33" s="399" t="str">
        <f t="shared" si="2"/>
        <v>□</v>
      </c>
      <c r="S33" s="641" t="b">
        <v>0</v>
      </c>
      <c r="T33" s="643"/>
      <c r="U33" s="643"/>
      <c r="V33" s="643"/>
      <c r="W33" s="955" t="s">
        <v>69</v>
      </c>
    </row>
    <row r="34" spans="2:23" ht="21.75" customHeight="1" thickBot="1">
      <c r="B34" s="1409"/>
      <c r="C34" s="1363"/>
      <c r="D34" s="1364"/>
      <c r="E34" s="1365"/>
      <c r="F34" s="1342"/>
      <c r="G34" s="717" t="s">
        <v>335</v>
      </c>
      <c r="H34" s="773">
        <f>IF(AND(OR(I32=0,I32=1),OR(I33=0,I33=1),OR(I34=0,I34=1),OR(I35=0,I35=1)),H32*(SUM(I32:I35)-2)/2,"ERR")</f>
        <v>0</v>
      </c>
      <c r="I34" s="467">
        <f>IF(J34="■",1,IF(J34="□",0,"E"))</f>
        <v>1</v>
      </c>
      <c r="J34" s="399" t="str">
        <f t="shared" si="3"/>
        <v>■</v>
      </c>
      <c r="K34" s="641" t="b">
        <v>1</v>
      </c>
      <c r="L34" s="773">
        <f>IF(AND(OR(M32=0,M32=1),OR(M33=0,M33=1),OR(M34=0,M34=1),OR(M35=0,M35=1)),L32*(SUM(M32:M35)-2)/2,"ERR")</f>
        <v>0</v>
      </c>
      <c r="M34" s="467">
        <f>IF(N34="■",1,IF(N34="□",0,"E"))</f>
        <v>1</v>
      </c>
      <c r="N34" s="399" t="str">
        <f t="shared" si="1"/>
        <v>■</v>
      </c>
      <c r="O34" s="641" t="b">
        <v>1</v>
      </c>
      <c r="P34" s="773">
        <f>IF(AND(OR(Q32=0,Q32=1),OR(Q33=0,Q33=1),OR(Q34=0,Q34=1),OR(Q35=0,Q35=1)),P32*(SUM(Q32:Q35)-2)/2,"ERR")</f>
        <v>0</v>
      </c>
      <c r="Q34" s="467">
        <f>IF(R34="■",1,IF(R34="□",0,"E"))</f>
        <v>1</v>
      </c>
      <c r="R34" s="399" t="str">
        <f t="shared" si="2"/>
        <v>■</v>
      </c>
      <c r="S34" s="641" t="b">
        <v>1</v>
      </c>
      <c r="T34" s="641"/>
      <c r="U34" s="641"/>
      <c r="V34" s="641"/>
      <c r="W34" s="956" t="s">
        <v>271</v>
      </c>
    </row>
    <row r="35" spans="2:23" ht="21.75" customHeight="1" thickBot="1">
      <c r="B35" s="1409"/>
      <c r="C35" s="1363"/>
      <c r="D35" s="1364"/>
      <c r="E35" s="1365"/>
      <c r="F35" s="1343"/>
      <c r="G35" s="771"/>
      <c r="H35" s="765"/>
      <c r="I35" s="735">
        <f>IF(AND(J34="■",J35="■"),1,IF(AND(J34="□",J35="■"),"Ｅ",IF(J35="□",0,"E")))</f>
        <v>0</v>
      </c>
      <c r="J35" s="736" t="str">
        <f t="shared" si="3"/>
        <v>□</v>
      </c>
      <c r="K35" s="736" t="b">
        <v>0</v>
      </c>
      <c r="L35" s="774"/>
      <c r="M35" s="735">
        <f>IF(AND(N34="■",N35="■"),1,IF(AND(N34="□",N35="■"),"Ｅ",IF(N35="□",0,"E")))</f>
        <v>0</v>
      </c>
      <c r="N35" s="736" t="str">
        <f t="shared" si="1"/>
        <v>□</v>
      </c>
      <c r="O35" s="736" t="b">
        <v>0</v>
      </c>
      <c r="P35" s="775"/>
      <c r="Q35" s="469">
        <f>IF(AND(R34="■",R35="■"),1,IF(AND(R34="□",R35="■"),"Ｅ",IF(R35="□",0,"E")))</f>
        <v>0</v>
      </c>
      <c r="R35" s="399" t="str">
        <f t="shared" si="2"/>
        <v>□</v>
      </c>
      <c r="S35" s="641" t="b">
        <v>0</v>
      </c>
      <c r="T35" s="641"/>
      <c r="U35" s="641"/>
      <c r="V35" s="644"/>
      <c r="W35" s="958" t="s">
        <v>569</v>
      </c>
    </row>
    <row r="36" spans="2:23" ht="21.75" customHeight="1" thickBot="1">
      <c r="B36" s="1409"/>
      <c r="C36" s="1363"/>
      <c r="D36" s="1364"/>
      <c r="E36" s="1365"/>
      <c r="F36" s="1387" t="s">
        <v>327</v>
      </c>
      <c r="G36" s="710" t="s">
        <v>430</v>
      </c>
      <c r="H36" s="715">
        <f>'集計用(配点)'!M18</f>
        <v>0.105</v>
      </c>
      <c r="I36" s="467">
        <f>IF(J36="■",1,IF(J36="□",0,"E"))</f>
        <v>1</v>
      </c>
      <c r="J36" s="697" t="str">
        <f t="shared" si="3"/>
        <v>■</v>
      </c>
      <c r="K36" s="641" t="b">
        <v>1</v>
      </c>
      <c r="L36" s="716">
        <f>'集計用(配点)'!N18</f>
        <v>0.0525</v>
      </c>
      <c r="M36" s="467">
        <f>IF(N36="■",1,IF(N36="□",0,"E"))</f>
        <v>1</v>
      </c>
      <c r="N36" s="697" t="str">
        <f t="shared" si="1"/>
        <v>■</v>
      </c>
      <c r="O36" s="641" t="b">
        <v>1</v>
      </c>
      <c r="P36" s="716">
        <f>'集計用(配点)'!O18</f>
        <v>0.034999999999999996</v>
      </c>
      <c r="Q36" s="467">
        <f>IF(R36="■",1,IF(R36="□",0,"E"))</f>
        <v>1</v>
      </c>
      <c r="R36" s="399" t="str">
        <f t="shared" si="2"/>
        <v>■</v>
      </c>
      <c r="S36" s="641" t="b">
        <v>1</v>
      </c>
      <c r="T36" s="642"/>
      <c r="U36" s="642"/>
      <c r="V36" s="641"/>
      <c r="W36" s="954" t="s">
        <v>272</v>
      </c>
    </row>
    <row r="37" spans="2:23" ht="21.75" customHeight="1" thickBot="1">
      <c r="B37" s="1409"/>
      <c r="C37" s="1363"/>
      <c r="D37" s="1364"/>
      <c r="E37" s="1365"/>
      <c r="F37" s="1342"/>
      <c r="G37" s="713" t="s">
        <v>109</v>
      </c>
      <c r="H37" s="730">
        <f>IF(AND(OR(I36=0,I36=1),OR(I37=0,I37=1),OR(I38=0,I38=1),OR(I39=0,I39=1)),(SUM(I36:I39)-2)/2,"ERR")</f>
        <v>0</v>
      </c>
      <c r="I37" s="467">
        <f>IF(AND(J36="■",J37="■"),1,IF(AND(J36="□",J37="■"),"Ｅ",IF(J37="□",0,"E")))</f>
        <v>0</v>
      </c>
      <c r="J37" s="399" t="str">
        <f t="shared" si="3"/>
        <v>□</v>
      </c>
      <c r="K37" s="641" t="b">
        <v>0</v>
      </c>
      <c r="L37" s="730">
        <f>IF(AND(OR(M36=0,M36=1),OR(M37=0,M37=1),OR(M38=0,M38=1),OR(M39=0,M39=1)),(SUM(M36:M39)-2)/2,"ERR")</f>
        <v>0</v>
      </c>
      <c r="M37" s="467">
        <f>IF(AND(N36="■",N37="■"),1,IF(AND(N36="□",N37="■"),"Ｅ",IF(N37="□",0,"E")))</f>
        <v>0</v>
      </c>
      <c r="N37" s="399" t="str">
        <f t="shared" si="1"/>
        <v>□</v>
      </c>
      <c r="O37" s="641" t="b">
        <v>0</v>
      </c>
      <c r="P37" s="730">
        <f>IF(AND(OR(Q36=0,Q36=1),OR(Q37=0,Q37=1),OR(Q38=0,Q38=1),OR(Q39=0,Q39=1)),(SUM(Q36:Q39)-2)/2,"ERR")</f>
        <v>0</v>
      </c>
      <c r="Q37" s="467">
        <f>IF(AND(R36="■",R37="■"),1,IF(AND(R36="□",R37="■"),"Ｅ",IF(R37="□",0,"E")))</f>
        <v>0</v>
      </c>
      <c r="R37" s="399" t="str">
        <f t="shared" si="2"/>
        <v>□</v>
      </c>
      <c r="S37" s="641" t="b">
        <v>0</v>
      </c>
      <c r="T37" s="643"/>
      <c r="U37" s="643"/>
      <c r="V37" s="643"/>
      <c r="W37" s="955" t="s">
        <v>273</v>
      </c>
    </row>
    <row r="38" spans="2:23" ht="21.75" customHeight="1" thickBot="1">
      <c r="B38" s="1409"/>
      <c r="C38" s="1363"/>
      <c r="D38" s="1364"/>
      <c r="E38" s="1365"/>
      <c r="F38" s="1342"/>
      <c r="G38" s="717" t="s">
        <v>335</v>
      </c>
      <c r="H38" s="773">
        <f>IF(AND(OR(I36=0,I36=1),OR(I37=0,I37=1),OR(I38=0,I38=1),OR(I39=0,I39=1)),H36*(SUM(I36:I39)-2)/2,"ERR")</f>
        <v>0</v>
      </c>
      <c r="I38" s="467">
        <f>IF(J38="■",1,IF(J38="□",0,"E"))</f>
        <v>1</v>
      </c>
      <c r="J38" s="399" t="str">
        <f t="shared" si="3"/>
        <v>■</v>
      </c>
      <c r="K38" s="641" t="b">
        <v>1</v>
      </c>
      <c r="L38" s="773">
        <f>IF(AND(OR(M36=0,M36=1),OR(M37=0,M37=1),OR(M38=0,M38=1),OR(M39=0,M39=1)),L36*(SUM(M36:M39)-2)/2,"ERR")</f>
        <v>0</v>
      </c>
      <c r="M38" s="467">
        <f>IF(N38="■",1,IF(N38="□",0,"E"))</f>
        <v>1</v>
      </c>
      <c r="N38" s="399" t="str">
        <f t="shared" si="1"/>
        <v>■</v>
      </c>
      <c r="O38" s="641" t="b">
        <v>1</v>
      </c>
      <c r="P38" s="773">
        <f>IF(AND(OR(Q36=0,Q36=1),OR(Q37=0,Q37=1),OR(Q38=0,Q38=1),OR(Q39=0,Q39=1)),P36*(SUM(Q36:Q39)-2)/2,"ERR")</f>
        <v>0</v>
      </c>
      <c r="Q38" s="467">
        <f>IF(R38="■",1,IF(R38="□",0,"E"))</f>
        <v>1</v>
      </c>
      <c r="R38" s="399" t="str">
        <f t="shared" si="2"/>
        <v>■</v>
      </c>
      <c r="S38" s="641" t="b">
        <v>1</v>
      </c>
      <c r="T38" s="641"/>
      <c r="U38" s="641"/>
      <c r="V38" s="641"/>
      <c r="W38" s="956" t="s">
        <v>274</v>
      </c>
    </row>
    <row r="39" spans="2:23" ht="21.75" customHeight="1" thickBot="1">
      <c r="B39" s="1409"/>
      <c r="C39" s="1363"/>
      <c r="D39" s="1364"/>
      <c r="E39" s="1365"/>
      <c r="F39" s="1343"/>
      <c r="G39" s="771"/>
      <c r="H39" s="765"/>
      <c r="I39" s="735">
        <f>IF(AND(J38="■",J39="■"),1,IF(AND(J38="□",J39="■"),"Ｅ",IF(J39="□",0,"E")))</f>
        <v>0</v>
      </c>
      <c r="J39" s="736" t="str">
        <f t="shared" si="3"/>
        <v>□</v>
      </c>
      <c r="K39" s="736" t="b">
        <v>0</v>
      </c>
      <c r="L39" s="774"/>
      <c r="M39" s="735">
        <f>IF(AND(N38="■",N39="■"),1,IF(AND(N38="□",N39="■"),"Ｅ",IF(N39="□",0,"E")))</f>
        <v>0</v>
      </c>
      <c r="N39" s="736" t="str">
        <f t="shared" si="1"/>
        <v>□</v>
      </c>
      <c r="O39" s="736" t="b">
        <v>0</v>
      </c>
      <c r="P39" s="775"/>
      <c r="Q39" s="469">
        <f>IF(AND(R38="■",R39="■"),1,IF(AND(R38="□",R39="■"),"Ｅ",IF(R39="□",0,"E")))</f>
        <v>0</v>
      </c>
      <c r="R39" s="399" t="str">
        <f t="shared" si="2"/>
        <v>□</v>
      </c>
      <c r="S39" s="644" t="b">
        <v>0</v>
      </c>
      <c r="T39" s="644"/>
      <c r="U39" s="644"/>
      <c r="V39" s="644"/>
      <c r="W39" s="958" t="s">
        <v>291</v>
      </c>
    </row>
    <row r="40" spans="2:23" ht="21.75" customHeight="1" thickBot="1">
      <c r="B40" s="1409"/>
      <c r="C40" s="1363"/>
      <c r="D40" s="1364"/>
      <c r="E40" s="1365"/>
      <c r="F40" s="1387" t="s">
        <v>18</v>
      </c>
      <c r="G40" s="710" t="s">
        <v>430</v>
      </c>
      <c r="H40" s="715">
        <f>'集計用(配点)'!M19</f>
        <v>0.105</v>
      </c>
      <c r="I40" s="467">
        <f>IF(J40="■",1,IF(J40="□",0,"E"))</f>
        <v>1</v>
      </c>
      <c r="J40" s="697" t="str">
        <f t="shared" si="3"/>
        <v>■</v>
      </c>
      <c r="K40" s="641" t="b">
        <v>1</v>
      </c>
      <c r="L40" s="716">
        <f>'集計用(配点)'!N19</f>
        <v>0.0525</v>
      </c>
      <c r="M40" s="467">
        <f>IF(N40="■",1,IF(N40="□",0,"E"))</f>
        <v>1</v>
      </c>
      <c r="N40" s="697" t="str">
        <f t="shared" si="1"/>
        <v>■</v>
      </c>
      <c r="O40" s="641" t="b">
        <v>1</v>
      </c>
      <c r="P40" s="716">
        <f>'集計用(配点)'!O19</f>
        <v>0.034999999999999996</v>
      </c>
      <c r="Q40" s="467">
        <f>IF(R40="■",1,IF(R40="□",0,"E"))</f>
        <v>1</v>
      </c>
      <c r="R40" s="399" t="str">
        <f t="shared" si="2"/>
        <v>■</v>
      </c>
      <c r="S40" s="641" t="b">
        <v>1</v>
      </c>
      <c r="T40" s="641"/>
      <c r="U40" s="641"/>
      <c r="V40" s="641"/>
      <c r="W40" s="954" t="s">
        <v>42</v>
      </c>
    </row>
    <row r="41" spans="2:23" ht="21.75" customHeight="1" thickBot="1">
      <c r="B41" s="1409"/>
      <c r="C41" s="1363"/>
      <c r="D41" s="1364"/>
      <c r="E41" s="1365"/>
      <c r="F41" s="1342"/>
      <c r="G41" s="713" t="s">
        <v>109</v>
      </c>
      <c r="H41" s="730">
        <f>IF(AND(OR(I40=0,I40=1),OR(I41=0,I41=1),OR(I42=0,I42=1),OR(I43=0,I43=1)),(SUM(I40:I43)-2)/2,"ERR")</f>
        <v>0</v>
      </c>
      <c r="I41" s="467">
        <f>IF(AND(J40="■",J41="■"),1,IF(AND(J40="□",J41="■"),"Ｅ",IF(J41="□",0,"E")))</f>
        <v>0</v>
      </c>
      <c r="J41" s="399" t="str">
        <f t="shared" si="3"/>
        <v>□</v>
      </c>
      <c r="K41" s="641" t="b">
        <v>0</v>
      </c>
      <c r="L41" s="730">
        <f>IF(AND(OR(M40=0,M40=1),OR(M41=0,M41=1),OR(M42=0,M42=1),OR(M43=0,M43=1)),(SUM(M40:M43)-2)/2,"ERR")</f>
        <v>0</v>
      </c>
      <c r="M41" s="467">
        <f>IF(AND(N40="■",N41="■"),1,IF(AND(N40="□",N41="■"),"Ｅ",IF(N41="□",0,"E")))</f>
        <v>0</v>
      </c>
      <c r="N41" s="399" t="str">
        <f t="shared" si="1"/>
        <v>□</v>
      </c>
      <c r="O41" s="641" t="b">
        <v>0</v>
      </c>
      <c r="P41" s="730">
        <f>IF(AND(OR(Q40=0,Q40=1),OR(Q41=0,Q41=1),OR(Q42=0,Q42=1),OR(Q43=0,Q43=1)),(SUM(Q40:Q43)-2)/2,"ERR")</f>
        <v>0</v>
      </c>
      <c r="Q41" s="467">
        <f>IF(AND(R40="■",R41="■"),1,IF(AND(R40="□",R41="■"),"Ｅ",IF(R41="□",0,"E")))</f>
        <v>0</v>
      </c>
      <c r="R41" s="399" t="str">
        <f t="shared" si="2"/>
        <v>□</v>
      </c>
      <c r="S41" s="643" t="b">
        <v>0</v>
      </c>
      <c r="T41" s="643"/>
      <c r="U41" s="643"/>
      <c r="V41" s="643"/>
      <c r="W41" s="955" t="s">
        <v>269</v>
      </c>
    </row>
    <row r="42" spans="2:23" ht="21.75" customHeight="1" thickBot="1">
      <c r="B42" s="1409"/>
      <c r="C42" s="1363"/>
      <c r="D42" s="1364"/>
      <c r="E42" s="1365"/>
      <c r="F42" s="1342"/>
      <c r="G42" s="717" t="s">
        <v>335</v>
      </c>
      <c r="H42" s="773">
        <f>IF(AND(OR(I40=0,I40=1),OR(I41=0,I41=1),OR(I42=0,I42=1),OR(I43=0,I43=1)),H40*(SUM(I40:I43)-2)/2,"ERR")</f>
        <v>0</v>
      </c>
      <c r="I42" s="467">
        <f>IF(J42="■",1,IF(J42="□",0,"E"))</f>
        <v>1</v>
      </c>
      <c r="J42" s="399" t="str">
        <f t="shared" si="3"/>
        <v>■</v>
      </c>
      <c r="K42" s="641" t="b">
        <v>1</v>
      </c>
      <c r="L42" s="773">
        <f>IF(AND(OR(M40=0,M40=1),OR(M41=0,M41=1),OR(M42=0,M42=1),OR(M43=0,M43=1)),L40*(SUM(M40:M43)-2)/2,"ERR")</f>
        <v>0</v>
      </c>
      <c r="M42" s="467">
        <f>IF(N42="■",1,IF(N42="□",0,"E"))</f>
        <v>1</v>
      </c>
      <c r="N42" s="399" t="str">
        <f t="shared" si="1"/>
        <v>■</v>
      </c>
      <c r="O42" s="641" t="b">
        <v>1</v>
      </c>
      <c r="P42" s="773">
        <f>IF(AND(OR(Q40=0,Q40=1),OR(Q41=0,Q41=1),OR(Q42=0,Q42=1),OR(Q43=0,Q43=1)),P40*(SUM(Q40:Q43)-2)/2,"ERR")</f>
        <v>0</v>
      </c>
      <c r="Q42" s="467">
        <f>IF(R42="■",1,IF(R42="□",0,"E"))</f>
        <v>1</v>
      </c>
      <c r="R42" s="399" t="str">
        <f t="shared" si="2"/>
        <v>■</v>
      </c>
      <c r="S42" s="641" t="b">
        <v>1</v>
      </c>
      <c r="T42" s="641"/>
      <c r="U42" s="641"/>
      <c r="V42" s="641"/>
      <c r="W42" s="956" t="s">
        <v>233</v>
      </c>
    </row>
    <row r="43" spans="2:23" ht="21.75" customHeight="1">
      <c r="B43" s="1409"/>
      <c r="C43" s="1456"/>
      <c r="D43" s="1375"/>
      <c r="E43" s="1376"/>
      <c r="F43" s="1343"/>
      <c r="G43" s="771"/>
      <c r="H43" s="772"/>
      <c r="I43" s="735">
        <f>IF(AND(J42="■",J43="■"),1,IF(AND(J42="□",J43="■"),"Ｅ",IF(J43="□",0,"E")))</f>
        <v>0</v>
      </c>
      <c r="J43" s="736" t="str">
        <f t="shared" si="3"/>
        <v>□</v>
      </c>
      <c r="K43" s="736" t="b">
        <v>0</v>
      </c>
      <c r="L43" s="734"/>
      <c r="M43" s="735">
        <f>IF(AND(N42="■",N43="■"),1,IF(AND(N42="□",N43="■"),"Ｅ",IF(N43="□",0,"E")))</f>
        <v>0</v>
      </c>
      <c r="N43" s="736" t="str">
        <f t="shared" si="1"/>
        <v>□</v>
      </c>
      <c r="O43" s="736" t="b">
        <v>0</v>
      </c>
      <c r="P43" s="737"/>
      <c r="Q43" s="469">
        <f>IF(AND(R42="■",R43="■"),1,IF(AND(R42="□",R43="■"),"Ｅ",IF(R43="□",0,"E")))</f>
        <v>0</v>
      </c>
      <c r="R43" s="701" t="str">
        <f t="shared" si="2"/>
        <v>□</v>
      </c>
      <c r="S43" s="644" t="b">
        <v>0</v>
      </c>
      <c r="T43" s="644"/>
      <c r="U43" s="644"/>
      <c r="V43" s="644"/>
      <c r="W43" s="958" t="s">
        <v>234</v>
      </c>
    </row>
    <row r="44" spans="2:23" ht="22.5">
      <c r="B44" s="1409"/>
      <c r="C44" s="719"/>
      <c r="D44" s="719"/>
      <c r="E44" s="719"/>
      <c r="F44" s="730"/>
      <c r="G44" s="740"/>
      <c r="H44" s="1037" t="s">
        <v>647</v>
      </c>
      <c r="I44" s="1037"/>
      <c r="J44" s="1037"/>
      <c r="K44" s="1037"/>
      <c r="L44" s="1037" t="s">
        <v>110</v>
      </c>
      <c r="M44" s="1037"/>
      <c r="N44" s="1037"/>
      <c r="O44" s="1037"/>
      <c r="P44" s="1037" t="s">
        <v>111</v>
      </c>
      <c r="Q44" s="1038"/>
      <c r="R44" s="1038"/>
      <c r="S44" s="1038"/>
      <c r="T44" s="1039" t="s">
        <v>647</v>
      </c>
      <c r="U44" s="1039" t="s">
        <v>110</v>
      </c>
      <c r="V44" s="1039" t="s">
        <v>111</v>
      </c>
      <c r="W44" s="742"/>
    </row>
    <row r="45" spans="2:23" ht="13.5" customHeight="1">
      <c r="B45" s="1409"/>
      <c r="C45" s="1406" t="s">
        <v>550</v>
      </c>
      <c r="D45" s="1407"/>
      <c r="E45" s="1407"/>
      <c r="F45" s="1408"/>
      <c r="G45" s="752" t="s">
        <v>430</v>
      </c>
      <c r="H45" s="403">
        <f>H8+H12+H16+H20+H24+H28+H32+H36+H40</f>
        <v>1.05</v>
      </c>
      <c r="I45" s="761"/>
      <c r="J45" s="745"/>
      <c r="K45" s="745"/>
      <c r="L45" s="403">
        <f>L8+L12+L16+L20+L24+L28+L32+L36+L40</f>
        <v>0.525</v>
      </c>
      <c r="M45" s="761"/>
      <c r="N45" s="745"/>
      <c r="O45" s="745"/>
      <c r="P45" s="403">
        <f>P8+P12+P16+P20+P24+P28+P32+P36+P40</f>
        <v>0.3499999999999999</v>
      </c>
      <c r="Q45" s="761"/>
      <c r="R45" s="745"/>
      <c r="S45" s="745"/>
      <c r="T45" s="745"/>
      <c r="U45" s="745"/>
      <c r="V45" s="745"/>
      <c r="W45" s="770"/>
    </row>
    <row r="46" spans="2:23" ht="13.5" customHeight="1" thickBot="1">
      <c r="B46" s="1426"/>
      <c r="C46" s="1474"/>
      <c r="D46" s="1475"/>
      <c r="E46" s="1475"/>
      <c r="F46" s="1476"/>
      <c r="G46" s="762" t="s">
        <v>335</v>
      </c>
      <c r="H46" s="714">
        <f>H10+H14+H18+H22+H26+H30+H34+H38+H42</f>
        <v>0</v>
      </c>
      <c r="I46" s="476"/>
      <c r="J46" s="401"/>
      <c r="K46" s="401"/>
      <c r="L46" s="714">
        <f>L10+L14+L18+L22+L26+L30+L34+L38+L42</f>
        <v>0</v>
      </c>
      <c r="M46" s="476"/>
      <c r="N46" s="401"/>
      <c r="O46" s="401"/>
      <c r="P46" s="714">
        <f>P10+P14+P18+P22+P26+P30+P34+P38+P42</f>
        <v>0</v>
      </c>
      <c r="Q46" s="476"/>
      <c r="R46" s="401"/>
      <c r="S46" s="401"/>
      <c r="T46" s="401"/>
      <c r="U46" s="401"/>
      <c r="V46" s="401"/>
      <c r="W46" s="702"/>
    </row>
    <row r="47" spans="2:23" ht="21.75" customHeight="1" thickBot="1">
      <c r="B47" s="1425" t="s">
        <v>379</v>
      </c>
      <c r="C47" s="1455" t="s">
        <v>293</v>
      </c>
      <c r="D47" s="1389"/>
      <c r="E47" s="1390"/>
      <c r="F47" s="1388" t="s">
        <v>303</v>
      </c>
      <c r="G47" s="718" t="s">
        <v>430</v>
      </c>
      <c r="H47" s="721">
        <f>'集計用(配点)'!M20</f>
        <v>0.42</v>
      </c>
      <c r="I47" s="698">
        <f>IF(J47="■",1,IF(J47="□",0,"E"))</f>
        <v>1</v>
      </c>
      <c r="J47" s="399" t="str">
        <f aca="true" t="shared" si="4" ref="J47:J62">IF(K47=TRUE,"■","□")</f>
        <v>■</v>
      </c>
      <c r="K47" s="699" t="b">
        <v>1</v>
      </c>
      <c r="L47" s="776">
        <f>'集計用(配点)'!N20</f>
        <v>0.21</v>
      </c>
      <c r="M47" s="698">
        <f>IF(N47="■",1,IF(N47="□",0,"E"))</f>
        <v>1</v>
      </c>
      <c r="N47" s="399" t="str">
        <f aca="true" t="shared" si="5" ref="N47:N62">IF(O47=TRUE,"■","□")</f>
        <v>■</v>
      </c>
      <c r="O47" s="699" t="b">
        <v>1</v>
      </c>
      <c r="P47" s="776">
        <f>'集計用(配点)'!O20</f>
        <v>0.13999999999999999</v>
      </c>
      <c r="Q47" s="698">
        <f>IF(R47="■",1,IF(R47="□",0,"E"))</f>
        <v>1</v>
      </c>
      <c r="R47" s="399" t="str">
        <f aca="true" t="shared" si="6" ref="R47:R77">IF(S47=TRUE,"■","□")</f>
        <v>■</v>
      </c>
      <c r="S47" s="699" t="b">
        <v>1</v>
      </c>
      <c r="T47" s="699"/>
      <c r="U47" s="699"/>
      <c r="V47" s="699"/>
      <c r="W47" s="954" t="s">
        <v>275</v>
      </c>
    </row>
    <row r="48" spans="2:23" ht="21.75" customHeight="1" thickBot="1">
      <c r="B48" s="1409"/>
      <c r="C48" s="1363"/>
      <c r="D48" s="1364"/>
      <c r="E48" s="1365"/>
      <c r="F48" s="1342"/>
      <c r="G48" s="713" t="s">
        <v>109</v>
      </c>
      <c r="H48" s="730">
        <f>IF(AND(OR(I47=0,I47=1),OR(I48=0,I48=1),OR(I49=0,I49=1),OR(I50=0,I50=1)),(SUM(I47:I50)-2)/2,"ERR")</f>
        <v>0</v>
      </c>
      <c r="I48" s="467">
        <f>IF(AND(J47="■",J48="■"),1,IF(AND(J47="□",J48="■"),"Ｅ",IF(J48="□",0,"E")))</f>
        <v>0</v>
      </c>
      <c r="J48" s="399" t="str">
        <f t="shared" si="4"/>
        <v>□</v>
      </c>
      <c r="K48" s="641" t="b">
        <v>0</v>
      </c>
      <c r="L48" s="730">
        <f>IF(AND(OR(M47=0,M47=1),OR(M48=0,M48=1),OR(M49=0,M49=1),OR(M50=0,M50=1)),(SUM(M47:M50)-2)/2,"ERR")</f>
        <v>0</v>
      </c>
      <c r="M48" s="467">
        <f>IF(AND(N47="■",N48="■"),1,IF(AND(N47="□",N48="■"),"Ｅ",IF(N48="□",0,"E")))</f>
        <v>0</v>
      </c>
      <c r="N48" s="399" t="str">
        <f t="shared" si="5"/>
        <v>□</v>
      </c>
      <c r="O48" s="641" t="b">
        <v>0</v>
      </c>
      <c r="P48" s="730">
        <f>IF(AND(OR(Q47=0,Q47=1),OR(Q48=0,Q48=1),OR(Q49=0,Q49=1),OR(Q50=0,Q50=1)),(SUM(Q47:Q50)-2)/2,"ERR")</f>
        <v>0</v>
      </c>
      <c r="Q48" s="467">
        <f>IF(AND(R47="■",R48="■"),1,IF(AND(R47="□",R48="■"),"Ｅ",IF(R48="□",0,"E")))</f>
        <v>0</v>
      </c>
      <c r="R48" s="399" t="str">
        <f t="shared" si="6"/>
        <v>□</v>
      </c>
      <c r="S48" s="641" t="b">
        <v>0</v>
      </c>
      <c r="T48" s="643"/>
      <c r="U48" s="643"/>
      <c r="V48" s="643"/>
      <c r="W48" s="955" t="s">
        <v>276</v>
      </c>
    </row>
    <row r="49" spans="2:23" ht="21.75" customHeight="1" thickBot="1">
      <c r="B49" s="1409"/>
      <c r="C49" s="1363"/>
      <c r="D49" s="1364"/>
      <c r="E49" s="1365"/>
      <c r="F49" s="1342"/>
      <c r="G49" s="717" t="s">
        <v>335</v>
      </c>
      <c r="H49" s="773">
        <f>IF(AND(OR(I47=0,I47=1),OR(I48=0,I48=1),OR(I49=0,I49=1),OR(I50=0,I50=1)),H47*(SUM(I47:I50)-2)/2,"ERR")</f>
        <v>0</v>
      </c>
      <c r="I49" s="467">
        <f>IF(J49="■",1,IF(J49="□",0,"E"))</f>
        <v>1</v>
      </c>
      <c r="J49" s="399" t="str">
        <f t="shared" si="4"/>
        <v>■</v>
      </c>
      <c r="K49" s="641" t="b">
        <v>1</v>
      </c>
      <c r="L49" s="773">
        <f>IF(AND(OR(M47=0,M47=1),OR(M48=0,M48=1),OR(M49=0,M49=1),OR(M50=0,M50=1)),L47*(SUM(M47:M50)-2)/2,"ERR")</f>
        <v>0</v>
      </c>
      <c r="M49" s="467">
        <f>IF(N49="■",1,IF(N49="□",0,"E"))</f>
        <v>1</v>
      </c>
      <c r="N49" s="399" t="str">
        <f t="shared" si="5"/>
        <v>■</v>
      </c>
      <c r="O49" s="641" t="b">
        <v>1</v>
      </c>
      <c r="P49" s="773">
        <f>IF(AND(OR(Q47=0,Q47=1),OR(Q48=0,Q48=1),OR(Q49=0,Q49=1),OR(Q50=0,Q50=1)),P47*(SUM(Q47:Q50)-2)/2,"ERR")</f>
        <v>0</v>
      </c>
      <c r="Q49" s="467">
        <f>IF(R49="■",1,IF(R49="□",0,"E"))</f>
        <v>1</v>
      </c>
      <c r="R49" s="399" t="str">
        <f t="shared" si="6"/>
        <v>■</v>
      </c>
      <c r="S49" s="641" t="b">
        <v>1</v>
      </c>
      <c r="T49" s="641"/>
      <c r="U49" s="641"/>
      <c r="V49" s="641"/>
      <c r="W49" s="956" t="s">
        <v>237</v>
      </c>
    </row>
    <row r="50" spans="2:23" ht="21.75" customHeight="1" thickBot="1">
      <c r="B50" s="1409"/>
      <c r="C50" s="1363"/>
      <c r="D50" s="1364"/>
      <c r="E50" s="1365"/>
      <c r="F50" s="1343"/>
      <c r="G50" s="771"/>
      <c r="H50" s="765"/>
      <c r="I50" s="735">
        <f>IF(AND(J49="■",J50="■"),1,IF(AND(J49="□",J50="■"),"Ｅ",IF(J50="□",0,"E")))</f>
        <v>0</v>
      </c>
      <c r="J50" s="736" t="str">
        <f t="shared" si="4"/>
        <v>□</v>
      </c>
      <c r="K50" s="736" t="b">
        <v>0</v>
      </c>
      <c r="L50" s="774"/>
      <c r="M50" s="735">
        <f>IF(AND(N49="■",N50="■"),1,IF(AND(N49="□",N50="■"),"Ｅ",IF(N50="□",0,"E")))</f>
        <v>0</v>
      </c>
      <c r="N50" s="736" t="str">
        <f t="shared" si="5"/>
        <v>□</v>
      </c>
      <c r="O50" s="736" t="b">
        <v>0</v>
      </c>
      <c r="P50" s="775"/>
      <c r="Q50" s="469">
        <f>IF(AND(R49="■",R50="■"),1,IF(AND(R49="□",R50="■"),"Ｅ",IF(R50="□",0,"E")))</f>
        <v>0</v>
      </c>
      <c r="R50" s="399" t="str">
        <f t="shared" si="6"/>
        <v>□</v>
      </c>
      <c r="S50" s="644" t="b">
        <v>0</v>
      </c>
      <c r="T50" s="644"/>
      <c r="U50" s="644"/>
      <c r="V50" s="644"/>
      <c r="W50" s="958" t="s">
        <v>92</v>
      </c>
    </row>
    <row r="51" spans="2:23" ht="21.75" customHeight="1" thickBot="1">
      <c r="B51" s="1409"/>
      <c r="C51" s="1366"/>
      <c r="D51" s="1486"/>
      <c r="E51" s="1368"/>
      <c r="F51" s="1342" t="s">
        <v>292</v>
      </c>
      <c r="G51" s="710" t="s">
        <v>430</v>
      </c>
      <c r="H51" s="715">
        <f>'集計用(配点)'!M21</f>
        <v>0.42</v>
      </c>
      <c r="I51" s="467">
        <f>IF(J51="■",1,IF(J51="□",0,"E"))</f>
        <v>1</v>
      </c>
      <c r="J51" s="697" t="str">
        <f t="shared" si="4"/>
        <v>■</v>
      </c>
      <c r="K51" s="641" t="b">
        <v>1</v>
      </c>
      <c r="L51" s="716">
        <f>'集計用(配点)'!N21</f>
        <v>0.21</v>
      </c>
      <c r="M51" s="467">
        <f>IF(N51="■",1,IF(N51="□",0,"E"))</f>
        <v>1</v>
      </c>
      <c r="N51" s="697" t="str">
        <f t="shared" si="5"/>
        <v>■</v>
      </c>
      <c r="O51" s="641" t="b">
        <v>1</v>
      </c>
      <c r="P51" s="716">
        <f>'集計用(配点)'!O21</f>
        <v>0.13999999999999999</v>
      </c>
      <c r="Q51" s="467">
        <f>IF(R51="■",1,IF(R51="□",0,"E"))</f>
        <v>1</v>
      </c>
      <c r="R51" s="399" t="str">
        <f t="shared" si="6"/>
        <v>■</v>
      </c>
      <c r="S51" s="641" t="b">
        <v>1</v>
      </c>
      <c r="T51" s="642"/>
      <c r="U51" s="642"/>
      <c r="V51" s="641"/>
      <c r="W51" s="954" t="s">
        <v>570</v>
      </c>
    </row>
    <row r="52" spans="2:23" ht="21.75" customHeight="1" thickBot="1">
      <c r="B52" s="1409"/>
      <c r="C52" s="1366"/>
      <c r="D52" s="1486"/>
      <c r="E52" s="1368"/>
      <c r="F52" s="1342"/>
      <c r="G52" s="713" t="s">
        <v>109</v>
      </c>
      <c r="H52" s="730">
        <f>IF(AND(OR(I51=0,I51=1),OR(I52=0,I52=1),OR(I53=0,I53=1),OR(I54=0,I54=1)),(SUM(I51:I54)-2)/2,"ERR")</f>
        <v>0</v>
      </c>
      <c r="I52" s="467">
        <f>IF(AND(J51="■",J52="■"),1,IF(AND(J51="□",J52="■"),"Ｅ",IF(J52="□",0,"E")))</f>
        <v>0</v>
      </c>
      <c r="J52" s="399" t="str">
        <f t="shared" si="4"/>
        <v>□</v>
      </c>
      <c r="K52" s="641" t="b">
        <v>0</v>
      </c>
      <c r="L52" s="730">
        <f>IF(AND(OR(M51=0,M51=1),OR(M52=0,M52=1),OR(M53=0,M53=1),OR(M54=0,M54=1)),(SUM(M51:M54)-2)/2,"ERR")</f>
        <v>0</v>
      </c>
      <c r="M52" s="467">
        <f>IF(AND(N51="■",N52="■"),1,IF(AND(N51="□",N52="■"),"Ｅ",IF(N52="□",0,"E")))</f>
        <v>0</v>
      </c>
      <c r="N52" s="399" t="str">
        <f t="shared" si="5"/>
        <v>□</v>
      </c>
      <c r="O52" s="641" t="b">
        <v>0</v>
      </c>
      <c r="P52" s="730">
        <f>IF(AND(OR(Q51=0,Q51=1),OR(Q52=0,Q52=1),OR(Q53=0,Q53=1),OR(Q54=0,Q54=1)),(SUM(Q51:Q54)-2)/2,"ERR")</f>
        <v>0</v>
      </c>
      <c r="Q52" s="467">
        <f>IF(AND(R51="■",R52="■"),1,IF(AND(R51="□",R52="■"),"Ｅ",IF(R52="□",0,"E")))</f>
        <v>0</v>
      </c>
      <c r="R52" s="399" t="str">
        <f t="shared" si="6"/>
        <v>□</v>
      </c>
      <c r="S52" s="641" t="b">
        <v>0</v>
      </c>
      <c r="T52" s="643"/>
      <c r="U52" s="643"/>
      <c r="V52" s="643"/>
      <c r="W52" s="955" t="s">
        <v>323</v>
      </c>
    </row>
    <row r="53" spans="2:23" ht="21.75" customHeight="1" thickBot="1">
      <c r="B53" s="1409"/>
      <c r="C53" s="1366"/>
      <c r="D53" s="1486"/>
      <c r="E53" s="1368"/>
      <c r="F53" s="1342"/>
      <c r="G53" s="717" t="s">
        <v>335</v>
      </c>
      <c r="H53" s="773">
        <f>IF(AND(OR(I51=0,I51=1),OR(I52=0,I52=1),OR(I53=0,I53=1),OR(I54=0,I54=1)),H51*(SUM(I51:I54)-2)/2,"ERR")</f>
        <v>0</v>
      </c>
      <c r="I53" s="467">
        <f>IF(J53="■",1,IF(J53="□",0,"E"))</f>
        <v>1</v>
      </c>
      <c r="J53" s="399" t="str">
        <f t="shared" si="4"/>
        <v>■</v>
      </c>
      <c r="K53" s="641" t="b">
        <v>1</v>
      </c>
      <c r="L53" s="773">
        <f>IF(AND(OR(M51=0,M51=1),OR(M52=0,M52=1),OR(M53=0,M53=1),OR(M54=0,M54=1)),L51*(SUM(M51:M54)-2)/2,"ERR")</f>
        <v>0</v>
      </c>
      <c r="M53" s="467">
        <f>IF(N53="■",1,IF(N53="□",0,"E"))</f>
        <v>1</v>
      </c>
      <c r="N53" s="399" t="str">
        <f t="shared" si="5"/>
        <v>■</v>
      </c>
      <c r="O53" s="641" t="b">
        <v>1</v>
      </c>
      <c r="P53" s="773">
        <f>IF(AND(OR(Q51=0,Q51=1),OR(Q52=0,Q52=1),OR(Q53=0,Q53=1),OR(Q54=0,Q54=1)),P51*(SUM(Q51:Q54)-2)/2,"ERR")</f>
        <v>0</v>
      </c>
      <c r="Q53" s="467">
        <f>IF(R53="■",1,IF(R53="□",0,"E"))</f>
        <v>1</v>
      </c>
      <c r="R53" s="399" t="str">
        <f t="shared" si="6"/>
        <v>■</v>
      </c>
      <c r="S53" s="641" t="b">
        <v>1</v>
      </c>
      <c r="T53" s="641"/>
      <c r="U53" s="641"/>
      <c r="V53" s="641"/>
      <c r="W53" s="956" t="s">
        <v>93</v>
      </c>
    </row>
    <row r="54" spans="2:23" ht="21.75" customHeight="1" thickBot="1">
      <c r="B54" s="1409"/>
      <c r="C54" s="1369"/>
      <c r="D54" s="1370"/>
      <c r="E54" s="1371"/>
      <c r="F54" s="1343"/>
      <c r="G54" s="771"/>
      <c r="H54" s="765"/>
      <c r="I54" s="735">
        <f>IF(AND(J53="■",J54="■"),1,IF(AND(J53="□",J54="■"),"Ｅ",IF(J54="□",0,"E")))</f>
        <v>0</v>
      </c>
      <c r="J54" s="736" t="str">
        <f t="shared" si="4"/>
        <v>□</v>
      </c>
      <c r="K54" s="736" t="b">
        <v>0</v>
      </c>
      <c r="L54" s="774"/>
      <c r="M54" s="735">
        <f>IF(AND(N53="■",N54="■"),1,IF(AND(N53="□",N54="■"),"Ｅ",IF(N54="□",0,"E")))</f>
        <v>0</v>
      </c>
      <c r="N54" s="736" t="str">
        <f t="shared" si="5"/>
        <v>□</v>
      </c>
      <c r="O54" s="736" t="b">
        <v>0</v>
      </c>
      <c r="P54" s="775"/>
      <c r="Q54" s="469">
        <f>IF(AND(R53="■",R54="■"),1,IF(AND(R53="□",R54="■"),"Ｅ",IF(R54="□",0,"E")))</f>
        <v>0</v>
      </c>
      <c r="R54" s="399" t="str">
        <f t="shared" si="6"/>
        <v>□</v>
      </c>
      <c r="S54" s="644" t="b">
        <v>0</v>
      </c>
      <c r="T54" s="644"/>
      <c r="U54" s="644"/>
      <c r="V54" s="644"/>
      <c r="W54" s="958" t="s">
        <v>322</v>
      </c>
    </row>
    <row r="55" spans="2:23" ht="21.75" customHeight="1" thickBot="1">
      <c r="B55" s="1409"/>
      <c r="C55" s="1458" t="s">
        <v>295</v>
      </c>
      <c r="D55" s="1373"/>
      <c r="E55" s="1374"/>
      <c r="F55" s="1387" t="s">
        <v>553</v>
      </c>
      <c r="G55" s="710" t="s">
        <v>430</v>
      </c>
      <c r="H55" s="715">
        <f>'集計用(配点)'!M22</f>
        <v>0.21</v>
      </c>
      <c r="I55" s="467">
        <f>IF(J55="■",1,IF(J55="□",0,"E"))</f>
        <v>1</v>
      </c>
      <c r="J55" s="697" t="str">
        <f t="shared" si="4"/>
        <v>■</v>
      </c>
      <c r="K55" s="641" t="b">
        <v>1</v>
      </c>
      <c r="L55" s="716">
        <f>'集計用(配点)'!N22</f>
        <v>0.105</v>
      </c>
      <c r="M55" s="467">
        <f>IF(N55="■",1,IF(N55="□",0,"E"))</f>
        <v>1</v>
      </c>
      <c r="N55" s="697" t="str">
        <f t="shared" si="5"/>
        <v>■</v>
      </c>
      <c r="O55" s="641" t="b">
        <v>1</v>
      </c>
      <c r="P55" s="716">
        <f>'集計用(配点)'!O22</f>
        <v>0.06999999999999999</v>
      </c>
      <c r="Q55" s="467">
        <f>IF(R55="■",1,IF(R55="□",0,"E"))</f>
        <v>1</v>
      </c>
      <c r="R55" s="399" t="str">
        <f t="shared" si="6"/>
        <v>■</v>
      </c>
      <c r="S55" s="641" t="b">
        <v>1</v>
      </c>
      <c r="T55" s="642"/>
      <c r="U55" s="642"/>
      <c r="V55" s="641"/>
      <c r="W55" s="954" t="s">
        <v>571</v>
      </c>
    </row>
    <row r="56" spans="2:23" ht="21.75" customHeight="1" thickBot="1">
      <c r="B56" s="1409"/>
      <c r="C56" s="1363"/>
      <c r="D56" s="1364"/>
      <c r="E56" s="1365"/>
      <c r="F56" s="1342"/>
      <c r="G56" s="713" t="s">
        <v>109</v>
      </c>
      <c r="H56" s="730">
        <f>IF(AND(OR(I55=0,I55=1),OR(I56=0,I56=1),OR(I57=0,I57=1),OR(I58=0,I58=1)),(SUM(I55:I58)-2)/2,"ERR")</f>
        <v>0</v>
      </c>
      <c r="I56" s="467">
        <f>IF(AND(J55="■",J56="■"),1,IF(AND(J55="□",J56="■"),"Ｅ",IF(J56="□",0,"E")))</f>
        <v>0</v>
      </c>
      <c r="J56" s="399" t="str">
        <f t="shared" si="4"/>
        <v>□</v>
      </c>
      <c r="K56" s="641" t="b">
        <v>0</v>
      </c>
      <c r="L56" s="730">
        <f>IF(AND(OR(M55=0,M55=1),OR(M56=0,M56=1),OR(M57=0,M57=1),OR(M58=0,M58=1)),(SUM(M55:M58)-2)/2,"ERR")</f>
        <v>0</v>
      </c>
      <c r="M56" s="467">
        <f>IF(AND(N55="■",N56="■"),1,IF(AND(N55="□",N56="■"),"Ｅ",IF(N56="□",0,"E")))</f>
        <v>0</v>
      </c>
      <c r="N56" s="399" t="str">
        <f t="shared" si="5"/>
        <v>□</v>
      </c>
      <c r="O56" s="641" t="b">
        <v>0</v>
      </c>
      <c r="P56" s="730">
        <f>IF(AND(OR(Q55=0,Q55=1),OR(Q56=0,Q56=1),OR(Q57=0,Q57=1),OR(Q58=0,Q58=1)),(SUM(Q55:Q58)-2)/2,"ERR")</f>
        <v>0</v>
      </c>
      <c r="Q56" s="467">
        <f>IF(AND(R55="■",R56="■"),1,IF(AND(R55="□",R56="■"),"Ｅ",IF(R56="□",0,"E")))</f>
        <v>0</v>
      </c>
      <c r="R56" s="399" t="str">
        <f t="shared" si="6"/>
        <v>□</v>
      </c>
      <c r="S56" s="641" t="b">
        <v>0</v>
      </c>
      <c r="T56" s="643"/>
      <c r="U56" s="643"/>
      <c r="V56" s="643"/>
      <c r="W56" s="955" t="s">
        <v>572</v>
      </c>
    </row>
    <row r="57" spans="2:23" ht="21.75" customHeight="1" thickBot="1">
      <c r="B57" s="1409"/>
      <c r="C57" s="1363"/>
      <c r="D57" s="1364"/>
      <c r="E57" s="1365"/>
      <c r="F57" s="1342"/>
      <c r="G57" s="717" t="s">
        <v>335</v>
      </c>
      <c r="H57" s="773">
        <f>IF(AND(OR(I55=0,I55=1),OR(I56=0,I56=1),OR(I57=0,I57=1),OR(I58=0,I58=1)),H55*(SUM(I55:I58)-2)/2,"ERR")</f>
        <v>0</v>
      </c>
      <c r="I57" s="467">
        <f>IF(J57="■",1,IF(J57="□",0,"E"))</f>
        <v>1</v>
      </c>
      <c r="J57" s="399" t="str">
        <f t="shared" si="4"/>
        <v>■</v>
      </c>
      <c r="K57" s="641" t="b">
        <v>1</v>
      </c>
      <c r="L57" s="773">
        <f>IF(AND(OR(M55=0,M55=1),OR(M56=0,M56=1),OR(M57=0,M57=1),OR(M58=0,M58=1)),L55*(SUM(M55:M58)-2)/2,"ERR")</f>
        <v>0</v>
      </c>
      <c r="M57" s="467">
        <f>IF(N57="■",1,IF(N57="□",0,"E"))</f>
        <v>1</v>
      </c>
      <c r="N57" s="399" t="str">
        <f t="shared" si="5"/>
        <v>■</v>
      </c>
      <c r="O57" s="641" t="b">
        <v>1</v>
      </c>
      <c r="P57" s="773">
        <f>IF(AND(OR(Q55=0,Q55=1),OR(Q56=0,Q56=1),OR(Q57=0,Q57=1),OR(Q58=0,Q58=1)),P55*(SUM(Q55:Q58)-2)/2,"ERR")</f>
        <v>0</v>
      </c>
      <c r="Q57" s="467">
        <f>IF(R57="■",1,IF(R57="□",0,"E"))</f>
        <v>1</v>
      </c>
      <c r="R57" s="399" t="str">
        <f t="shared" si="6"/>
        <v>■</v>
      </c>
      <c r="S57" s="641" t="b">
        <v>1</v>
      </c>
      <c r="T57" s="641"/>
      <c r="U57" s="641"/>
      <c r="V57" s="641"/>
      <c r="W57" s="956" t="s">
        <v>53</v>
      </c>
    </row>
    <row r="58" spans="2:23" ht="21.75" customHeight="1" thickBot="1">
      <c r="B58" s="1409"/>
      <c r="C58" s="1363"/>
      <c r="D58" s="1364"/>
      <c r="E58" s="1365"/>
      <c r="F58" s="1343"/>
      <c r="G58" s="771"/>
      <c r="H58" s="765"/>
      <c r="I58" s="735">
        <f>IF(AND(J57="■",J58="■"),1,IF(AND(J57="□",J58="■"),"Ｅ",IF(J58="□",0,"E")))</f>
        <v>0</v>
      </c>
      <c r="J58" s="736" t="str">
        <f t="shared" si="4"/>
        <v>□</v>
      </c>
      <c r="K58" s="736" t="b">
        <v>0</v>
      </c>
      <c r="L58" s="774"/>
      <c r="M58" s="735">
        <f>IF(AND(N57="■",N58="■"),1,IF(AND(N57="□",N58="■"),"Ｅ",IF(N58="□",0,"E")))</f>
        <v>0</v>
      </c>
      <c r="N58" s="736" t="str">
        <f t="shared" si="5"/>
        <v>□</v>
      </c>
      <c r="O58" s="736" t="b">
        <v>0</v>
      </c>
      <c r="P58" s="775"/>
      <c r="Q58" s="469">
        <f>IF(AND(R57="■",R58="■"),1,IF(AND(R57="□",R58="■"),"Ｅ",IF(R58="□",0,"E")))</f>
        <v>0</v>
      </c>
      <c r="R58" s="399" t="str">
        <f t="shared" si="6"/>
        <v>□</v>
      </c>
      <c r="S58" s="641" t="b">
        <v>0</v>
      </c>
      <c r="T58" s="641"/>
      <c r="U58" s="641"/>
      <c r="V58" s="644"/>
      <c r="W58" s="958" t="s">
        <v>573</v>
      </c>
    </row>
    <row r="59" spans="2:23" ht="21.75" customHeight="1" thickBot="1">
      <c r="B59" s="1409"/>
      <c r="C59" s="1363"/>
      <c r="D59" s="1364"/>
      <c r="E59" s="1365"/>
      <c r="F59" s="1387" t="s">
        <v>33</v>
      </c>
      <c r="G59" s="710" t="s">
        <v>430</v>
      </c>
      <c r="H59" s="715">
        <f>'集計用(配点)'!M23</f>
        <v>0.21</v>
      </c>
      <c r="I59" s="467">
        <f>IF(J59="■",1,IF(J59="□",0,"E"))</f>
        <v>1</v>
      </c>
      <c r="J59" s="697" t="str">
        <f t="shared" si="4"/>
        <v>■</v>
      </c>
      <c r="K59" s="641" t="b">
        <v>1</v>
      </c>
      <c r="L59" s="716">
        <f>'集計用(配点)'!N23</f>
        <v>0.105</v>
      </c>
      <c r="M59" s="467">
        <f>IF(N59="■",1,IF(N59="□",0,"E"))</f>
        <v>1</v>
      </c>
      <c r="N59" s="697" t="str">
        <f t="shared" si="5"/>
        <v>■</v>
      </c>
      <c r="O59" s="641" t="b">
        <v>1</v>
      </c>
      <c r="P59" s="716">
        <f>'集計用(配点)'!O23</f>
        <v>0.06999999999999999</v>
      </c>
      <c r="Q59" s="467">
        <f>IF(R59="■",1,IF(R59="□",0,"E"))</f>
        <v>1</v>
      </c>
      <c r="R59" s="399" t="str">
        <f t="shared" si="6"/>
        <v>■</v>
      </c>
      <c r="S59" s="641" t="b">
        <v>1</v>
      </c>
      <c r="T59" s="642"/>
      <c r="U59" s="642"/>
      <c r="V59" s="641"/>
      <c r="W59" s="954" t="s">
        <v>574</v>
      </c>
    </row>
    <row r="60" spans="2:23" ht="21.75" customHeight="1" thickBot="1">
      <c r="B60" s="1409"/>
      <c r="C60" s="1363"/>
      <c r="D60" s="1364"/>
      <c r="E60" s="1365"/>
      <c r="F60" s="1342"/>
      <c r="G60" s="713" t="s">
        <v>109</v>
      </c>
      <c r="H60" s="730">
        <f>IF(AND(OR(I59=0,I59=1),OR(I60=0,I60=1),OR(I61=0,I61=1),OR(I62=0,I62=1)),(SUM(I59:I62)-2)/2,"ERR")</f>
        <v>0</v>
      </c>
      <c r="I60" s="467">
        <f>IF(AND(J59="■",J60="■"),1,IF(AND(J59="□",J60="■"),"Ｅ",IF(J60="□",0,"E")))</f>
        <v>0</v>
      </c>
      <c r="J60" s="399" t="str">
        <f t="shared" si="4"/>
        <v>□</v>
      </c>
      <c r="K60" s="641" t="b">
        <v>0</v>
      </c>
      <c r="L60" s="730">
        <f>IF(AND(OR(M59=0,M59=1),OR(M60=0,M60=1),OR(M61=0,M61=1),OR(M62=0,M62=1)),(SUM(M59:M62)-2)/2,"ERR")</f>
        <v>0</v>
      </c>
      <c r="M60" s="467">
        <f>IF(AND(N59="■",N60="■"),1,IF(AND(N59="□",N60="■"),"Ｅ",IF(N60="□",0,"E")))</f>
        <v>0</v>
      </c>
      <c r="N60" s="399" t="str">
        <f t="shared" si="5"/>
        <v>□</v>
      </c>
      <c r="O60" s="641" t="b">
        <v>0</v>
      </c>
      <c r="P60" s="730">
        <f>IF(AND(OR(Q59=0,Q59=1),OR(Q60=0,Q60=1),OR(Q61=0,Q61=1),OR(Q62=0,Q62=1)),(SUM(Q59:Q62)-2)/2,"ERR")</f>
        <v>0</v>
      </c>
      <c r="Q60" s="467">
        <f>IF(AND(R59="■",R60="■"),1,IF(AND(R59="□",R60="■"),"Ｅ",IF(R60="□",0,"E")))</f>
        <v>0</v>
      </c>
      <c r="R60" s="399" t="str">
        <f t="shared" si="6"/>
        <v>□</v>
      </c>
      <c r="S60" s="641" t="b">
        <v>0</v>
      </c>
      <c r="T60" s="643"/>
      <c r="U60" s="643"/>
      <c r="V60" s="643"/>
      <c r="W60" s="955" t="s">
        <v>575</v>
      </c>
    </row>
    <row r="61" spans="2:23" ht="21.75" customHeight="1" thickBot="1">
      <c r="B61" s="1409"/>
      <c r="C61" s="1363"/>
      <c r="D61" s="1364"/>
      <c r="E61" s="1365"/>
      <c r="F61" s="1342"/>
      <c r="G61" s="717" t="s">
        <v>335</v>
      </c>
      <c r="H61" s="773">
        <f>IF(AND(OR(I59=0,I59=1),OR(I60=0,I60=1),OR(I61=0,I61=1),OR(I62=0,I62=1)),H59*(SUM(I59:I62)-2)/2,"ERR")</f>
        <v>0</v>
      </c>
      <c r="I61" s="467">
        <f>IF(J61="■",1,IF(J61="□",0,"E"))</f>
        <v>1</v>
      </c>
      <c r="J61" s="399" t="str">
        <f t="shared" si="4"/>
        <v>■</v>
      </c>
      <c r="K61" s="641" t="b">
        <v>1</v>
      </c>
      <c r="L61" s="773">
        <f>IF(AND(OR(M59=0,M59=1),OR(M60=0,M60=1),OR(M61=0,M61=1),OR(M62=0,M62=1)),L59*(SUM(M59:M62)-2)/2,"ERR")</f>
        <v>0</v>
      </c>
      <c r="M61" s="467">
        <f>IF(N61="■",1,IF(N61="□",0,"E"))</f>
        <v>1</v>
      </c>
      <c r="N61" s="399" t="str">
        <f t="shared" si="5"/>
        <v>■</v>
      </c>
      <c r="O61" s="641" t="b">
        <v>1</v>
      </c>
      <c r="P61" s="773">
        <f>IF(AND(OR(Q59=0,Q59=1),OR(Q60=0,Q60=1),OR(Q61=0,Q61=1),OR(Q62=0,Q62=1)),P59*(SUM(Q59:Q62)-2)/2,"ERR")</f>
        <v>0</v>
      </c>
      <c r="Q61" s="467">
        <f>IF(R61="■",1,IF(R61="□",0,"E"))</f>
        <v>1</v>
      </c>
      <c r="R61" s="399" t="str">
        <f t="shared" si="6"/>
        <v>■</v>
      </c>
      <c r="S61" s="641" t="b">
        <v>1</v>
      </c>
      <c r="T61" s="641"/>
      <c r="U61" s="641"/>
      <c r="V61" s="641"/>
      <c r="W61" s="956" t="s">
        <v>277</v>
      </c>
    </row>
    <row r="62" spans="2:23" ht="21.75" customHeight="1">
      <c r="B62" s="1409"/>
      <c r="C62" s="1456"/>
      <c r="D62" s="1375"/>
      <c r="E62" s="1376"/>
      <c r="F62" s="1343"/>
      <c r="G62" s="771"/>
      <c r="H62" s="772"/>
      <c r="I62" s="735">
        <f>IF(AND(J61="■",J62="■"),1,IF(AND(J61="□",J62="■"),"Ｅ",IF(J62="□",0,"E")))</f>
        <v>0</v>
      </c>
      <c r="J62" s="736" t="str">
        <f t="shared" si="4"/>
        <v>□</v>
      </c>
      <c r="K62" s="736" t="b">
        <v>0</v>
      </c>
      <c r="L62" s="734"/>
      <c r="M62" s="735">
        <f>IF(AND(N61="■",N62="■"),1,IF(AND(N61="□",N62="■"),"Ｅ",IF(N62="□",0,"E")))</f>
        <v>0</v>
      </c>
      <c r="N62" s="736" t="str">
        <f t="shared" si="5"/>
        <v>□</v>
      </c>
      <c r="O62" s="736" t="b">
        <v>0</v>
      </c>
      <c r="P62" s="737"/>
      <c r="Q62" s="469">
        <f>IF(AND(R61="■",R62="■"),1,IF(AND(R61="□",R62="■"),"Ｅ",IF(R62="□",0,"E")))</f>
        <v>0</v>
      </c>
      <c r="R62" s="701" t="str">
        <f t="shared" si="6"/>
        <v>□</v>
      </c>
      <c r="S62" s="644" t="b">
        <v>0</v>
      </c>
      <c r="T62" s="644"/>
      <c r="U62" s="644"/>
      <c r="V62" s="644"/>
      <c r="W62" s="958" t="s">
        <v>278</v>
      </c>
    </row>
    <row r="63" spans="2:23" ht="22.5">
      <c r="B63" s="1457"/>
      <c r="C63" s="719"/>
      <c r="D63" s="719"/>
      <c r="E63" s="719"/>
      <c r="F63" s="730"/>
      <c r="G63" s="740"/>
      <c r="H63" s="1037" t="s">
        <v>647</v>
      </c>
      <c r="I63" s="1037"/>
      <c r="J63" s="1037"/>
      <c r="K63" s="1037"/>
      <c r="L63" s="1037" t="s">
        <v>110</v>
      </c>
      <c r="M63" s="1037"/>
      <c r="N63" s="1037"/>
      <c r="O63" s="1037"/>
      <c r="P63" s="1037" t="s">
        <v>111</v>
      </c>
      <c r="Q63" s="1038"/>
      <c r="R63" s="1038"/>
      <c r="S63" s="1038"/>
      <c r="T63" s="1039" t="s">
        <v>647</v>
      </c>
      <c r="U63" s="741" t="s">
        <v>110</v>
      </c>
      <c r="V63" s="741" t="s">
        <v>111</v>
      </c>
      <c r="W63" s="742"/>
    </row>
    <row r="64" spans="2:23" ht="22.5" customHeight="1">
      <c r="B64" s="1409" t="s">
        <v>379</v>
      </c>
      <c r="C64" s="719"/>
      <c r="D64" s="719"/>
      <c r="E64" s="719"/>
      <c r="F64" s="469"/>
      <c r="G64" s="740"/>
      <c r="H64" s="1037" t="s">
        <v>647</v>
      </c>
      <c r="I64" s="1037"/>
      <c r="J64" s="1037"/>
      <c r="K64" s="1037"/>
      <c r="L64" s="1037" t="s">
        <v>110</v>
      </c>
      <c r="M64" s="1037"/>
      <c r="N64" s="1037"/>
      <c r="O64" s="1037"/>
      <c r="P64" s="1037" t="s">
        <v>111</v>
      </c>
      <c r="Q64" s="1038"/>
      <c r="R64" s="1038"/>
      <c r="S64" s="1038"/>
      <c r="T64" s="1039" t="s">
        <v>647</v>
      </c>
      <c r="U64" s="741" t="s">
        <v>110</v>
      </c>
      <c r="V64" s="741" t="s">
        <v>111</v>
      </c>
      <c r="W64" s="742"/>
    </row>
    <row r="65" spans="2:23" ht="21.75" customHeight="1">
      <c r="B65" s="1409"/>
      <c r="C65" s="1363" t="s">
        <v>114</v>
      </c>
      <c r="D65" s="1364"/>
      <c r="E65" s="1365"/>
      <c r="F65" s="1415" t="s">
        <v>289</v>
      </c>
      <c r="G65" s="694"/>
      <c r="H65" s="500"/>
      <c r="I65" s="500"/>
      <c r="J65" s="502"/>
      <c r="K65" s="500"/>
      <c r="L65" s="500"/>
      <c r="M65" s="499"/>
      <c r="N65" s="502"/>
      <c r="O65" s="500"/>
      <c r="P65" s="504"/>
      <c r="Q65" s="467"/>
      <c r="R65" s="697"/>
      <c r="S65" s="503" t="str">
        <f>IF('業務情報'!$F$9=2,"■","□")</f>
        <v>□</v>
      </c>
      <c r="T65" s="504"/>
      <c r="U65" s="504"/>
      <c r="V65" s="729" t="str">
        <f>IF('業務情報'!$F$9=2,"■","□")</f>
        <v>□</v>
      </c>
      <c r="W65" s="693" t="s">
        <v>596</v>
      </c>
    </row>
    <row r="66" spans="2:23" ht="21.75" customHeight="1" thickBot="1">
      <c r="B66" s="1409"/>
      <c r="C66" s="1363"/>
      <c r="D66" s="1364"/>
      <c r="E66" s="1365"/>
      <c r="F66" s="1480"/>
      <c r="G66" s="710" t="s">
        <v>430</v>
      </c>
      <c r="H66" s="715">
        <f>IF('業務情報'!$F$9=2,"－",'集計用(配点)'!M24)</f>
        <v>0.39999999999999997</v>
      </c>
      <c r="I66" s="467">
        <f>IF(J66="■",1,IF(J66="□",0,"E"))</f>
        <v>1</v>
      </c>
      <c r="J66" s="697" t="str">
        <f>IF(K66=TRUE,"■","□")</f>
        <v>■</v>
      </c>
      <c r="K66" s="641" t="b">
        <v>1</v>
      </c>
      <c r="L66" s="716">
        <f>IF('業務情報'!$F$9=2,"－",'集計用(配点)'!N24)</f>
        <v>0.19999999999999998</v>
      </c>
      <c r="M66" s="467">
        <f>IF(N66="■",1,IF(N66="□",0,"E"))</f>
        <v>1</v>
      </c>
      <c r="N66" s="697" t="str">
        <f aca="true" t="shared" si="7" ref="N66:N77">IF(O66=TRUE,"■","□")</f>
        <v>■</v>
      </c>
      <c r="O66" s="641" t="b">
        <v>1</v>
      </c>
      <c r="P66" s="716" t="s">
        <v>113</v>
      </c>
      <c r="Q66" s="467"/>
      <c r="R66" s="697"/>
      <c r="S66" s="641"/>
      <c r="T66" s="641"/>
      <c r="U66" s="641"/>
      <c r="V66" s="641"/>
      <c r="W66" s="954" t="s">
        <v>294</v>
      </c>
    </row>
    <row r="67" spans="2:23" ht="21.75" customHeight="1" thickBot="1">
      <c r="B67" s="1409"/>
      <c r="C67" s="1363"/>
      <c r="D67" s="1364"/>
      <c r="E67" s="1365"/>
      <c r="F67" s="1480"/>
      <c r="G67" s="713" t="s">
        <v>109</v>
      </c>
      <c r="H67" s="730">
        <f>IF('業務情報'!$F$9=2,"－",IF(AND(OR(I66=0,I66=1),OR(I67=0,I67=1),OR(I68=0,I68=1),OR(I69=0,I69=1)),(SUM(I66:I69)-2)/2,"ERR"))</f>
        <v>0</v>
      </c>
      <c r="I67" s="467">
        <f>IF(AND(J66="■",J67="■"),1,IF(AND(J66="□",J67="■"),"Ｅ",IF(J67="□",0,"E")))</f>
        <v>0</v>
      </c>
      <c r="J67" s="399" t="str">
        <f>IF(K67=TRUE,"■","□")</f>
        <v>□</v>
      </c>
      <c r="K67" s="641" t="b">
        <v>0</v>
      </c>
      <c r="L67" s="730">
        <f>IF('業務情報'!$F$9=2,"－",IF(AND(OR(M66=0,M66=1),OR(M67=0,M67=1),OR(M68=0,M68=1),OR(M69=0,M69=1)),(SUM(M66:M69)-2)/2,"ERR"))</f>
        <v>0</v>
      </c>
      <c r="M67" s="467">
        <f>IF(AND(N66="■",N67="■"),1,IF(AND(N66="□",N67="■"),"Ｅ",IF(N67="□",0,"E")))</f>
        <v>0</v>
      </c>
      <c r="N67" s="399" t="str">
        <f t="shared" si="7"/>
        <v>□</v>
      </c>
      <c r="O67" s="641" t="b">
        <v>0</v>
      </c>
      <c r="P67" s="730" t="s">
        <v>113</v>
      </c>
      <c r="Q67" s="467"/>
      <c r="R67" s="697"/>
      <c r="S67" s="641"/>
      <c r="T67" s="643"/>
      <c r="U67" s="643"/>
      <c r="V67" s="643"/>
      <c r="W67" s="959" t="s">
        <v>281</v>
      </c>
    </row>
    <row r="68" spans="2:23" ht="21.75" customHeight="1">
      <c r="B68" s="1409"/>
      <c r="C68" s="1363"/>
      <c r="D68" s="1364"/>
      <c r="E68" s="1365"/>
      <c r="F68" s="1480"/>
      <c r="G68" s="717" t="s">
        <v>335</v>
      </c>
      <c r="H68" s="773">
        <f>IF('業務情報'!$F$9=2,"－",IF(AND(OR(I66=0,I66=1),OR(I67=0,I67=1),OR(I68=0,I68=1),OR(I69=0,I69=1)),H66*(SUM(I66:I69)-2)/2,"ERR"))</f>
        <v>0</v>
      </c>
      <c r="I68" s="467">
        <f>IF(J68="■",1,IF(J68="□",0,"E"))</f>
        <v>1</v>
      </c>
      <c r="J68" s="399" t="str">
        <f>IF(K68=TRUE,"■","□")</f>
        <v>■</v>
      </c>
      <c r="K68" s="641" t="b">
        <v>1</v>
      </c>
      <c r="L68" s="773">
        <f>IF('業務情報'!$F$9=2,"－",IF(AND(OR(M66=0,M66=1),OR(M67=0,M67=1),OR(M68=0,M68=1),OR(M69=0,M69=1)),L66*(SUM(M66:M69)-2)/2,"ERR"))</f>
        <v>0</v>
      </c>
      <c r="M68" s="467">
        <f>IF(N68="■",1,IF(N68="□",0,"E"))</f>
        <v>1</v>
      </c>
      <c r="N68" s="399" t="str">
        <f t="shared" si="7"/>
        <v>■</v>
      </c>
      <c r="O68" s="641" t="b">
        <v>1</v>
      </c>
      <c r="P68" s="773" t="s">
        <v>113</v>
      </c>
      <c r="Q68" s="467"/>
      <c r="R68" s="697"/>
      <c r="S68" s="641"/>
      <c r="T68" s="641"/>
      <c r="U68" s="641"/>
      <c r="V68" s="641"/>
      <c r="W68" s="956" t="s">
        <v>282</v>
      </c>
    </row>
    <row r="69" spans="2:23" ht="21.75" customHeight="1">
      <c r="B69" s="1409"/>
      <c r="C69" s="1456"/>
      <c r="D69" s="1375"/>
      <c r="E69" s="1376"/>
      <c r="F69" s="1481"/>
      <c r="G69" s="771"/>
      <c r="H69" s="765"/>
      <c r="I69" s="735">
        <f>IF(AND(J68="■",J69="■"),1,IF(AND(J68="□",J69="■"),"Ｅ",IF(J69="□",0,"E")))</f>
        <v>0</v>
      </c>
      <c r="J69" s="736" t="str">
        <f>IF(K69=TRUE,"■","□")</f>
        <v>□</v>
      </c>
      <c r="K69" s="736" t="b">
        <v>0</v>
      </c>
      <c r="L69" s="774"/>
      <c r="M69" s="735">
        <f>IF(AND(N68="■",N69="■"),1,IF(AND(N68="□",N69="■"),"Ｅ",IF(N69="□",0,"E")))</f>
        <v>0</v>
      </c>
      <c r="N69" s="736" t="str">
        <f t="shared" si="7"/>
        <v>□</v>
      </c>
      <c r="O69" s="736" t="b">
        <v>0</v>
      </c>
      <c r="P69" s="775"/>
      <c r="Q69" s="467"/>
      <c r="R69" s="697"/>
      <c r="S69" s="641"/>
      <c r="T69" s="644"/>
      <c r="U69" s="644"/>
      <c r="V69" s="644"/>
      <c r="W69" s="958" t="s">
        <v>283</v>
      </c>
    </row>
    <row r="70" spans="2:23" ht="21.75" customHeight="1" thickBot="1">
      <c r="B70" s="1409"/>
      <c r="C70" s="1458" t="s">
        <v>43</v>
      </c>
      <c r="D70" s="1373"/>
      <c r="E70" s="1374"/>
      <c r="F70" s="1387" t="s">
        <v>580</v>
      </c>
      <c r="G70" s="710" t="s">
        <v>430</v>
      </c>
      <c r="H70" s="715">
        <f>'集計用(配点)'!M25</f>
        <v>0.31499999999999995</v>
      </c>
      <c r="I70" s="467">
        <f>IF(J70="■",1,IF(J70="□",0,"E"))</f>
        <v>1</v>
      </c>
      <c r="J70" s="697" t="str">
        <f aca="true" t="shared" si="8" ref="J70:J91">IF(K70=TRUE,"■","□")</f>
        <v>■</v>
      </c>
      <c r="K70" s="641" t="b">
        <v>1</v>
      </c>
      <c r="L70" s="716">
        <f>'集計用(配点)'!N25</f>
        <v>0.15749999999999997</v>
      </c>
      <c r="M70" s="467">
        <f>IF(N70="■",1,IF(N70="□",0,"E"))</f>
        <v>1</v>
      </c>
      <c r="N70" s="697" t="str">
        <f t="shared" si="7"/>
        <v>■</v>
      </c>
      <c r="O70" s="641" t="b">
        <v>1</v>
      </c>
      <c r="P70" s="716">
        <f>'集計用(配点)'!O25</f>
        <v>0.10499999999999998</v>
      </c>
      <c r="Q70" s="467">
        <f>IF(R70="■",1,IF(R70="□",0,"E"))</f>
        <v>1</v>
      </c>
      <c r="R70" s="697" t="str">
        <f t="shared" si="6"/>
        <v>■</v>
      </c>
      <c r="S70" s="641" t="b">
        <v>1</v>
      </c>
      <c r="T70" s="642"/>
      <c r="U70" s="642"/>
      <c r="V70" s="641"/>
      <c r="W70" s="954" t="s">
        <v>44</v>
      </c>
    </row>
    <row r="71" spans="2:23" ht="21.75" customHeight="1" thickBot="1">
      <c r="B71" s="1409"/>
      <c r="C71" s="1363"/>
      <c r="D71" s="1364"/>
      <c r="E71" s="1365"/>
      <c r="F71" s="1342"/>
      <c r="G71" s="713" t="s">
        <v>109</v>
      </c>
      <c r="H71" s="730">
        <f>IF(AND(OR(I70=0,I70=1),OR(I71=0,I71=1),OR(I72=0,I72=1),OR(I73=0,I73=1)),(SUM(I70:I73)-2)/2,"ERR")</f>
        <v>0</v>
      </c>
      <c r="I71" s="467">
        <f>IF(AND(J70="■",J71="■"),1,IF(AND(J70="□",J71="■"),"Ｅ",IF(J71="□",0,"E")))</f>
        <v>0</v>
      </c>
      <c r="J71" s="399" t="str">
        <f t="shared" si="8"/>
        <v>□</v>
      </c>
      <c r="K71" s="641" t="b">
        <v>0</v>
      </c>
      <c r="L71" s="730">
        <f>IF(AND(OR(M70=0,M70=1),OR(M71=0,M71=1),OR(M72=0,M72=1),OR(M73=0,M73=1)),(SUM(M70:M73)-2)/2,"ERR")</f>
        <v>0</v>
      </c>
      <c r="M71" s="467">
        <f>IF(AND(N70="■",N71="■"),1,IF(AND(N70="□",N71="■"),"Ｅ",IF(N71="□",0,"E")))</f>
        <v>0</v>
      </c>
      <c r="N71" s="399" t="str">
        <f t="shared" si="7"/>
        <v>□</v>
      </c>
      <c r="O71" s="641" t="b">
        <v>0</v>
      </c>
      <c r="P71" s="730">
        <f>IF(AND(OR(Q70=0,Q70=1),OR(Q71=0,Q71=1),OR(Q72=0,Q72=1),OR(Q73=0,Q73=1)),(SUM(Q70:Q73)-2)/2,"ERR")</f>
        <v>0</v>
      </c>
      <c r="Q71" s="467">
        <f>IF(AND(R70="■",R71="■"),1,IF(AND(R70="□",R71="■"),"Ｅ",IF(R71="□",0,"E")))</f>
        <v>0</v>
      </c>
      <c r="R71" s="399" t="str">
        <f t="shared" si="6"/>
        <v>□</v>
      </c>
      <c r="S71" s="641" t="b">
        <v>0</v>
      </c>
      <c r="T71" s="643"/>
      <c r="U71" s="643"/>
      <c r="V71" s="643"/>
      <c r="W71" s="955" t="s">
        <v>45</v>
      </c>
    </row>
    <row r="72" spans="2:23" ht="21.75" customHeight="1" thickBot="1">
      <c r="B72" s="1409"/>
      <c r="C72" s="1363"/>
      <c r="D72" s="1364"/>
      <c r="E72" s="1365"/>
      <c r="F72" s="1342"/>
      <c r="G72" s="717" t="s">
        <v>335</v>
      </c>
      <c r="H72" s="773">
        <f>IF(AND(OR(I70=0,I70=1),OR(I71=0,I71=1),OR(I72=0,I72=1),OR(I73=0,I73=1)),H70*(SUM(I70:I73)-2)/2,"ERR")</f>
        <v>0</v>
      </c>
      <c r="I72" s="467">
        <f>IF(J72="■",1,IF(J72="□",0,"E"))</f>
        <v>1</v>
      </c>
      <c r="J72" s="399" t="str">
        <f t="shared" si="8"/>
        <v>■</v>
      </c>
      <c r="K72" s="641" t="b">
        <v>1</v>
      </c>
      <c r="L72" s="773">
        <f>IF(AND(OR(M70=0,M70=1),OR(M71=0,M71=1),OR(M72=0,M72=1),OR(M73=0,M73=1)),L70*(SUM(M70:M73)-2)/2,"ERR")</f>
        <v>0</v>
      </c>
      <c r="M72" s="467">
        <f>IF(N72="■",1,IF(N72="□",0,"E"))</f>
        <v>1</v>
      </c>
      <c r="N72" s="399" t="str">
        <f t="shared" si="7"/>
        <v>■</v>
      </c>
      <c r="O72" s="641" t="b">
        <v>1</v>
      </c>
      <c r="P72" s="773">
        <f>IF(AND(OR(Q70=0,Q70=1),OR(Q71=0,Q71=1),OR(Q72=0,Q72=1),OR(Q73=0,Q73=1)),P70*(SUM(Q70:Q73)-2)/2,"ERR")</f>
        <v>0</v>
      </c>
      <c r="Q72" s="467">
        <f>IF(R72="■",1,IF(R72="□",0,"E"))</f>
        <v>1</v>
      </c>
      <c r="R72" s="399" t="str">
        <f t="shared" si="6"/>
        <v>■</v>
      </c>
      <c r="S72" s="641" t="b">
        <v>1</v>
      </c>
      <c r="T72" s="641"/>
      <c r="U72" s="641"/>
      <c r="V72" s="641"/>
      <c r="W72" s="956" t="s">
        <v>296</v>
      </c>
    </row>
    <row r="73" spans="2:23" ht="21.75" customHeight="1" thickBot="1">
      <c r="B73" s="1409"/>
      <c r="C73" s="1363"/>
      <c r="D73" s="1364"/>
      <c r="E73" s="1365"/>
      <c r="F73" s="1343"/>
      <c r="G73" s="771"/>
      <c r="H73" s="765"/>
      <c r="I73" s="735">
        <f>IF(AND(J72="■",J73="■"),1,IF(AND(J72="□",J73="■"),"Ｅ",IF(J73="□",0,"E")))</f>
        <v>0</v>
      </c>
      <c r="J73" s="736" t="str">
        <f t="shared" si="8"/>
        <v>□</v>
      </c>
      <c r="K73" s="736" t="b">
        <v>0</v>
      </c>
      <c r="L73" s="774"/>
      <c r="M73" s="735">
        <f>IF(AND(N72="■",N73="■"),1,IF(AND(N72="□",N73="■"),"Ｅ",IF(N73="□",0,"E")))</f>
        <v>0</v>
      </c>
      <c r="N73" s="736" t="str">
        <f t="shared" si="7"/>
        <v>□</v>
      </c>
      <c r="O73" s="736" t="b">
        <v>0</v>
      </c>
      <c r="P73" s="775"/>
      <c r="Q73" s="469">
        <f>IF(AND(R72="■",R73="■"),1,IF(AND(R72="□",R73="■"),"Ｅ",IF(R73="□",0,"E")))</f>
        <v>0</v>
      </c>
      <c r="R73" s="399" t="str">
        <f t="shared" si="6"/>
        <v>□</v>
      </c>
      <c r="S73" s="644" t="b">
        <v>0</v>
      </c>
      <c r="T73" s="644"/>
      <c r="U73" s="644"/>
      <c r="V73" s="644"/>
      <c r="W73" s="958" t="s">
        <v>61</v>
      </c>
    </row>
    <row r="74" spans="2:23" ht="21.75" customHeight="1" thickBot="1">
      <c r="B74" s="1409"/>
      <c r="C74" s="1363"/>
      <c r="D74" s="1364"/>
      <c r="E74" s="1365"/>
      <c r="F74" s="1387" t="s">
        <v>329</v>
      </c>
      <c r="G74" s="710" t="s">
        <v>430</v>
      </c>
      <c r="H74" s="715">
        <f>'集計用(配点)'!M26</f>
        <v>0.31499999999999995</v>
      </c>
      <c r="I74" s="467">
        <f>IF(J74="■",1,IF(J74="□",0,"E"))</f>
        <v>1</v>
      </c>
      <c r="J74" s="697" t="str">
        <f t="shared" si="8"/>
        <v>■</v>
      </c>
      <c r="K74" s="641" t="b">
        <v>1</v>
      </c>
      <c r="L74" s="716">
        <f>'集計用(配点)'!N26</f>
        <v>0.15749999999999997</v>
      </c>
      <c r="M74" s="467">
        <f>IF(N74="■",1,IF(N74="□",0,"E"))</f>
        <v>1</v>
      </c>
      <c r="N74" s="697" t="str">
        <f t="shared" si="7"/>
        <v>■</v>
      </c>
      <c r="O74" s="641" t="b">
        <v>1</v>
      </c>
      <c r="P74" s="716">
        <f>'集計用(配点)'!O26</f>
        <v>0.10499999999999998</v>
      </c>
      <c r="Q74" s="467">
        <f>IF(R74="■",1,IF(R74="□",0,"E"))</f>
        <v>1</v>
      </c>
      <c r="R74" s="399" t="str">
        <f t="shared" si="6"/>
        <v>■</v>
      </c>
      <c r="S74" s="641" t="b">
        <v>1</v>
      </c>
      <c r="T74" s="641"/>
      <c r="U74" s="641"/>
      <c r="V74" s="641"/>
      <c r="W74" s="954" t="s">
        <v>63</v>
      </c>
    </row>
    <row r="75" spans="2:23" ht="21.75" customHeight="1" thickBot="1">
      <c r="B75" s="1409"/>
      <c r="C75" s="1363"/>
      <c r="D75" s="1364"/>
      <c r="E75" s="1365"/>
      <c r="F75" s="1342"/>
      <c r="G75" s="713" t="s">
        <v>109</v>
      </c>
      <c r="H75" s="730">
        <f>IF(AND(OR(I74=0,I74=1),OR(I75=0,I75=1),OR(I76=0,I76=1),OR(I77=0,I77=1)),(SUM(I74:I77)-2)/2,"ERR")</f>
        <v>0</v>
      </c>
      <c r="I75" s="467">
        <f>IF(AND(J74="■",J75="■"),1,IF(AND(J74="□",J75="■"),"Ｅ",IF(J75="□",0,"E")))</f>
        <v>0</v>
      </c>
      <c r="J75" s="399" t="str">
        <f t="shared" si="8"/>
        <v>□</v>
      </c>
      <c r="K75" s="641" t="b">
        <v>0</v>
      </c>
      <c r="L75" s="730">
        <f>IF(AND(OR(M74=0,M74=1),OR(M75=0,M75=1),OR(M76=0,M76=1),OR(M77=0,M77=1)),(SUM(M74:M77)-2)/2,"ERR")</f>
        <v>0</v>
      </c>
      <c r="M75" s="467">
        <f>IF(AND(N74="■",N75="■"),1,IF(AND(N74="□",N75="■"),"Ｅ",IF(N75="□",0,"E")))</f>
        <v>0</v>
      </c>
      <c r="N75" s="399" t="str">
        <f t="shared" si="7"/>
        <v>□</v>
      </c>
      <c r="O75" s="641" t="b">
        <v>0</v>
      </c>
      <c r="P75" s="730">
        <f>IF(AND(OR(Q74=0,Q74=1),OR(Q75=0,Q75=1),OR(Q76=0,Q76=1),OR(Q77=0,Q77=1)),(SUM(Q74:Q77)-2)/2,"ERR")</f>
        <v>0</v>
      </c>
      <c r="Q75" s="467">
        <f>IF(AND(R74="■",R75="■"),1,IF(AND(R74="□",R75="■"),"Ｅ",IF(R75="□",0,"E")))</f>
        <v>0</v>
      </c>
      <c r="R75" s="399" t="str">
        <f t="shared" si="6"/>
        <v>□</v>
      </c>
      <c r="S75" s="641" t="b">
        <v>0</v>
      </c>
      <c r="T75" s="643"/>
      <c r="U75" s="643"/>
      <c r="V75" s="643"/>
      <c r="W75" s="955" t="s">
        <v>64</v>
      </c>
    </row>
    <row r="76" spans="2:23" ht="21.75" customHeight="1" thickBot="1">
      <c r="B76" s="1409"/>
      <c r="C76" s="1363"/>
      <c r="D76" s="1364"/>
      <c r="E76" s="1365"/>
      <c r="F76" s="1342"/>
      <c r="G76" s="717" t="s">
        <v>335</v>
      </c>
      <c r="H76" s="773">
        <f>IF(AND(OR(I74=0,I74=1),OR(I75=0,I75=1),OR(I76=0,I76=1),OR(I77=0,I77=1)),H74*(SUM(I74:I77)-2)/2,"ERR")</f>
        <v>0</v>
      </c>
      <c r="I76" s="467">
        <f>IF(J76="■",1,IF(J76="□",0,"E"))</f>
        <v>1</v>
      </c>
      <c r="J76" s="399" t="str">
        <f t="shared" si="8"/>
        <v>■</v>
      </c>
      <c r="K76" s="641" t="b">
        <v>1</v>
      </c>
      <c r="L76" s="773">
        <f>IF(AND(OR(M74=0,M74=1),OR(M75=0,M75=1),OR(M76=0,M76=1),OR(M77=0,M77=1)),L74*(SUM(M74:M77)-2)/2,"ERR")</f>
        <v>0</v>
      </c>
      <c r="M76" s="467">
        <f>IF(N76="■",1,IF(N76="□",0,"E"))</f>
        <v>1</v>
      </c>
      <c r="N76" s="399" t="str">
        <f t="shared" si="7"/>
        <v>■</v>
      </c>
      <c r="O76" s="641" t="b">
        <v>1</v>
      </c>
      <c r="P76" s="773">
        <f>IF(AND(OR(Q74=0,Q74=1),OR(Q75=0,Q75=1),OR(Q76=0,Q76=1),OR(Q77=0,Q77=1)),P74*(SUM(Q74:Q77)-2)/2,"ERR")</f>
        <v>0</v>
      </c>
      <c r="Q76" s="467">
        <f>IF(R76="■",1,IF(R76="□",0,"E"))</f>
        <v>1</v>
      </c>
      <c r="R76" s="399" t="str">
        <f t="shared" si="6"/>
        <v>■</v>
      </c>
      <c r="S76" s="641" t="b">
        <v>1</v>
      </c>
      <c r="T76" s="641"/>
      <c r="U76" s="641"/>
      <c r="V76" s="641"/>
      <c r="W76" s="956" t="s">
        <v>65</v>
      </c>
    </row>
    <row r="77" spans="2:23" ht="21.75" customHeight="1" thickBot="1">
      <c r="B77" s="1409"/>
      <c r="C77" s="1363"/>
      <c r="D77" s="1364"/>
      <c r="E77" s="1365"/>
      <c r="F77" s="1343"/>
      <c r="G77" s="771"/>
      <c r="H77" s="765"/>
      <c r="I77" s="735">
        <f>IF(AND(J76="■",J77="■"),1,IF(AND(J76="□",J77="■"),"Ｅ",IF(J77="□",0,"E")))</f>
        <v>0</v>
      </c>
      <c r="J77" s="736" t="str">
        <f t="shared" si="8"/>
        <v>□</v>
      </c>
      <c r="K77" s="736" t="b">
        <v>0</v>
      </c>
      <c r="L77" s="774"/>
      <c r="M77" s="735">
        <f>IF(AND(N76="■",N77="■"),1,IF(AND(N76="□",N77="■"),"Ｅ",IF(N77="□",0,"E")))</f>
        <v>0</v>
      </c>
      <c r="N77" s="736" t="str">
        <f t="shared" si="7"/>
        <v>□</v>
      </c>
      <c r="O77" s="736" t="b">
        <v>0</v>
      </c>
      <c r="P77" s="775"/>
      <c r="Q77" s="469">
        <f>IF(AND(R76="■",R77="■"),1,IF(AND(R76="□",R77="■"),"Ｅ",IF(R77="□",0,"E")))</f>
        <v>0</v>
      </c>
      <c r="R77" s="399" t="str">
        <f t="shared" si="6"/>
        <v>□</v>
      </c>
      <c r="S77" s="644" t="b">
        <v>0</v>
      </c>
      <c r="T77" s="644"/>
      <c r="U77" s="644"/>
      <c r="V77" s="644"/>
      <c r="W77" s="958" t="s">
        <v>66</v>
      </c>
    </row>
    <row r="78" spans="2:23" ht="21.75" customHeight="1" thickBot="1">
      <c r="B78" s="1409"/>
      <c r="C78" s="1363"/>
      <c r="D78" s="1364"/>
      <c r="E78" s="1365"/>
      <c r="F78" s="1446" t="s">
        <v>290</v>
      </c>
      <c r="G78" s="710" t="s">
        <v>430</v>
      </c>
      <c r="H78" s="715">
        <f>'集計用(配点)'!M27</f>
        <v>0.21</v>
      </c>
      <c r="I78" s="467">
        <f>IF(J78="■",1,IF(J78="□",0,"E"))</f>
        <v>1</v>
      </c>
      <c r="J78" s="697" t="str">
        <f>IF(K78=TRUE,"■","□")</f>
        <v>■</v>
      </c>
      <c r="K78" s="641" t="b">
        <v>1</v>
      </c>
      <c r="L78" s="716">
        <f>'集計用(配点)'!N27</f>
        <v>0.105</v>
      </c>
      <c r="M78" s="467">
        <f>IF(N78="■",1,IF(N78="□",0,"E"))</f>
        <v>1</v>
      </c>
      <c r="N78" s="697" t="str">
        <f>IF(O78=TRUE,"■","□")</f>
        <v>■</v>
      </c>
      <c r="O78" s="641" t="b">
        <v>1</v>
      </c>
      <c r="P78" s="716">
        <f>'集計用(配点)'!O27</f>
        <v>0.06999999999999999</v>
      </c>
      <c r="Q78" s="467">
        <f>IF(R78="■",1,IF(R78="□",0,"E"))</f>
        <v>1</v>
      </c>
      <c r="R78" s="399" t="str">
        <f>IF(S78=TRUE,"■","□")</f>
        <v>■</v>
      </c>
      <c r="S78" s="641" t="b">
        <v>1</v>
      </c>
      <c r="T78" s="641"/>
      <c r="U78" s="641"/>
      <c r="V78" s="641"/>
      <c r="W78" s="954" t="s">
        <v>326</v>
      </c>
    </row>
    <row r="79" spans="2:23" ht="21.75" customHeight="1" thickBot="1">
      <c r="B79" s="1409"/>
      <c r="C79" s="1363"/>
      <c r="D79" s="1364"/>
      <c r="E79" s="1365"/>
      <c r="F79" s="1446"/>
      <c r="G79" s="713" t="s">
        <v>109</v>
      </c>
      <c r="H79" s="730">
        <f>IF(AND(OR(I78=0,I78=1),OR(I79=0,I79=1),OR(I80=0,I80=1),OR(I81=0,I81=1)),(SUM(I78:I81)-2)/2,"ERR")</f>
        <v>0</v>
      </c>
      <c r="I79" s="467">
        <f>IF(AND(J78="■",J79="■"),1,IF(AND(J78="□",J79="■"),"Ｅ",IF(J79="□",0,"E")))</f>
        <v>0</v>
      </c>
      <c r="J79" s="399" t="str">
        <f>IF(K79=TRUE,"■","□")</f>
        <v>□</v>
      </c>
      <c r="K79" s="641" t="b">
        <v>0</v>
      </c>
      <c r="L79" s="730">
        <f>IF(AND(OR(M78=0,M78=1),OR(M79=0,M79=1),OR(M80=0,M80=1),OR(M81=0,M81=1)),(SUM(M78:M81)-2)/2,"ERR")</f>
        <v>0</v>
      </c>
      <c r="M79" s="467">
        <f>IF(AND(N78="■",N79="■"),1,IF(AND(N78="□",N79="■"),"Ｅ",IF(N79="□",0,"E")))</f>
        <v>0</v>
      </c>
      <c r="N79" s="399" t="str">
        <f>IF(O79=TRUE,"■","□")</f>
        <v>□</v>
      </c>
      <c r="O79" s="641" t="b">
        <v>0</v>
      </c>
      <c r="P79" s="730">
        <f>IF(AND(OR(Q78=0,Q78=1),OR(Q79=0,Q79=1),OR(Q80=0,Q80=1),OR(Q81=0,Q81=1)),(SUM(Q78:Q81)-2)/2,"ERR")</f>
        <v>0</v>
      </c>
      <c r="Q79" s="469">
        <f>IF(AND(R78="■",R79="■"),1,IF(AND(R78="□",R79="■"),"Ｅ",IF(R79="□",0,"E")))</f>
        <v>0</v>
      </c>
      <c r="R79" s="399" t="str">
        <f>IF(S79=TRUE,"■","□")</f>
        <v>□</v>
      </c>
      <c r="S79" s="644" t="b">
        <v>0</v>
      </c>
      <c r="T79" s="643"/>
      <c r="U79" s="643"/>
      <c r="V79" s="643"/>
      <c r="W79" s="955" t="s">
        <v>19</v>
      </c>
    </row>
    <row r="80" spans="2:23" ht="21.75" customHeight="1" thickBot="1">
      <c r="B80" s="1409"/>
      <c r="C80" s="1363"/>
      <c r="D80" s="1364"/>
      <c r="E80" s="1365"/>
      <c r="F80" s="1446"/>
      <c r="G80" s="717" t="s">
        <v>335</v>
      </c>
      <c r="H80" s="773">
        <f>IF(H78="－","－",IF(AND(OR(I78=0,I78=1),OR(I79=0,I79=1),OR(I80=0,I80=1),OR(I81=0,I81=1)),H78*(SUM(I78:I81)-2)/2,"ERR"))</f>
        <v>0</v>
      </c>
      <c r="I80" s="467">
        <f>IF(J80="■",1,IF(J80="□",0,"E"))</f>
        <v>1</v>
      </c>
      <c r="J80" s="399" t="str">
        <f>IF(K80=TRUE,"■","□")</f>
        <v>■</v>
      </c>
      <c r="K80" s="641" t="b">
        <v>1</v>
      </c>
      <c r="L80" s="773">
        <f>IF(L78="－","－",IF(AND(OR(M78=0,M78=1),OR(M79=0,M79=1),OR(M80=0,M80=1),OR(M81=0,M81=1)),L78*(SUM(M78:M81)-2)/2,"ERR"))</f>
        <v>0</v>
      </c>
      <c r="M80" s="467">
        <f>IF(N80="■",1,IF(N80="□",0,"E"))</f>
        <v>1</v>
      </c>
      <c r="N80" s="399" t="str">
        <f>IF(O80=TRUE,"■","□")</f>
        <v>■</v>
      </c>
      <c r="O80" s="641" t="b">
        <v>1</v>
      </c>
      <c r="P80" s="773">
        <f>IF(P78="－","－",IF(AND(OR(Q78=0,Q78=1),OR(Q79=0,Q79=1),OR(Q80=0,Q80=1),OR(Q81=0,Q81=1)),P78*(SUM(Q78:Q81)-2)/2,"ERR"))</f>
        <v>0</v>
      </c>
      <c r="Q80" s="467">
        <f>IF(R80="■",1,IF(R80="□",0,"E"))</f>
        <v>1</v>
      </c>
      <c r="R80" s="399" t="str">
        <f>IF(S80=TRUE,"■","□")</f>
        <v>■</v>
      </c>
      <c r="S80" s="641" t="b">
        <v>1</v>
      </c>
      <c r="T80" s="641"/>
      <c r="U80" s="641"/>
      <c r="V80" s="641"/>
      <c r="W80" s="956" t="s">
        <v>284</v>
      </c>
    </row>
    <row r="81" spans="2:23" ht="21.75" customHeight="1">
      <c r="B81" s="1409"/>
      <c r="C81" s="1363"/>
      <c r="D81" s="1364"/>
      <c r="E81" s="1365"/>
      <c r="F81" s="1449"/>
      <c r="G81" s="771"/>
      <c r="H81" s="765"/>
      <c r="I81" s="735">
        <f>IF(AND(J80="■",J81="■"),1,IF(AND(J80="□",J81="■"),"Ｅ",IF(J81="□",0,"E")))</f>
        <v>0</v>
      </c>
      <c r="J81" s="736" t="str">
        <f>IF(K81=TRUE,"■","□")</f>
        <v>□</v>
      </c>
      <c r="K81" s="736" t="b">
        <v>0</v>
      </c>
      <c r="L81" s="774"/>
      <c r="M81" s="735">
        <f>IF(AND(N80="■",N81="■"),1,IF(AND(N80="□",N81="■"),"Ｅ",IF(N81="□",0,"E")))</f>
        <v>0</v>
      </c>
      <c r="N81" s="736" t="str">
        <f>IF(O81=TRUE,"■","□")</f>
        <v>□</v>
      </c>
      <c r="O81" s="736" t="b">
        <v>0</v>
      </c>
      <c r="P81" s="775"/>
      <c r="Q81" s="467">
        <f>IF(AND(R80="■",R81="■"),1,IF(AND(R80="□",R81="■"),"Ｅ",IF(R81="□",0,"E")))</f>
        <v>0</v>
      </c>
      <c r="R81" s="399" t="str">
        <f>IF(S81=TRUE,"■","□")</f>
        <v>□</v>
      </c>
      <c r="S81" s="641" t="b">
        <v>0</v>
      </c>
      <c r="T81" s="644"/>
      <c r="U81" s="643"/>
      <c r="V81" s="644"/>
      <c r="W81" s="958" t="s">
        <v>47</v>
      </c>
    </row>
    <row r="82" spans="2:23" ht="21.75" customHeight="1">
      <c r="B82" s="1409"/>
      <c r="C82" s="1363"/>
      <c r="D82" s="1364"/>
      <c r="E82" s="1365"/>
      <c r="F82" s="1415" t="s">
        <v>330</v>
      </c>
      <c r="G82" s="694"/>
      <c r="H82" s="729"/>
      <c r="I82" s="729"/>
      <c r="J82" s="502"/>
      <c r="K82" s="500"/>
      <c r="L82" s="500"/>
      <c r="M82" s="499"/>
      <c r="N82" s="502"/>
      <c r="O82" s="729"/>
      <c r="P82" s="504"/>
      <c r="Q82" s="467"/>
      <c r="R82" s="697"/>
      <c r="S82" s="763" t="str">
        <f>IF('業務情報'!$F$9=2,"■","□")</f>
        <v>□</v>
      </c>
      <c r="T82" s="504"/>
      <c r="U82" s="504"/>
      <c r="V82" s="729" t="str">
        <f>IF('業務情報'!$F$9=2,"■","□")</f>
        <v>□</v>
      </c>
      <c r="W82" s="693" t="s">
        <v>596</v>
      </c>
    </row>
    <row r="83" spans="2:23" ht="21.75" customHeight="1" thickBot="1">
      <c r="B83" s="1409"/>
      <c r="C83" s="1363"/>
      <c r="D83" s="1364"/>
      <c r="E83" s="1365"/>
      <c r="F83" s="1416"/>
      <c r="G83" s="710" t="s">
        <v>430</v>
      </c>
      <c r="H83" s="715">
        <f>IF('業務情報'!$F$9=2,"－",'集計用(配点)'!M28)</f>
        <v>0.6</v>
      </c>
      <c r="I83" s="467">
        <f>IF(J83="■",1,IF(J83="□",0,"E"))</f>
        <v>1</v>
      </c>
      <c r="J83" s="697" t="str">
        <f t="shared" si="8"/>
        <v>■</v>
      </c>
      <c r="K83" s="641" t="b">
        <v>1</v>
      </c>
      <c r="L83" s="716">
        <f>IF('業務情報'!$F$9=2,"－",'集計用(配点)'!N28)</f>
        <v>0.3</v>
      </c>
      <c r="M83" s="467">
        <f>IF(N83="■",1,IF(N83="□",0,"E"))</f>
        <v>1</v>
      </c>
      <c r="N83" s="697" t="str">
        <f>IF(O83=TRUE,"■","□")</f>
        <v>■</v>
      </c>
      <c r="O83" s="641" t="b">
        <v>1</v>
      </c>
      <c r="P83" s="716" t="s">
        <v>113</v>
      </c>
      <c r="Q83" s="467"/>
      <c r="R83" s="697"/>
      <c r="S83" s="641"/>
      <c r="T83" s="641"/>
      <c r="U83" s="641"/>
      <c r="V83" s="641"/>
      <c r="W83" s="954" t="s">
        <v>320</v>
      </c>
    </row>
    <row r="84" spans="2:23" ht="21.75" customHeight="1" thickBot="1">
      <c r="B84" s="1409"/>
      <c r="C84" s="1363"/>
      <c r="D84" s="1364"/>
      <c r="E84" s="1365"/>
      <c r="F84" s="1416"/>
      <c r="G84" s="713" t="s">
        <v>109</v>
      </c>
      <c r="H84" s="730">
        <f>IF('業務情報'!$F$9=2,"－",IF(AND(OR(I83=0,I83=1),OR(I84=0,I84=1),OR(I85=0,I85=1),OR(I86=0,I86=1)),(SUM(I83:I86)-2)/2,"ERR"))</f>
        <v>0</v>
      </c>
      <c r="I84" s="467">
        <f>IF(AND(J83="■",J84="■"),1,IF(AND(J83="□",J84="■"),"Ｅ",IF(J84="□",0,"E")))</f>
        <v>0</v>
      </c>
      <c r="J84" s="399" t="str">
        <f t="shared" si="8"/>
        <v>□</v>
      </c>
      <c r="K84" s="641" t="b">
        <v>0</v>
      </c>
      <c r="L84" s="730">
        <f>IF('業務情報'!$F$9=2,"－",IF(AND(OR(M83=0,M83=1),OR(M84=0,M84=1),OR(M85=0,M85=1),OR(M86=0,M86=1)),(SUM(M83:M86)-2)/2,"ERR"))</f>
        <v>0</v>
      </c>
      <c r="M84" s="467">
        <f>IF(AND(N83="■",N84="■"),1,IF(AND(N83="□",N84="■"),"Ｅ",IF(N84="□",0,"E")))</f>
        <v>0</v>
      </c>
      <c r="N84" s="399" t="str">
        <f>IF(O84=TRUE,"■","□")</f>
        <v>□</v>
      </c>
      <c r="O84" s="641" t="b">
        <v>0</v>
      </c>
      <c r="P84" s="730" t="s">
        <v>113</v>
      </c>
      <c r="Q84" s="467"/>
      <c r="R84" s="697"/>
      <c r="S84" s="641"/>
      <c r="T84" s="643"/>
      <c r="U84" s="643"/>
      <c r="V84" s="643"/>
      <c r="W84" s="955" t="s">
        <v>321</v>
      </c>
    </row>
    <row r="85" spans="2:23" ht="21.75" customHeight="1">
      <c r="B85" s="1409"/>
      <c r="C85" s="1363"/>
      <c r="D85" s="1364"/>
      <c r="E85" s="1365"/>
      <c r="F85" s="1416"/>
      <c r="G85" s="717" t="s">
        <v>335</v>
      </c>
      <c r="H85" s="773">
        <f>IF('業務情報'!$F$9=2,"－",IF(AND(OR(I83=0,I83=1),OR(I84=0,I84=1),OR(I85=0,I85=1),OR(I86=0,I86=1)),H83*(SUM(I83:I86)-2)/2,"ERR"))</f>
        <v>0</v>
      </c>
      <c r="I85" s="467">
        <f>IF(J85="■",1,IF(J85="□",0,"E"))</f>
        <v>1</v>
      </c>
      <c r="J85" s="399" t="str">
        <f t="shared" si="8"/>
        <v>■</v>
      </c>
      <c r="K85" s="641" t="b">
        <v>1</v>
      </c>
      <c r="L85" s="773">
        <f>IF('業務情報'!$F$9=2,"－",IF(AND(OR(M83=0,M83=1),OR(M84=0,M84=1),OR(M85=0,M85=1),OR(M86=0,M86=1)),L83*(SUM(M83:M86)-2)/2,"ERR"))</f>
        <v>0</v>
      </c>
      <c r="M85" s="467">
        <f>IF(N85="■",1,IF(N85="□",0,"E"))</f>
        <v>1</v>
      </c>
      <c r="N85" s="399" t="str">
        <f>IF(O85=TRUE,"■","□")</f>
        <v>■</v>
      </c>
      <c r="O85" s="641" t="b">
        <v>1</v>
      </c>
      <c r="P85" s="773" t="s">
        <v>113</v>
      </c>
      <c r="Q85" s="467"/>
      <c r="R85" s="697"/>
      <c r="S85" s="641"/>
      <c r="T85" s="641"/>
      <c r="U85" s="641"/>
      <c r="V85" s="641"/>
      <c r="W85" s="956" t="s">
        <v>639</v>
      </c>
    </row>
    <row r="86" spans="2:23" ht="21.75" customHeight="1">
      <c r="B86" s="1409"/>
      <c r="C86" s="1363"/>
      <c r="D86" s="1364"/>
      <c r="E86" s="1365"/>
      <c r="F86" s="1417"/>
      <c r="G86" s="771"/>
      <c r="H86" s="765"/>
      <c r="I86" s="735">
        <f>IF(AND(J85="■",J86="■"),1,IF(AND(J85="□",J86="■"),"Ｅ",IF(J86="□",0,"E")))</f>
        <v>0</v>
      </c>
      <c r="J86" s="736" t="str">
        <f t="shared" si="8"/>
        <v>□</v>
      </c>
      <c r="K86" s="736" t="b">
        <v>0</v>
      </c>
      <c r="L86" s="774"/>
      <c r="M86" s="735">
        <f>IF(AND(N85="■",N86="■"),1,IF(AND(N85="□",N86="■"),"Ｅ",IF(N86="□",0,"E")))</f>
        <v>0</v>
      </c>
      <c r="N86" s="736" t="str">
        <f>IF(O86=TRUE,"■","□")</f>
        <v>□</v>
      </c>
      <c r="O86" s="736" t="b">
        <v>0</v>
      </c>
      <c r="P86" s="775"/>
      <c r="Q86" s="467"/>
      <c r="R86" s="697"/>
      <c r="S86" s="641"/>
      <c r="T86" s="644"/>
      <c r="U86" s="644"/>
      <c r="V86" s="641"/>
      <c r="W86" s="958" t="s">
        <v>94</v>
      </c>
    </row>
    <row r="87" spans="2:23" ht="21.75" customHeight="1">
      <c r="B87" s="1409"/>
      <c r="C87" s="1363"/>
      <c r="D87" s="1364"/>
      <c r="E87" s="1365"/>
      <c r="F87" s="1415" t="s">
        <v>297</v>
      </c>
      <c r="G87" s="694"/>
      <c r="H87" s="729"/>
      <c r="I87" s="729"/>
      <c r="J87" s="502"/>
      <c r="K87" s="500"/>
      <c r="L87" s="500"/>
      <c r="M87" s="499"/>
      <c r="N87" s="502"/>
      <c r="O87" s="729"/>
      <c r="P87" s="504"/>
      <c r="Q87" s="467"/>
      <c r="R87" s="697"/>
      <c r="S87" s="763" t="str">
        <f>IF('業務情報'!$F$9=2,"■","□")</f>
        <v>□</v>
      </c>
      <c r="T87" s="504"/>
      <c r="U87" s="504"/>
      <c r="V87" s="729" t="str">
        <f>IF('業務情報'!$F$9=2,"■","□")</f>
        <v>□</v>
      </c>
      <c r="W87" s="693" t="s">
        <v>596</v>
      </c>
    </row>
    <row r="88" spans="2:23" ht="21.75" customHeight="1" thickBot="1">
      <c r="B88" s="1409"/>
      <c r="C88" s="1363"/>
      <c r="D88" s="1364"/>
      <c r="E88" s="1365"/>
      <c r="F88" s="1480"/>
      <c r="G88" s="710" t="s">
        <v>430</v>
      </c>
      <c r="H88" s="715">
        <f>IF('業務情報'!$F$9=2,"－",'集計用(配点)'!M29)</f>
        <v>0.6</v>
      </c>
      <c r="I88" s="467">
        <f>IF(J88="■",1,IF(J88="□",0,"E"))</f>
        <v>1</v>
      </c>
      <c r="J88" s="697" t="str">
        <f t="shared" si="8"/>
        <v>■</v>
      </c>
      <c r="K88" s="641" t="b">
        <v>1</v>
      </c>
      <c r="L88" s="716">
        <f>IF('業務情報'!$F$9=2,"－",'集計用(配点)'!N29)</f>
        <v>0.3</v>
      </c>
      <c r="M88" s="467">
        <f>IF(N88="■",1,IF(N88="□",0,"E"))</f>
        <v>1</v>
      </c>
      <c r="N88" s="697" t="str">
        <f>IF(O88=TRUE,"■","□")</f>
        <v>■</v>
      </c>
      <c r="O88" s="641" t="b">
        <v>1</v>
      </c>
      <c r="P88" s="716" t="s">
        <v>113</v>
      </c>
      <c r="Q88" s="467"/>
      <c r="R88" s="697"/>
      <c r="S88" s="641"/>
      <c r="T88" s="641"/>
      <c r="U88" s="641"/>
      <c r="V88" s="641"/>
      <c r="W88" s="954" t="s">
        <v>285</v>
      </c>
    </row>
    <row r="89" spans="2:23" ht="21.75" customHeight="1" thickBot="1">
      <c r="B89" s="1409"/>
      <c r="C89" s="1363"/>
      <c r="D89" s="1364"/>
      <c r="E89" s="1365"/>
      <c r="F89" s="1480"/>
      <c r="G89" s="713" t="s">
        <v>109</v>
      </c>
      <c r="H89" s="730">
        <f>IF('業務情報'!$F$9=2,"－",IF(AND(OR(I88=0,I88=1),OR(I89=0,I89=1),OR(I90=0,I90=1),OR(I91=0,I91=1)),(SUM(I88:I91)-2)/2,"ERR"))</f>
        <v>0</v>
      </c>
      <c r="I89" s="467">
        <f>IF(AND(J88="■",J89="■"),1,IF(AND(J88="□",J89="■"),"Ｅ",IF(J89="□",0,"E")))</f>
        <v>0</v>
      </c>
      <c r="J89" s="399" t="str">
        <f t="shared" si="8"/>
        <v>□</v>
      </c>
      <c r="K89" s="641" t="b">
        <v>0</v>
      </c>
      <c r="L89" s="730">
        <f>IF('業務情報'!$F$9=2,"－",IF(AND(OR(M88=0,M88=1),OR(M89=0,M89=1),OR(M90=0,M90=1),OR(M91=0,M91=1)),(SUM(M88:M91)-2)/2,"ERR"))</f>
        <v>0</v>
      </c>
      <c r="M89" s="467">
        <f>IF(AND(N88="■",N89="■"),1,IF(AND(N88="□",N89="■"),"Ｅ",IF(N89="□",0,"E")))</f>
        <v>0</v>
      </c>
      <c r="N89" s="399" t="str">
        <f>IF(O89=TRUE,"■","□")</f>
        <v>□</v>
      </c>
      <c r="O89" s="641" t="b">
        <v>0</v>
      </c>
      <c r="P89" s="730" t="s">
        <v>113</v>
      </c>
      <c r="Q89" s="467"/>
      <c r="R89" s="697"/>
      <c r="S89" s="641"/>
      <c r="T89" s="643"/>
      <c r="U89" s="643"/>
      <c r="V89" s="643"/>
      <c r="W89" s="955" t="s">
        <v>286</v>
      </c>
    </row>
    <row r="90" spans="2:23" ht="21.75" customHeight="1">
      <c r="B90" s="1409"/>
      <c r="C90" s="1363"/>
      <c r="D90" s="1364"/>
      <c r="E90" s="1365"/>
      <c r="F90" s="1480"/>
      <c r="G90" s="717" t="s">
        <v>335</v>
      </c>
      <c r="H90" s="773">
        <f>IF('業務情報'!$F$9=2,"－",IF(AND(OR(I88=0,I88=1),OR(I89=0,I89=1),OR(I90=0,I90=1),OR(I91=0,I91=1)),H88*(SUM(I88:I91)-2)/2,"ERR"))</f>
        <v>0</v>
      </c>
      <c r="I90" s="467">
        <f>IF(J90="■",1,IF(J90="□",0,"E"))</f>
        <v>1</v>
      </c>
      <c r="J90" s="399" t="str">
        <f t="shared" si="8"/>
        <v>■</v>
      </c>
      <c r="K90" s="641" t="b">
        <v>1</v>
      </c>
      <c r="L90" s="773">
        <f>IF('業務情報'!$F$9=2,"－",IF(AND(OR(M88=0,M88=1),OR(M89=0,M89=1),OR(M90=0,M90=1),OR(M91=0,M91=1)),L88*(SUM(M88:M91)-2)/2,"ERR"))</f>
        <v>0</v>
      </c>
      <c r="M90" s="467">
        <f>IF(N90="■",1,IF(N90="□",0,"E"))</f>
        <v>1</v>
      </c>
      <c r="N90" s="399" t="str">
        <f>IF(O90=TRUE,"■","□")</f>
        <v>■</v>
      </c>
      <c r="O90" s="641" t="b">
        <v>1</v>
      </c>
      <c r="P90" s="773" t="s">
        <v>113</v>
      </c>
      <c r="Q90" s="467"/>
      <c r="R90" s="697"/>
      <c r="S90" s="641"/>
      <c r="T90" s="641"/>
      <c r="U90" s="641"/>
      <c r="V90" s="641"/>
      <c r="W90" s="956" t="s">
        <v>287</v>
      </c>
    </row>
    <row r="91" spans="2:23" ht="21.75" customHeight="1">
      <c r="B91" s="1409"/>
      <c r="C91" s="1363"/>
      <c r="D91" s="1364"/>
      <c r="E91" s="1365"/>
      <c r="F91" s="1480"/>
      <c r="G91" s="771"/>
      <c r="H91" s="772"/>
      <c r="I91" s="724">
        <f>IF(AND(J90="■",J91="■"),1,IF(AND(J90="□",J91="■"),"Ｅ",IF(J91="□",0,"E")))</f>
        <v>0</v>
      </c>
      <c r="J91" s="642" t="str">
        <f t="shared" si="8"/>
        <v>□</v>
      </c>
      <c r="K91" s="642" t="b">
        <v>0</v>
      </c>
      <c r="L91" s="759"/>
      <c r="M91" s="724">
        <f>IF(AND(N90="■",N91="■"),1,IF(AND(N90="□",N91="■"),"Ｅ",IF(N91="□",0,"E")))</f>
        <v>0</v>
      </c>
      <c r="N91" s="642" t="str">
        <f>IF(O91=TRUE,"■","□")</f>
        <v>□</v>
      </c>
      <c r="O91" s="642" t="b">
        <v>0</v>
      </c>
      <c r="P91" s="760"/>
      <c r="Q91" s="467"/>
      <c r="R91" s="697"/>
      <c r="S91" s="641"/>
      <c r="T91" s="641"/>
      <c r="U91" s="641"/>
      <c r="V91" s="641"/>
      <c r="W91" s="958" t="s">
        <v>288</v>
      </c>
    </row>
    <row r="92" spans="2:23" ht="22.5">
      <c r="B92" s="1409"/>
      <c r="C92" s="766"/>
      <c r="D92" s="735"/>
      <c r="E92" s="767"/>
      <c r="F92" s="730"/>
      <c r="G92" s="743"/>
      <c r="H92" s="1040" t="s">
        <v>647</v>
      </c>
      <c r="I92" s="1040"/>
      <c r="J92" s="1040"/>
      <c r="K92" s="1040"/>
      <c r="L92" s="1040" t="s">
        <v>110</v>
      </c>
      <c r="M92" s="1040"/>
      <c r="N92" s="1040"/>
      <c r="O92" s="1040"/>
      <c r="P92" s="1040" t="s">
        <v>111</v>
      </c>
      <c r="Q92" s="1041"/>
      <c r="R92" s="1041"/>
      <c r="S92" s="1041"/>
      <c r="T92" s="1042" t="s">
        <v>647</v>
      </c>
      <c r="U92" s="1042" t="s">
        <v>110</v>
      </c>
      <c r="V92" s="1042" t="s">
        <v>111</v>
      </c>
      <c r="W92" s="768"/>
    </row>
    <row r="93" spans="2:23" ht="13.5" customHeight="1">
      <c r="B93" s="1409"/>
      <c r="C93" s="1406" t="s">
        <v>550</v>
      </c>
      <c r="D93" s="1407"/>
      <c r="E93" s="1407"/>
      <c r="F93" s="1408"/>
      <c r="G93" s="752" t="s">
        <v>430</v>
      </c>
      <c r="H93" s="403">
        <f>IF('業務情報'!$F$9=2,H47+H51+H55+H59+H70+H74+H78,H47+H51+H55+H59+H66+H70+H74+H78+H83+H88)</f>
        <v>3.7</v>
      </c>
      <c r="I93" s="761"/>
      <c r="J93" s="745"/>
      <c r="K93" s="745"/>
      <c r="L93" s="403">
        <f>IF('業務情報'!$F$9=2,L47+L51+L55+L59+L70+L74+L78,L47+L51+L55+L59+L66+L70+L74+L78+L83+L88)</f>
        <v>1.85</v>
      </c>
      <c r="M93" s="761"/>
      <c r="N93" s="745"/>
      <c r="O93" s="745"/>
      <c r="P93" s="403">
        <f>P47+P51+P55+P59+P70+P74+P78</f>
        <v>0.6999999999999998</v>
      </c>
      <c r="Q93" s="761"/>
      <c r="R93" s="745"/>
      <c r="S93" s="745"/>
      <c r="T93" s="745"/>
      <c r="U93" s="745"/>
      <c r="V93" s="745"/>
      <c r="W93" s="770"/>
    </row>
    <row r="94" spans="2:23" ht="13.5" customHeight="1" thickBot="1">
      <c r="B94" s="1426"/>
      <c r="C94" s="1474"/>
      <c r="D94" s="1475"/>
      <c r="E94" s="1475"/>
      <c r="F94" s="1476"/>
      <c r="G94" s="762" t="s">
        <v>335</v>
      </c>
      <c r="H94" s="714">
        <f>IF('業務情報'!$F$9=2,H49+H53+H57+H61+H72+H76+H80,H49+H53+H57+H61+H68+H72+H76+H80+H85+H90)</f>
        <v>0</v>
      </c>
      <c r="I94" s="476"/>
      <c r="J94" s="401"/>
      <c r="K94" s="401"/>
      <c r="L94" s="714">
        <f>IF('業務情報'!$F$9=2,L49+L53+L57+L61+L72+L76+L80,L49+L53+L57+L61+L68+L72+L76+L80+L85+L90)</f>
        <v>0</v>
      </c>
      <c r="M94" s="476"/>
      <c r="N94" s="401"/>
      <c r="O94" s="401"/>
      <c r="P94" s="714">
        <f>P49+P53+P57+P61+P72+P76+P80</f>
        <v>0</v>
      </c>
      <c r="Q94" s="476"/>
      <c r="R94" s="401"/>
      <c r="S94" s="401"/>
      <c r="T94" s="401"/>
      <c r="U94" s="401"/>
      <c r="V94" s="401"/>
      <c r="W94" s="702"/>
    </row>
    <row r="95" spans="2:23" ht="21.75" customHeight="1" thickBot="1">
      <c r="B95" s="1425" t="s">
        <v>581</v>
      </c>
      <c r="C95" s="1363" t="s">
        <v>581</v>
      </c>
      <c r="D95" s="1364"/>
      <c r="E95" s="1365"/>
      <c r="F95" s="1342" t="s">
        <v>303</v>
      </c>
      <c r="G95" s="710" t="s">
        <v>430</v>
      </c>
      <c r="H95" s="715">
        <f>'集計用(配点)'!M30</f>
        <v>0.84</v>
      </c>
      <c r="I95" s="467">
        <f>IF(J95="■",1,IF(J95="□",0,"E"))</f>
        <v>1</v>
      </c>
      <c r="J95" s="697" t="str">
        <f aca="true" t="shared" si="9" ref="J95:J102">IF(K95=TRUE,"■","□")</f>
        <v>■</v>
      </c>
      <c r="K95" s="641" t="b">
        <v>1</v>
      </c>
      <c r="L95" s="716">
        <f>'集計用(配点)'!N30</f>
        <v>0.42</v>
      </c>
      <c r="M95" s="467">
        <f>IF(N95="■",1,IF(N95="□",0,"E"))</f>
        <v>1</v>
      </c>
      <c r="N95" s="697" t="str">
        <f aca="true" t="shared" si="10" ref="N95:N102">IF(O95=TRUE,"■","□")</f>
        <v>■</v>
      </c>
      <c r="O95" s="641" t="b">
        <v>1</v>
      </c>
      <c r="P95" s="716">
        <f>'集計用(配点)'!O30</f>
        <v>0.27999999999999997</v>
      </c>
      <c r="Q95" s="467">
        <f>IF(R95="■",1,IF(R95="□",0,"E"))</f>
        <v>1</v>
      </c>
      <c r="R95" s="697" t="str">
        <f>IF(S95=TRUE,"■","□")</f>
        <v>■</v>
      </c>
      <c r="S95" s="641" t="b">
        <v>1</v>
      </c>
      <c r="T95" s="641"/>
      <c r="U95" s="641"/>
      <c r="V95" s="641"/>
      <c r="W95" s="686" t="s">
        <v>258</v>
      </c>
    </row>
    <row r="96" spans="2:23" ht="21.75" customHeight="1" thickBot="1">
      <c r="B96" s="1409"/>
      <c r="C96" s="1363"/>
      <c r="D96" s="1364"/>
      <c r="E96" s="1365"/>
      <c r="F96" s="1342"/>
      <c r="G96" s="713" t="s">
        <v>109</v>
      </c>
      <c r="H96" s="730">
        <f>IF(AND(OR(I95=0,I95=1),OR(I96=0,I96=1),OR(I97=0,I97=1),OR(I98=0,I98=1)),(SUM(I95:I98)-2)/2,"ERR")</f>
        <v>0</v>
      </c>
      <c r="I96" s="467">
        <f>IF(AND(J95="■",J96="■"),1,IF(AND(J95="□",J96="■"),"Ｅ",IF(J96="□",0,"E")))</f>
        <v>0</v>
      </c>
      <c r="J96" s="399" t="str">
        <f t="shared" si="9"/>
        <v>□</v>
      </c>
      <c r="K96" s="641" t="b">
        <v>0</v>
      </c>
      <c r="L96" s="730">
        <f>IF(AND(OR(M95=0,M95=1),OR(M96=0,M96=1),OR(M97=0,M97=1),OR(M98=0,M98=1)),(SUM(M95:M98)-2)/2,"ERR")</f>
        <v>0</v>
      </c>
      <c r="M96" s="467">
        <f>IF(AND(N95="■",N96="■"),1,IF(AND(N95="□",N96="■"),"Ｅ",IF(N96="□",0,"E")))</f>
        <v>0</v>
      </c>
      <c r="N96" s="399" t="str">
        <f t="shared" si="10"/>
        <v>□</v>
      </c>
      <c r="O96" s="641" t="b">
        <v>0</v>
      </c>
      <c r="P96" s="730">
        <f>IF(AND(OR(Q95=0,Q95=1),OR(Q96=0,Q96=1),OR(Q97=0,Q97=1),OR(Q98=0,Q98=1)),(SUM(Q95:Q98)-2)/2,"ERR")</f>
        <v>0</v>
      </c>
      <c r="Q96" s="467">
        <f>IF(AND(R95="■",R96="■"),1,IF(AND(R95="□",R96="■"),"Ｅ",IF(R96="□",0,"E")))</f>
        <v>0</v>
      </c>
      <c r="R96" s="399" t="str">
        <f>IF(S96=TRUE,"■","□")</f>
        <v>□</v>
      </c>
      <c r="S96" s="643" t="b">
        <v>0</v>
      </c>
      <c r="T96" s="643"/>
      <c r="U96" s="643"/>
      <c r="V96" s="643"/>
      <c r="W96" s="687" t="s">
        <v>259</v>
      </c>
    </row>
    <row r="97" spans="2:23" ht="21.75" customHeight="1" thickBot="1">
      <c r="B97" s="1409"/>
      <c r="C97" s="1363"/>
      <c r="D97" s="1364"/>
      <c r="E97" s="1365"/>
      <c r="F97" s="1342"/>
      <c r="G97" s="717" t="s">
        <v>335</v>
      </c>
      <c r="H97" s="773">
        <f>IF(AND(OR(I95=0,I95=1),OR(I96=0,I96=1),OR(I97=0,I97=1),OR(I98=0,I98=1)),H95*(SUM(I95:I98)-2)/2,"ERR")</f>
        <v>0</v>
      </c>
      <c r="I97" s="467">
        <f>IF(J97="■",1,IF(J97="□",0,"E"))</f>
        <v>1</v>
      </c>
      <c r="J97" s="399" t="str">
        <f t="shared" si="9"/>
        <v>■</v>
      </c>
      <c r="K97" s="641" t="b">
        <v>1</v>
      </c>
      <c r="L97" s="773">
        <f>IF(AND(OR(M95=0,M95=1),OR(M96=0,M96=1),OR(M97=0,M97=1),OR(M98=0,M98=1)),L95*(SUM(M95:M98)-2)/2,"ERR")</f>
        <v>0</v>
      </c>
      <c r="M97" s="467">
        <f>IF(N97="■",1,IF(N97="□",0,"E"))</f>
        <v>1</v>
      </c>
      <c r="N97" s="399" t="str">
        <f t="shared" si="10"/>
        <v>■</v>
      </c>
      <c r="O97" s="641" t="b">
        <v>1</v>
      </c>
      <c r="P97" s="773">
        <f>IF(AND(OR(Q95=0,Q95=1),OR(Q96=0,Q96=1),OR(Q97=0,Q97=1),OR(Q98=0,Q98=1)),P95*(SUM(Q95:Q98)-2)/2,"ERR")</f>
        <v>0</v>
      </c>
      <c r="Q97" s="467">
        <f>IF(R97="■",1,IF(R97="□",0,"E"))</f>
        <v>1</v>
      </c>
      <c r="R97" s="399" t="str">
        <f>IF(S97=TRUE,"■","□")</f>
        <v>■</v>
      </c>
      <c r="S97" s="641" t="b">
        <v>1</v>
      </c>
      <c r="T97" s="641"/>
      <c r="U97" s="641"/>
      <c r="V97" s="641"/>
      <c r="W97" s="686" t="s">
        <v>305</v>
      </c>
    </row>
    <row r="98" spans="2:23" ht="21.75" customHeight="1">
      <c r="B98" s="1409"/>
      <c r="C98" s="1363"/>
      <c r="D98" s="1364"/>
      <c r="E98" s="1365"/>
      <c r="F98" s="1343"/>
      <c r="G98" s="771"/>
      <c r="H98" s="765"/>
      <c r="I98" s="735">
        <f>IF(AND(J97="■",J98="■"),1,IF(AND(J97="□",J98="■"),"Ｅ",IF(J98="□",0,"E")))</f>
        <v>0</v>
      </c>
      <c r="J98" s="736" t="str">
        <f t="shared" si="9"/>
        <v>□</v>
      </c>
      <c r="K98" s="736" t="b">
        <v>0</v>
      </c>
      <c r="L98" s="774"/>
      <c r="M98" s="735">
        <f>IF(AND(N97="■",N98="■"),1,IF(AND(N97="□",N98="■"),"Ｅ",IF(N98="□",0,"E")))</f>
        <v>0</v>
      </c>
      <c r="N98" s="736" t="str">
        <f t="shared" si="10"/>
        <v>□</v>
      </c>
      <c r="O98" s="736" t="b">
        <v>0</v>
      </c>
      <c r="P98" s="775"/>
      <c r="Q98" s="469">
        <f>IF(AND(R97="■",R98="■"),1,IF(AND(R97="□",R98="■"),"Ｅ",IF(R98="□",0,"E")))</f>
        <v>0</v>
      </c>
      <c r="R98" s="399" t="str">
        <f>IF(S98=TRUE,"■","□")</f>
        <v>□</v>
      </c>
      <c r="S98" s="644" t="b">
        <v>0</v>
      </c>
      <c r="T98" s="644"/>
      <c r="U98" s="644"/>
      <c r="V98" s="644"/>
      <c r="W98" s="691" t="s">
        <v>86</v>
      </c>
    </row>
    <row r="99" spans="2:23" ht="21.75" customHeight="1" thickBot="1">
      <c r="B99" s="1409"/>
      <c r="C99" s="1363"/>
      <c r="D99" s="1364"/>
      <c r="E99" s="1365"/>
      <c r="F99" s="1342" t="s">
        <v>304</v>
      </c>
      <c r="G99" s="710" t="s">
        <v>430</v>
      </c>
      <c r="H99" s="715">
        <f>'集計用(配点)'!M31</f>
        <v>1.1199999999999999</v>
      </c>
      <c r="I99" s="467">
        <f>IF(J99="■",1,IF(J99="□",0,"E"))</f>
        <v>1</v>
      </c>
      <c r="J99" s="697" t="str">
        <f t="shared" si="9"/>
        <v>■</v>
      </c>
      <c r="K99" s="641" t="b">
        <v>1</v>
      </c>
      <c r="L99" s="716">
        <f>'集計用(配点)'!N31</f>
        <v>0.5599999999999999</v>
      </c>
      <c r="M99" s="467">
        <f>IF(N99="■",1,IF(N99="□",0,"E"))</f>
        <v>1</v>
      </c>
      <c r="N99" s="697" t="str">
        <f t="shared" si="10"/>
        <v>■</v>
      </c>
      <c r="O99" s="641" t="b">
        <v>1</v>
      </c>
      <c r="P99" s="716" t="s">
        <v>113</v>
      </c>
      <c r="Q99" s="711"/>
      <c r="R99" s="641"/>
      <c r="S99" s="641"/>
      <c r="T99" s="641"/>
      <c r="U99" s="642"/>
      <c r="V99" s="641"/>
      <c r="W99" s="686" t="s">
        <v>70</v>
      </c>
    </row>
    <row r="100" spans="2:23" ht="21.75" customHeight="1" thickBot="1">
      <c r="B100" s="1409"/>
      <c r="C100" s="1363"/>
      <c r="D100" s="1364"/>
      <c r="E100" s="1365"/>
      <c r="F100" s="1342"/>
      <c r="G100" s="713" t="s">
        <v>109</v>
      </c>
      <c r="H100" s="730">
        <f>IF(AND(OR(I99=0,I99=1),OR(I100=0,I100=1),OR(I101=0,I101=1),OR(I102=0,I102=1)),(SUM(I99:I102)-2)/2,"ERR")</f>
        <v>0</v>
      </c>
      <c r="I100" s="467">
        <f>IF(AND(J99="■",J100="■"),1,IF(AND(J99="□",J100="■"),"Ｅ",IF(J100="□",0,"E")))</f>
        <v>0</v>
      </c>
      <c r="J100" s="399" t="str">
        <f t="shared" si="9"/>
        <v>□</v>
      </c>
      <c r="K100" s="641" t="b">
        <v>0</v>
      </c>
      <c r="L100" s="730">
        <f>IF(AND(OR(M99=0,M99=1),OR(M100=0,M100=1),OR(M101=0,M101=1),OR(M102=0,M102=1)),(SUM(M99:M102)-2)/2,"ERR")</f>
        <v>0</v>
      </c>
      <c r="M100" s="467">
        <f>IF(AND(N99="■",N100="■"),1,IF(AND(N99="□",N100="■"),"Ｅ",IF(N100="□",0,"E")))</f>
        <v>0</v>
      </c>
      <c r="N100" s="399" t="str">
        <f t="shared" si="10"/>
        <v>□</v>
      </c>
      <c r="O100" s="641" t="b">
        <v>0</v>
      </c>
      <c r="P100" s="730" t="s">
        <v>113</v>
      </c>
      <c r="Q100" s="711"/>
      <c r="R100" s="641"/>
      <c r="S100" s="641"/>
      <c r="T100" s="643"/>
      <c r="U100" s="643"/>
      <c r="V100" s="643"/>
      <c r="W100" s="687" t="s">
        <v>87</v>
      </c>
    </row>
    <row r="101" spans="2:23" ht="21.75" customHeight="1">
      <c r="B101" s="1409"/>
      <c r="C101" s="1363"/>
      <c r="D101" s="1364"/>
      <c r="E101" s="1365"/>
      <c r="F101" s="1342"/>
      <c r="G101" s="717" t="s">
        <v>335</v>
      </c>
      <c r="H101" s="773">
        <f>IF(AND(OR(I99=0,I99=1),OR(I100=0,I100=1),OR(I101=0,I101=1),OR(I102=0,I102=1)),H99*(SUM(I99:I102)-2)/2,"ERR")</f>
        <v>0</v>
      </c>
      <c r="I101" s="467">
        <f>IF(J101="■",1,IF(J101="□",0,"E"))</f>
        <v>1</v>
      </c>
      <c r="J101" s="399" t="str">
        <f t="shared" si="9"/>
        <v>■</v>
      </c>
      <c r="K101" s="641" t="b">
        <v>1</v>
      </c>
      <c r="L101" s="773">
        <f>IF(AND(OR(M99=0,M99=1),OR(M100=0,M100=1),OR(M101=0,M101=1),OR(M102=0,M102=1)),L99*(SUM(M99:M102)-2)/2,"ERR")</f>
        <v>0</v>
      </c>
      <c r="M101" s="467">
        <f>IF(N101="■",1,IF(N101="□",0,"E"))</f>
        <v>1</v>
      </c>
      <c r="N101" s="399" t="str">
        <f t="shared" si="10"/>
        <v>■</v>
      </c>
      <c r="O101" s="641" t="b">
        <v>1</v>
      </c>
      <c r="P101" s="773" t="s">
        <v>113</v>
      </c>
      <c r="Q101" s="711"/>
      <c r="R101" s="641"/>
      <c r="S101" s="641"/>
      <c r="T101" s="641"/>
      <c r="U101" s="641"/>
      <c r="V101" s="641"/>
      <c r="W101" s="686" t="s">
        <v>88</v>
      </c>
    </row>
    <row r="102" spans="2:23" ht="21.75" customHeight="1">
      <c r="B102" s="1409"/>
      <c r="C102" s="1456"/>
      <c r="D102" s="1375"/>
      <c r="E102" s="1376"/>
      <c r="F102" s="1343"/>
      <c r="G102" s="771"/>
      <c r="H102" s="765"/>
      <c r="I102" s="735">
        <f>IF(AND(J101="■",J102="■"),1,IF(AND(J101="□",J102="■"),"Ｅ",IF(J102="□",0,"E")))</f>
        <v>0</v>
      </c>
      <c r="J102" s="736" t="str">
        <f t="shared" si="9"/>
        <v>□</v>
      </c>
      <c r="K102" s="736" t="b">
        <v>0</v>
      </c>
      <c r="L102" s="774"/>
      <c r="M102" s="735">
        <f>IF(AND(N101="■",N102="■"),1,IF(AND(N101="□",N102="■"),"Ｅ",IF(N102="□",0,"E")))</f>
        <v>0</v>
      </c>
      <c r="N102" s="736" t="str">
        <f t="shared" si="10"/>
        <v>□</v>
      </c>
      <c r="O102" s="736" t="b">
        <v>0</v>
      </c>
      <c r="P102" s="775"/>
      <c r="Q102" s="711"/>
      <c r="R102" s="641"/>
      <c r="S102" s="641"/>
      <c r="T102" s="644"/>
      <c r="U102" s="641"/>
      <c r="V102" s="641"/>
      <c r="W102" s="691" t="s">
        <v>89</v>
      </c>
    </row>
    <row r="103" spans="2:23" ht="21.75" customHeight="1">
      <c r="B103" s="1409"/>
      <c r="C103" s="1415" t="s">
        <v>643</v>
      </c>
      <c r="D103" s="1418"/>
      <c r="E103" s="1418"/>
      <c r="F103" s="694"/>
      <c r="G103" s="694"/>
      <c r="H103" s="729"/>
      <c r="I103" s="729"/>
      <c r="J103" s="502"/>
      <c r="K103" s="500"/>
      <c r="L103" s="500"/>
      <c r="M103" s="499"/>
      <c r="N103" s="502"/>
      <c r="O103" s="729"/>
      <c r="P103" s="504"/>
      <c r="Q103" s="504"/>
      <c r="R103" s="499"/>
      <c r="S103" s="764" t="str">
        <f>IF('業務情報'!$F$9=2,"■","□")</f>
        <v>□</v>
      </c>
      <c r="T103" s="504"/>
      <c r="U103" s="504"/>
      <c r="V103" s="729" t="str">
        <f>IF('業務情報'!$F$9=2,"■","□")</f>
        <v>□</v>
      </c>
      <c r="W103" s="693" t="s">
        <v>596</v>
      </c>
    </row>
    <row r="104" spans="2:23" ht="21.75" customHeight="1" thickBot="1">
      <c r="B104" s="1409"/>
      <c r="C104" s="1416"/>
      <c r="D104" s="1420"/>
      <c r="E104" s="1421"/>
      <c r="F104" s="1480" t="s">
        <v>645</v>
      </c>
      <c r="G104" s="710" t="s">
        <v>430</v>
      </c>
      <c r="H104" s="715">
        <f>IF('業務情報'!$F$9=2,"－",'集計用(配点)'!M32)</f>
        <v>0.5599999999999999</v>
      </c>
      <c r="I104" s="467">
        <f>IF(J104="■",1,IF(J104="□",0,"E"))</f>
        <v>1</v>
      </c>
      <c r="J104" s="697" t="str">
        <f aca="true" t="shared" si="11" ref="J104:J111">IF(K104=TRUE,"■","□")</f>
        <v>■</v>
      </c>
      <c r="K104" s="641" t="b">
        <v>1</v>
      </c>
      <c r="L104" s="716">
        <f>IF('業務情報'!$F$9=2,"－",'集計用(配点)'!N32)</f>
        <v>0.27999999999999997</v>
      </c>
      <c r="M104" s="467">
        <f>IF(N104="■",1,IF(N104="□",0,"E"))</f>
        <v>1</v>
      </c>
      <c r="N104" s="697" t="str">
        <f aca="true" t="shared" si="12" ref="N104:N111">IF(O104=TRUE,"■","□")</f>
        <v>■</v>
      </c>
      <c r="O104" s="641" t="b">
        <v>1</v>
      </c>
      <c r="P104" s="716" t="s">
        <v>113</v>
      </c>
      <c r="Q104" s="711"/>
      <c r="R104" s="641"/>
      <c r="S104" s="641"/>
      <c r="T104" s="641"/>
      <c r="U104" s="641"/>
      <c r="V104" s="641"/>
      <c r="W104" s="954" t="s">
        <v>641</v>
      </c>
    </row>
    <row r="105" spans="2:23" ht="21.75" customHeight="1" thickBot="1">
      <c r="B105" s="1409"/>
      <c r="C105" s="1416"/>
      <c r="D105" s="1420"/>
      <c r="E105" s="1421"/>
      <c r="F105" s="1480"/>
      <c r="G105" s="713" t="s">
        <v>109</v>
      </c>
      <c r="H105" s="730">
        <f>IF('業務情報'!$F$9=2,"－",IF(AND(OR(I104=0,I104=1),OR(I105=0,I105=1),OR(I106=0,I106=1),OR(I107=0,I107=1)),(SUM(I104:I107)-2)/2,"ERR"))</f>
        <v>0</v>
      </c>
      <c r="I105" s="467">
        <f>IF(AND(J104="■",J105="■"),1,IF(AND(J104="□",J105="■"),"Ｅ",IF(J105="□",0,"E")))</f>
        <v>0</v>
      </c>
      <c r="J105" s="399" t="str">
        <f t="shared" si="11"/>
        <v>□</v>
      </c>
      <c r="K105" s="641" t="b">
        <v>0</v>
      </c>
      <c r="L105" s="730">
        <f>IF('業務情報'!$F$9=2,"－",IF(AND(OR(M104=0,M104=1),OR(M105=0,M105=1),OR(M106=0,M106=1),OR(M107=0,M107=1)),(SUM(M104:M107)-2)/2,"ERR"))</f>
        <v>0</v>
      </c>
      <c r="M105" s="467">
        <f>IF(AND(N104="■",N105="■"),1,IF(AND(N104="□",N105="■"),"Ｅ",IF(N105="□",0,"E")))</f>
        <v>0</v>
      </c>
      <c r="N105" s="399" t="str">
        <f t="shared" si="12"/>
        <v>□</v>
      </c>
      <c r="O105" s="641" t="b">
        <v>0</v>
      </c>
      <c r="P105" s="730" t="s">
        <v>113</v>
      </c>
      <c r="Q105" s="711"/>
      <c r="R105" s="641"/>
      <c r="S105" s="641"/>
      <c r="T105" s="643"/>
      <c r="U105" s="643"/>
      <c r="V105" s="643"/>
      <c r="W105" s="955" t="s">
        <v>90</v>
      </c>
    </row>
    <row r="106" spans="2:23" ht="21.75" customHeight="1">
      <c r="B106" s="1409"/>
      <c r="C106" s="1416"/>
      <c r="D106" s="1420"/>
      <c r="E106" s="1421"/>
      <c r="F106" s="1480"/>
      <c r="G106" s="717" t="s">
        <v>335</v>
      </c>
      <c r="H106" s="773">
        <f>IF('業務情報'!$F$9=2,"－",IF(AND(OR(I104=0,I104=1),OR(I105=0,I105=1),OR(I106=0,I106=1),OR(I107=0,I107=1)),H104*(SUM(I104:I107)-2)/2,"ERR"))</f>
        <v>0</v>
      </c>
      <c r="I106" s="467">
        <f>IF(J106="■",1,IF(J106="□",0,"E"))</f>
        <v>1</v>
      </c>
      <c r="J106" s="399" t="str">
        <f t="shared" si="11"/>
        <v>■</v>
      </c>
      <c r="K106" s="641" t="b">
        <v>1</v>
      </c>
      <c r="L106" s="773">
        <f>IF('業務情報'!$F$9=2,"－",IF(AND(OR(M104=0,M104=1),OR(M105=0,M105=1),OR(M106=0,M106=1),OR(M107=0,M107=1)),L104*(SUM(M104:M107)-2)/2,"ERR"))</f>
        <v>0</v>
      </c>
      <c r="M106" s="467">
        <f>IF(N106="■",1,IF(N106="□",0,"E"))</f>
        <v>1</v>
      </c>
      <c r="N106" s="399" t="str">
        <f t="shared" si="12"/>
        <v>■</v>
      </c>
      <c r="O106" s="641" t="b">
        <v>1</v>
      </c>
      <c r="P106" s="773" t="s">
        <v>113</v>
      </c>
      <c r="Q106" s="711"/>
      <c r="R106" s="641"/>
      <c r="S106" s="641"/>
      <c r="T106" s="641"/>
      <c r="U106" s="641"/>
      <c r="V106" s="641"/>
      <c r="W106" s="956" t="s">
        <v>95</v>
      </c>
    </row>
    <row r="107" spans="2:23" ht="21.75" customHeight="1">
      <c r="B107" s="1409"/>
      <c r="C107" s="1416"/>
      <c r="D107" s="1420"/>
      <c r="E107" s="1421"/>
      <c r="F107" s="1481"/>
      <c r="G107" s="771"/>
      <c r="H107" s="765"/>
      <c r="I107" s="735">
        <f>IF(AND(J106="■",J107="■"),1,IF(AND(J106="□",J107="■"),"Ｅ",IF(J107="□",0,"E")))</f>
        <v>0</v>
      </c>
      <c r="J107" s="736" t="str">
        <f t="shared" si="11"/>
        <v>□</v>
      </c>
      <c r="K107" s="736" t="b">
        <v>0</v>
      </c>
      <c r="L107" s="774"/>
      <c r="M107" s="735">
        <f>IF(AND(N106="■",N107="■"),1,IF(AND(N106="□",N107="■"),"Ｅ",IF(N107="□",0,"E")))</f>
        <v>0</v>
      </c>
      <c r="N107" s="736" t="str">
        <f t="shared" si="12"/>
        <v>□</v>
      </c>
      <c r="O107" s="736" t="b">
        <v>0</v>
      </c>
      <c r="P107" s="775"/>
      <c r="Q107" s="711"/>
      <c r="R107" s="641"/>
      <c r="S107" s="641"/>
      <c r="T107" s="641"/>
      <c r="U107" s="641"/>
      <c r="V107" s="644"/>
      <c r="W107" s="958" t="s">
        <v>90</v>
      </c>
    </row>
    <row r="108" spans="2:23" ht="21.75" customHeight="1" thickBot="1">
      <c r="B108" s="1409"/>
      <c r="C108" s="1416"/>
      <c r="D108" s="1420"/>
      <c r="E108" s="1421"/>
      <c r="F108" s="1482" t="s">
        <v>646</v>
      </c>
      <c r="G108" s="710" t="s">
        <v>430</v>
      </c>
      <c r="H108" s="715">
        <f>IF('業務情報'!$F$9=2,"－",'集計用(配点)'!M33)</f>
        <v>0.5599999999999999</v>
      </c>
      <c r="I108" s="467">
        <f>IF(J108="■",1,IF(J108="□",0,"E"))</f>
        <v>1</v>
      </c>
      <c r="J108" s="697" t="str">
        <f t="shared" si="11"/>
        <v>■</v>
      </c>
      <c r="K108" s="641" t="b">
        <v>1</v>
      </c>
      <c r="L108" s="716">
        <f>IF('業務情報'!$F$9=2,"－",'集計用(配点)'!N33)</f>
        <v>0.27999999999999997</v>
      </c>
      <c r="M108" s="467">
        <f>IF(N108="■",1,IF(N108="□",0,"E"))</f>
        <v>1</v>
      </c>
      <c r="N108" s="697" t="str">
        <f t="shared" si="12"/>
        <v>■</v>
      </c>
      <c r="O108" s="641" t="b">
        <v>1</v>
      </c>
      <c r="P108" s="716" t="s">
        <v>113</v>
      </c>
      <c r="Q108" s="711"/>
      <c r="R108" s="641"/>
      <c r="S108" s="641"/>
      <c r="T108" s="642"/>
      <c r="U108" s="642"/>
      <c r="V108" s="641"/>
      <c r="W108" s="954" t="s">
        <v>642</v>
      </c>
    </row>
    <row r="109" spans="2:23" ht="21.75" customHeight="1" thickBot="1">
      <c r="B109" s="1409"/>
      <c r="C109" s="1416"/>
      <c r="D109" s="1420"/>
      <c r="E109" s="1421"/>
      <c r="F109" s="1480"/>
      <c r="G109" s="713" t="s">
        <v>109</v>
      </c>
      <c r="H109" s="730">
        <f>IF('業務情報'!$F$9=2,"－",IF(AND(OR(I108=0,I108=1),OR(I109=0,I109=1),OR(I110=0,I110=1),OR(I111=0,I111=1)),(SUM(I108:I111)-2)/2,"ERR"))</f>
        <v>0</v>
      </c>
      <c r="I109" s="467">
        <f>IF(AND(J108="■",J109="■"),1,IF(AND(J108="□",J109="■"),"Ｅ",IF(J109="□",0,"E")))</f>
        <v>0</v>
      </c>
      <c r="J109" s="399" t="str">
        <f t="shared" si="11"/>
        <v>□</v>
      </c>
      <c r="K109" s="641" t="b">
        <v>0</v>
      </c>
      <c r="L109" s="730">
        <f>IF('業務情報'!$F$9=2,"－",IF(AND(OR(M108=0,M108=1),OR(M109=0,M109=1),OR(M110=0,M110=1),OR(M111=0,M111=1)),(SUM(M108:M111)-2)/2,"ERR"))</f>
        <v>0</v>
      </c>
      <c r="M109" s="467">
        <f>IF(AND(N108="■",N109="■"),1,IF(AND(N108="□",N109="■"),"Ｅ",IF(N109="□",0,"E")))</f>
        <v>0</v>
      </c>
      <c r="N109" s="399" t="str">
        <f t="shared" si="12"/>
        <v>□</v>
      </c>
      <c r="O109" s="641" t="b">
        <v>0</v>
      </c>
      <c r="P109" s="730" t="s">
        <v>113</v>
      </c>
      <c r="Q109" s="711"/>
      <c r="R109" s="641"/>
      <c r="S109" s="641"/>
      <c r="T109" s="643"/>
      <c r="U109" s="643"/>
      <c r="V109" s="643"/>
      <c r="W109" s="955" t="s">
        <v>90</v>
      </c>
    </row>
    <row r="110" spans="2:23" ht="21.75" customHeight="1">
      <c r="B110" s="1409"/>
      <c r="C110" s="1416"/>
      <c r="D110" s="1420"/>
      <c r="E110" s="1421"/>
      <c r="F110" s="1480"/>
      <c r="G110" s="717" t="s">
        <v>335</v>
      </c>
      <c r="H110" s="773">
        <f>IF('業務情報'!$F$9=2,"－",IF(AND(OR(I108=0,I108=1),OR(I109=0,I109=1),OR(I110=0,I110=1),OR(I111=0,I111=1)),H108*(SUM(I108:I111)-2)/2,"ERR"))</f>
        <v>0</v>
      </c>
      <c r="I110" s="467">
        <f>IF(J110="■",1,IF(J110="□",0,"E"))</f>
        <v>1</v>
      </c>
      <c r="J110" s="399" t="str">
        <f t="shared" si="11"/>
        <v>■</v>
      </c>
      <c r="K110" s="641" t="b">
        <v>1</v>
      </c>
      <c r="L110" s="773">
        <f>IF('業務情報'!$F$9=2,"－",IF(AND(OR(M108=0,M108=1),OR(M109=0,M109=1),OR(M110=0,M110=1),OR(M111=0,M111=1)),L108*(SUM(M108:M111)-2)/2,"ERR"))</f>
        <v>0</v>
      </c>
      <c r="M110" s="467">
        <f>IF(N110="■",1,IF(N110="□",0,"E"))</f>
        <v>1</v>
      </c>
      <c r="N110" s="399" t="str">
        <f t="shared" si="12"/>
        <v>■</v>
      </c>
      <c r="O110" s="641" t="b">
        <v>1</v>
      </c>
      <c r="P110" s="773" t="s">
        <v>113</v>
      </c>
      <c r="Q110" s="711"/>
      <c r="R110" s="641"/>
      <c r="S110" s="641"/>
      <c r="T110" s="641"/>
      <c r="U110" s="641"/>
      <c r="V110" s="641"/>
      <c r="W110" s="956" t="s">
        <v>640</v>
      </c>
    </row>
    <row r="111" spans="2:23" ht="21.75" customHeight="1">
      <c r="B111" s="1409"/>
      <c r="C111" s="1417"/>
      <c r="D111" s="1422"/>
      <c r="E111" s="1423"/>
      <c r="F111" s="1481"/>
      <c r="G111" s="771"/>
      <c r="H111" s="772"/>
      <c r="I111" s="735">
        <f>IF(AND(J110="■",J111="■"),1,IF(AND(J110="□",J111="■"),"Ｅ",IF(J111="□",0,"E")))</f>
        <v>0</v>
      </c>
      <c r="J111" s="736" t="str">
        <f t="shared" si="11"/>
        <v>□</v>
      </c>
      <c r="K111" s="736" t="b">
        <v>0</v>
      </c>
      <c r="L111" s="734"/>
      <c r="M111" s="735">
        <f>IF(AND(N110="■",N111="■"),1,IF(AND(N110="□",N111="■"),"Ｅ",IF(N111="□",0,"E")))</f>
        <v>0</v>
      </c>
      <c r="N111" s="736" t="str">
        <f t="shared" si="12"/>
        <v>□</v>
      </c>
      <c r="O111" s="736" t="b">
        <v>0</v>
      </c>
      <c r="P111" s="737"/>
      <c r="Q111" s="719"/>
      <c r="R111" s="644"/>
      <c r="S111" s="644"/>
      <c r="T111" s="644"/>
      <c r="U111" s="644"/>
      <c r="V111" s="644"/>
      <c r="W111" s="958" t="s">
        <v>306</v>
      </c>
    </row>
    <row r="112" spans="2:23" ht="22.5">
      <c r="B112" s="1409"/>
      <c r="C112" s="766"/>
      <c r="D112" s="735"/>
      <c r="E112" s="767"/>
      <c r="F112" s="730"/>
      <c r="G112" s="743"/>
      <c r="H112" s="1040" t="s">
        <v>647</v>
      </c>
      <c r="I112" s="1040"/>
      <c r="J112" s="1040"/>
      <c r="K112" s="1040"/>
      <c r="L112" s="1040" t="s">
        <v>110</v>
      </c>
      <c r="M112" s="1040"/>
      <c r="N112" s="1040"/>
      <c r="O112" s="1040"/>
      <c r="P112" s="1040" t="s">
        <v>111</v>
      </c>
      <c r="Q112" s="1041"/>
      <c r="R112" s="1041"/>
      <c r="S112" s="1041"/>
      <c r="T112" s="1042" t="s">
        <v>647</v>
      </c>
      <c r="U112" s="1042" t="s">
        <v>110</v>
      </c>
      <c r="V112" s="739" t="s">
        <v>111</v>
      </c>
      <c r="W112" s="768"/>
    </row>
    <row r="113" spans="2:23" ht="13.5" customHeight="1">
      <c r="B113" s="1409"/>
      <c r="C113" s="1483" t="s">
        <v>550</v>
      </c>
      <c r="D113" s="1484"/>
      <c r="E113" s="1484"/>
      <c r="F113" s="1485"/>
      <c r="G113" s="746" t="s">
        <v>430</v>
      </c>
      <c r="H113" s="769">
        <f>IF('業務情報'!$F$9=2,H95+H99,H95+H99+H104+H108)</f>
        <v>3.08</v>
      </c>
      <c r="I113" s="474"/>
      <c r="J113" s="405"/>
      <c r="K113" s="405"/>
      <c r="L113" s="769">
        <f>IF('業務情報'!$F$9=2,L95+L99,L95+L99+L104+L108)</f>
        <v>1.54</v>
      </c>
      <c r="M113" s="474"/>
      <c r="N113" s="405"/>
      <c r="O113" s="405"/>
      <c r="P113" s="769">
        <f>P95</f>
        <v>0.27999999999999997</v>
      </c>
      <c r="Q113" s="474"/>
      <c r="R113" s="405"/>
      <c r="S113" s="405"/>
      <c r="T113" s="405"/>
      <c r="U113" s="405"/>
      <c r="V113" s="405"/>
      <c r="W113" s="412"/>
    </row>
    <row r="114" spans="2:23" ht="13.5" customHeight="1" thickBot="1">
      <c r="B114" s="789"/>
      <c r="C114" s="1483"/>
      <c r="D114" s="1484"/>
      <c r="E114" s="1484"/>
      <c r="F114" s="1485"/>
      <c r="G114" s="752" t="s">
        <v>335</v>
      </c>
      <c r="H114" s="787">
        <f>IF('業務情報'!$F$9=2,H97+H101,H97+H101+H106+H110)</f>
        <v>0</v>
      </c>
      <c r="I114" s="787">
        <f>IF('業務情報'!$F$9=2,I97+I101,I97+I101+I106+I110)</f>
        <v>4</v>
      </c>
      <c r="J114" s="787" t="e">
        <f>IF('業務情報'!$F$9=2,J97+J101,J97+J101+J106+J110)</f>
        <v>#VALUE!</v>
      </c>
      <c r="K114" s="787">
        <f>IF('業務情報'!$F$9=2,K97+K101,K97+K101+K106+K110)</f>
        <v>4</v>
      </c>
      <c r="L114" s="787">
        <f>IF('業務情報'!$F$9=2,L97+L101,L97+L101+L106+L110)</f>
        <v>0</v>
      </c>
      <c r="M114" s="474"/>
      <c r="N114" s="405"/>
      <c r="O114" s="405"/>
      <c r="P114" s="787">
        <f>P97</f>
        <v>0</v>
      </c>
      <c r="Q114" s="474"/>
      <c r="R114" s="405"/>
      <c r="S114" s="405"/>
      <c r="T114" s="405"/>
      <c r="U114" s="405"/>
      <c r="V114" s="405"/>
      <c r="W114" s="412"/>
    </row>
    <row r="115" spans="2:23" ht="18" customHeight="1" thickBot="1">
      <c r="B115" s="1412" t="s">
        <v>551</v>
      </c>
      <c r="C115" s="1413"/>
      <c r="D115" s="1413"/>
      <c r="E115" s="1413"/>
      <c r="F115" s="1414"/>
      <c r="G115" s="791" t="s">
        <v>430</v>
      </c>
      <c r="H115" s="792">
        <f>SUM(H45,H93,H113)</f>
        <v>7.83</v>
      </c>
      <c r="I115" s="793"/>
      <c r="J115" s="794"/>
      <c r="K115" s="794"/>
      <c r="L115" s="792">
        <f>SUM(L45,L93,L113)</f>
        <v>3.915</v>
      </c>
      <c r="M115" s="793"/>
      <c r="N115" s="794"/>
      <c r="O115" s="794"/>
      <c r="P115" s="792">
        <f>SUM(P45,P93,P113)</f>
        <v>1.3299999999999998</v>
      </c>
      <c r="Q115" s="478"/>
      <c r="R115" s="407"/>
      <c r="S115" s="407"/>
      <c r="T115" s="407"/>
      <c r="U115" s="407"/>
      <c r="V115" s="407"/>
      <c r="W115" s="409"/>
    </row>
    <row r="116" spans="2:23" ht="18" customHeight="1" thickBot="1">
      <c r="B116" s="1477"/>
      <c r="C116" s="1478"/>
      <c r="D116" s="1478"/>
      <c r="E116" s="1478"/>
      <c r="F116" s="1479"/>
      <c r="G116" s="755" t="s">
        <v>335</v>
      </c>
      <c r="H116" s="748">
        <f>H46+H94+H114</f>
        <v>0</v>
      </c>
      <c r="I116" s="749"/>
      <c r="J116" s="750"/>
      <c r="K116" s="750"/>
      <c r="L116" s="748">
        <f>SUM(L46,L94,L114)</f>
        <v>0</v>
      </c>
      <c r="M116" s="749"/>
      <c r="N116" s="750"/>
      <c r="O116" s="750"/>
      <c r="P116" s="756">
        <f>SUM(P46,P94,P114)</f>
        <v>0</v>
      </c>
      <c r="Q116" s="757"/>
      <c r="R116" s="410"/>
      <c r="S116" s="410"/>
      <c r="T116" s="750"/>
      <c r="U116" s="750"/>
      <c r="V116" s="750"/>
      <c r="W116" s="758"/>
    </row>
    <row r="117" spans="2:23" ht="18" customHeight="1" thickBot="1">
      <c r="B117" s="1477" t="s">
        <v>552</v>
      </c>
      <c r="C117" s="1478"/>
      <c r="D117" s="1478"/>
      <c r="E117" s="1478"/>
      <c r="F117" s="1479"/>
      <c r="G117" s="747"/>
      <c r="H117" s="753">
        <f>IF(H115=0,"-",H116/H115*35+65)</f>
        <v>65</v>
      </c>
      <c r="I117" s="754"/>
      <c r="J117" s="751">
        <f>IF(H117='集計用(採点結果)'!K38,"","ERROR")</f>
      </c>
      <c r="K117" s="751"/>
      <c r="L117" s="753">
        <f>IF(L115=0,"-",L116/L115*35+65)</f>
        <v>65</v>
      </c>
      <c r="M117" s="754"/>
      <c r="N117" s="751">
        <f>IF(L117='集計用(採点結果)'!L38,"","ERROR")</f>
      </c>
      <c r="O117" s="750"/>
      <c r="P117" s="753">
        <f>IF(P115=0,"-",P116/P115*35+65)</f>
        <v>65</v>
      </c>
      <c r="Q117" s="754"/>
      <c r="R117" s="751">
        <f>IF(P117='集計用(採点結果)'!M38,"","ERROR")</f>
      </c>
      <c r="S117" s="750"/>
      <c r="T117" s="751"/>
      <c r="U117" s="750"/>
      <c r="V117" s="750"/>
      <c r="W117" s="758"/>
    </row>
    <row r="118" ht="13.5" customHeight="1">
      <c r="B118" s="395" t="s">
        <v>324</v>
      </c>
    </row>
  </sheetData>
  <sheetProtection/>
  <mergeCells count="45">
    <mergeCell ref="F3:F6"/>
    <mergeCell ref="F28:F31"/>
    <mergeCell ref="F20:F23"/>
    <mergeCell ref="F99:F102"/>
    <mergeCell ref="F47:F50"/>
    <mergeCell ref="F55:F58"/>
    <mergeCell ref="F70:F73"/>
    <mergeCell ref="F16:F19"/>
    <mergeCell ref="C45:F46"/>
    <mergeCell ref="F40:F43"/>
    <mergeCell ref="C70:E91"/>
    <mergeCell ref="F51:F54"/>
    <mergeCell ref="F65:F69"/>
    <mergeCell ref="C47:E54"/>
    <mergeCell ref="F74:F77"/>
    <mergeCell ref="F87:F91"/>
    <mergeCell ref="F82:F86"/>
    <mergeCell ref="F78:F81"/>
    <mergeCell ref="B117:F117"/>
    <mergeCell ref="C103:E111"/>
    <mergeCell ref="F104:F107"/>
    <mergeCell ref="F108:F111"/>
    <mergeCell ref="B95:B113"/>
    <mergeCell ref="C113:F114"/>
    <mergeCell ref="B115:F116"/>
    <mergeCell ref="F95:F98"/>
    <mergeCell ref="C95:E102"/>
    <mergeCell ref="W3:W6"/>
    <mergeCell ref="G3:P6"/>
    <mergeCell ref="B64:B94"/>
    <mergeCell ref="C55:E62"/>
    <mergeCell ref="C65:E69"/>
    <mergeCell ref="F59:F62"/>
    <mergeCell ref="F36:F39"/>
    <mergeCell ref="B3:E6"/>
    <mergeCell ref="C28:E43"/>
    <mergeCell ref="C93:F94"/>
    <mergeCell ref="B47:B63"/>
    <mergeCell ref="B7:B46"/>
    <mergeCell ref="F24:F27"/>
    <mergeCell ref="C12:E27"/>
    <mergeCell ref="F12:F15"/>
    <mergeCell ref="C8:E11"/>
    <mergeCell ref="F8:F11"/>
    <mergeCell ref="F32:F35"/>
  </mergeCells>
  <printOptions horizontalCentered="1"/>
  <pageMargins left="0.5905511811023623" right="0.3937007874015748" top="0.31496062992125984" bottom="0.1968503937007874" header="0" footer="0"/>
  <pageSetup fitToHeight="3" horizontalDpi="600" verticalDpi="600" orientation="portrait" paperSize="9" scale="63" r:id="rId2"/>
  <rowBreaks count="1" manualBreakCount="1">
    <brk id="63" min="1" max="22" man="1"/>
  </rowBreaks>
  <drawing r:id="rId1"/>
</worksheet>
</file>

<file path=xl/worksheets/sheet13.xml><?xml version="1.0" encoding="utf-8"?>
<worksheet xmlns="http://schemas.openxmlformats.org/spreadsheetml/2006/main" xmlns:r="http://schemas.openxmlformats.org/officeDocument/2006/relationships">
  <sheetPr codeName="Sheet17"/>
  <dimension ref="B2:R118"/>
  <sheetViews>
    <sheetView showGridLines="0" view="pageBreakPreview" zoomScaleNormal="80" zoomScaleSheetLayoutView="100" zoomScalePageLayoutView="0" workbookViewId="0" topLeftCell="A1">
      <selection activeCell="A1" sqref="A1"/>
    </sheetView>
  </sheetViews>
  <sheetFormatPr defaultColWidth="2.625" defaultRowHeight="13.5" customHeight="1" outlineLevelCol="1"/>
  <cols>
    <col min="1" max="3" width="2.625" style="395" customWidth="1"/>
    <col min="4" max="4" width="12.625" style="395" customWidth="1"/>
    <col min="5" max="5" width="2.625" style="395" customWidth="1"/>
    <col min="6" max="6" width="18.625" style="395" customWidth="1"/>
    <col min="7" max="7" width="6.50390625" style="395" customWidth="1"/>
    <col min="8" max="8" width="7.50390625" style="395" customWidth="1"/>
    <col min="9" max="10" width="2.625" style="395" hidden="1" customWidth="1" outlineLevel="1"/>
    <col min="11" max="11" width="6.125" style="395" hidden="1" customWidth="1" outlineLevel="1"/>
    <col min="12" max="12" width="7.50390625" style="395" customWidth="1" collapsed="1"/>
    <col min="13" max="13" width="2.75390625" style="395" hidden="1" customWidth="1" outlineLevel="1"/>
    <col min="14" max="14" width="2.625" style="395" hidden="1" customWidth="1" outlineLevel="1"/>
    <col min="15" max="15" width="7.50390625" style="395" hidden="1" customWidth="1" outlineLevel="1"/>
    <col min="16" max="17" width="2.625" style="395" customWidth="1" collapsed="1"/>
    <col min="18" max="18" width="66.625" style="395" customWidth="1"/>
    <col min="19" max="16384" width="2.625" style="395" customWidth="1"/>
  </cols>
  <sheetData>
    <row r="2" spans="2:14" ht="13.5" customHeight="1" thickBot="1">
      <c r="B2" s="1043" t="s">
        <v>681</v>
      </c>
      <c r="J2" s="395" t="s">
        <v>0</v>
      </c>
      <c r="N2" s="395" t="s">
        <v>0</v>
      </c>
    </row>
    <row r="3" spans="2:18" ht="13.5" customHeight="1">
      <c r="B3" s="1471" t="s">
        <v>504</v>
      </c>
      <c r="C3" s="1394"/>
      <c r="D3" s="1394"/>
      <c r="E3" s="1394"/>
      <c r="F3" s="1394" t="s">
        <v>505</v>
      </c>
      <c r="G3" s="1462" t="s">
        <v>112</v>
      </c>
      <c r="H3" s="1463"/>
      <c r="I3" s="1463"/>
      <c r="J3" s="1463"/>
      <c r="K3" s="1463"/>
      <c r="L3" s="1463"/>
      <c r="M3" s="731"/>
      <c r="N3" s="731"/>
      <c r="O3" s="731"/>
      <c r="P3" s="779"/>
      <c r="Q3" s="725"/>
      <c r="R3" s="1459" t="s">
        <v>331</v>
      </c>
    </row>
    <row r="4" spans="2:18" ht="13.5" customHeight="1">
      <c r="B4" s="1472"/>
      <c r="C4" s="1395"/>
      <c r="D4" s="1395"/>
      <c r="E4" s="1395"/>
      <c r="F4" s="1395"/>
      <c r="G4" s="1465"/>
      <c r="H4" s="1466"/>
      <c r="I4" s="1466"/>
      <c r="J4" s="1466"/>
      <c r="K4" s="1466"/>
      <c r="L4" s="1466"/>
      <c r="M4" s="732"/>
      <c r="N4" s="732"/>
      <c r="O4" s="732"/>
      <c r="P4" s="780"/>
      <c r="Q4" s="726"/>
      <c r="R4" s="1460"/>
    </row>
    <row r="5" spans="2:18" ht="13.5" customHeight="1">
      <c r="B5" s="1472"/>
      <c r="C5" s="1395"/>
      <c r="D5" s="1395"/>
      <c r="E5" s="1395"/>
      <c r="F5" s="1395"/>
      <c r="G5" s="1465"/>
      <c r="H5" s="1466"/>
      <c r="I5" s="1466"/>
      <c r="J5" s="1466"/>
      <c r="K5" s="1466"/>
      <c r="L5" s="1466"/>
      <c r="M5" s="732"/>
      <c r="N5" s="732"/>
      <c r="O5" s="732"/>
      <c r="P5" s="780"/>
      <c r="Q5" s="726"/>
      <c r="R5" s="1460"/>
    </row>
    <row r="6" spans="2:18" ht="42.75" customHeight="1" thickBot="1">
      <c r="B6" s="1473"/>
      <c r="C6" s="1396"/>
      <c r="D6" s="1396"/>
      <c r="E6" s="1396"/>
      <c r="F6" s="1396"/>
      <c r="G6" s="1468"/>
      <c r="H6" s="1469"/>
      <c r="I6" s="1469"/>
      <c r="J6" s="1469"/>
      <c r="K6" s="1469"/>
      <c r="L6" s="1469"/>
      <c r="M6" s="733"/>
      <c r="N6" s="733"/>
      <c r="O6" s="733"/>
      <c r="P6" s="781"/>
      <c r="Q6" s="727"/>
      <c r="R6" s="1461"/>
    </row>
    <row r="7" spans="2:18" ht="22.5">
      <c r="B7" s="1425" t="s">
        <v>16</v>
      </c>
      <c r="C7" s="723"/>
      <c r="D7" s="723"/>
      <c r="E7" s="723"/>
      <c r="F7" s="738"/>
      <c r="G7" s="782"/>
      <c r="H7" s="783" t="s">
        <v>115</v>
      </c>
      <c r="I7" s="783"/>
      <c r="J7" s="783"/>
      <c r="K7" s="783"/>
      <c r="L7" s="783" t="s">
        <v>111</v>
      </c>
      <c r="M7" s="783"/>
      <c r="N7" s="783"/>
      <c r="O7" s="783"/>
      <c r="P7" s="784" t="s">
        <v>115</v>
      </c>
      <c r="Q7" s="784" t="s">
        <v>111</v>
      </c>
      <c r="R7" s="728"/>
    </row>
    <row r="8" spans="2:18" ht="21.75" customHeight="1" thickBot="1">
      <c r="B8" s="1409"/>
      <c r="C8" s="1364" t="s">
        <v>337</v>
      </c>
      <c r="D8" s="1364"/>
      <c r="E8" s="1365"/>
      <c r="F8" s="1342" t="s">
        <v>261</v>
      </c>
      <c r="G8" s="710" t="s">
        <v>430</v>
      </c>
      <c r="H8" s="715">
        <f>'集計用(配点)'!P10</f>
        <v>0.105</v>
      </c>
      <c r="I8" s="467">
        <f>IF(J8="■",1,IF(J8="□",0,"E"))</f>
        <v>1</v>
      </c>
      <c r="J8" s="697" t="str">
        <f>IF(K8=TRUE,"■","□")</f>
        <v>■</v>
      </c>
      <c r="K8" s="641" t="b">
        <v>1</v>
      </c>
      <c r="L8" s="716">
        <f>'集計用(配点)'!Q10</f>
        <v>0.0525</v>
      </c>
      <c r="M8" s="467">
        <f>IF(N8="■",1,IF(N8="□",0,"E"))</f>
        <v>1</v>
      </c>
      <c r="N8" s="697" t="str">
        <f>IF(O8=TRUE,"■","□")</f>
        <v>■</v>
      </c>
      <c r="O8" s="641" t="b">
        <v>1</v>
      </c>
      <c r="P8" s="641"/>
      <c r="Q8" s="641"/>
      <c r="R8" s="951" t="s">
        <v>567</v>
      </c>
    </row>
    <row r="9" spans="2:18" ht="21.75" customHeight="1" thickBot="1">
      <c r="B9" s="1409"/>
      <c r="C9" s="1364"/>
      <c r="D9" s="1364"/>
      <c r="E9" s="1365"/>
      <c r="F9" s="1342"/>
      <c r="G9" s="713" t="s">
        <v>109</v>
      </c>
      <c r="H9" s="730">
        <f>IF(AND(OR(I8=0,I8=1),OR(I9=0,I9=1),OR(I10=0,I10=1),OR(I11=0,I11=1)),(SUM(I8:I11)-2)/2,"ERR")</f>
        <v>0</v>
      </c>
      <c r="I9" s="467">
        <f>IF(AND(J8="■",J9="■"),1,IF(AND(J8="□",J9="■"),"Ｅ",IF(J9="□",0,"E")))</f>
        <v>0</v>
      </c>
      <c r="J9" s="399" t="str">
        <f aca="true" t="shared" si="0" ref="J9:J27">IF(K9=TRUE,"■","□")</f>
        <v>□</v>
      </c>
      <c r="K9" s="641" t="b">
        <v>0</v>
      </c>
      <c r="L9" s="730">
        <f>IF(AND(OR(M8=0,M8=1),OR(M9=0,M9=1),OR(M10=0,M10=1),OR(M11=0,M11=1)),(SUM(M8:M11)-2)/2,"ERR")</f>
        <v>0</v>
      </c>
      <c r="M9" s="467">
        <f>IF(AND(N8="■",N9="■"),1,IF(AND(N8="□",N9="■"),"Ｅ",IF(N9="□",0,"E")))</f>
        <v>0</v>
      </c>
      <c r="N9" s="399" t="str">
        <f aca="true" t="shared" si="1" ref="N9:N43">IF(O9=TRUE,"■","□")</f>
        <v>□</v>
      </c>
      <c r="O9" s="641" t="b">
        <v>0</v>
      </c>
      <c r="P9" s="643"/>
      <c r="Q9" s="643"/>
      <c r="R9" s="952" t="s">
        <v>568</v>
      </c>
    </row>
    <row r="10" spans="2:18" ht="21.75" customHeight="1" thickBot="1">
      <c r="B10" s="1409"/>
      <c r="C10" s="1364"/>
      <c r="D10" s="1364"/>
      <c r="E10" s="1365"/>
      <c r="F10" s="1342"/>
      <c r="G10" s="717" t="s">
        <v>335</v>
      </c>
      <c r="H10" s="773">
        <f>IF(AND(OR(I8=0,I8=1),OR(I9=0,I9=1),OR(I10=0,I10=1),OR(I11=0,I11=1)),H8*(SUM(I8:I11)-2)/2,"ERR")</f>
        <v>0</v>
      </c>
      <c r="I10" s="467">
        <f>IF(J10="■",1,IF(J10="□",0,"E"))</f>
        <v>1</v>
      </c>
      <c r="J10" s="399" t="str">
        <f t="shared" si="0"/>
        <v>■</v>
      </c>
      <c r="K10" s="641" t="b">
        <v>1</v>
      </c>
      <c r="L10" s="773">
        <f>IF(AND(OR(M8=0,M8=1),OR(M9=0,M9=1),OR(M10=0,M10=1),OR(M11=0,M11=1)),L8*(SUM(M8:M11)-2)/2,"ERR")</f>
        <v>0</v>
      </c>
      <c r="M10" s="467">
        <f>IF(N10="■",1,IF(N10="□",0,"E"))</f>
        <v>1</v>
      </c>
      <c r="N10" s="399" t="str">
        <f t="shared" si="1"/>
        <v>■</v>
      </c>
      <c r="O10" s="641" t="b">
        <v>1</v>
      </c>
      <c r="P10" s="641"/>
      <c r="Q10" s="641"/>
      <c r="R10" s="951" t="s">
        <v>253</v>
      </c>
    </row>
    <row r="11" spans="2:18" ht="21.75" customHeight="1" thickBot="1">
      <c r="B11" s="1409"/>
      <c r="C11" s="1375"/>
      <c r="D11" s="1375"/>
      <c r="E11" s="1376"/>
      <c r="F11" s="1343"/>
      <c r="G11" s="771"/>
      <c r="H11" s="765"/>
      <c r="I11" s="735">
        <f>IF(AND(J10="■",J11="■"),1,IF(AND(J10="□",J11="■"),"Ｅ",IF(J11="□",0,"E")))</f>
        <v>0</v>
      </c>
      <c r="J11" s="736" t="str">
        <f t="shared" si="0"/>
        <v>□</v>
      </c>
      <c r="K11" s="736" t="b">
        <v>0</v>
      </c>
      <c r="L11" s="775"/>
      <c r="M11" s="469">
        <f>IF(AND(N10="■",N11="■"),1,IF(AND(N10="□",N11="■"),"Ｅ",IF(N11="□",0,"E")))</f>
        <v>0</v>
      </c>
      <c r="N11" s="399" t="str">
        <f t="shared" si="1"/>
        <v>□</v>
      </c>
      <c r="O11" s="641" t="b">
        <v>0</v>
      </c>
      <c r="P11" s="641"/>
      <c r="Q11" s="641"/>
      <c r="R11" s="953" t="s">
        <v>254</v>
      </c>
    </row>
    <row r="12" spans="2:18" ht="21.75" customHeight="1" thickBot="1">
      <c r="B12" s="1409"/>
      <c r="C12" s="1458" t="s">
        <v>279</v>
      </c>
      <c r="D12" s="1373"/>
      <c r="E12" s="1374"/>
      <c r="F12" s="1387" t="s">
        <v>339</v>
      </c>
      <c r="G12" s="710" t="s">
        <v>430</v>
      </c>
      <c r="H12" s="715">
        <f>'集計用(配点)'!P11</f>
        <v>0.0525</v>
      </c>
      <c r="I12" s="467">
        <f>IF(J12="■",1,IF(J12="□",0,"E"))</f>
        <v>1</v>
      </c>
      <c r="J12" s="697" t="str">
        <f t="shared" si="0"/>
        <v>■</v>
      </c>
      <c r="K12" s="641" t="b">
        <v>1</v>
      </c>
      <c r="L12" s="716">
        <f>'集計用(配点)'!Q11</f>
        <v>0.02625</v>
      </c>
      <c r="M12" s="467">
        <f>IF(N12="■",1,IF(N12="□",0,"E"))</f>
        <v>1</v>
      </c>
      <c r="N12" s="399" t="str">
        <f t="shared" si="1"/>
        <v>■</v>
      </c>
      <c r="O12" s="642" t="b">
        <v>1</v>
      </c>
      <c r="P12" s="642"/>
      <c r="Q12" s="642"/>
      <c r="R12" s="954" t="s">
        <v>40</v>
      </c>
    </row>
    <row r="13" spans="2:18" ht="21.75" customHeight="1" thickBot="1">
      <c r="B13" s="1409"/>
      <c r="C13" s="1363"/>
      <c r="D13" s="1364"/>
      <c r="E13" s="1365"/>
      <c r="F13" s="1342"/>
      <c r="G13" s="713" t="s">
        <v>109</v>
      </c>
      <c r="H13" s="730">
        <f>IF(AND(OR(I12=0,I12=1),OR(I13=0,I13=1),OR(I14=0,I14=1),OR(I15=0,I15=1)),(SUM(I12:I15)-2)/2,"ERR")</f>
        <v>0</v>
      </c>
      <c r="I13" s="467">
        <f>IF(AND(J12="■",J13="■"),1,IF(AND(J12="□",J13="■"),"Ｅ",IF(J13="□",0,"E")))</f>
        <v>0</v>
      </c>
      <c r="J13" s="399" t="str">
        <f t="shared" si="0"/>
        <v>□</v>
      </c>
      <c r="K13" s="641" t="b">
        <v>0</v>
      </c>
      <c r="L13" s="730">
        <f>IF(AND(OR(M12=0,M12=1),OR(M13=0,M13=1),OR(M14=0,M14=1),OR(M15=0,M15=1)),(SUM(M12:M15)-2)/2,"ERR")</f>
        <v>0</v>
      </c>
      <c r="M13" s="467">
        <f>IF(AND(N12="■",N13="■"),1,IF(AND(N12="□",N13="■"),"Ｅ",IF(N13="□",0,"E")))</f>
        <v>0</v>
      </c>
      <c r="N13" s="399" t="str">
        <f t="shared" si="1"/>
        <v>□</v>
      </c>
      <c r="O13" s="641" t="b">
        <v>0</v>
      </c>
      <c r="P13" s="643"/>
      <c r="Q13" s="643"/>
      <c r="R13" s="955" t="s">
        <v>264</v>
      </c>
    </row>
    <row r="14" spans="2:18" ht="21.75" customHeight="1" thickBot="1">
      <c r="B14" s="1409"/>
      <c r="C14" s="1363"/>
      <c r="D14" s="1364"/>
      <c r="E14" s="1365"/>
      <c r="F14" s="1342"/>
      <c r="G14" s="717" t="s">
        <v>335</v>
      </c>
      <c r="H14" s="773">
        <f>IF(AND(OR(I12=0,I12=1),OR(I13=0,I13=1),OR(I14=0,I14=1),OR(I15=0,I15=1)),H12*(SUM(I12:I15)-2)/2,"ERR")</f>
        <v>0</v>
      </c>
      <c r="I14" s="467">
        <f>IF(J14="■",1,IF(J14="□",0,"E"))</f>
        <v>1</v>
      </c>
      <c r="J14" s="399" t="str">
        <f t="shared" si="0"/>
        <v>■</v>
      </c>
      <c r="K14" s="641" t="b">
        <v>1</v>
      </c>
      <c r="L14" s="773">
        <f>IF(AND(OR(M12=0,M12=1),OR(M13=0,M13=1),OR(M14=0,M14=1),OR(M15=0,M15=1)),L12*(SUM(M12:M15)-2)/2,"ERR")</f>
        <v>0</v>
      </c>
      <c r="M14" s="467">
        <f>IF(N14="■",1,IF(N14="□",0,"E"))</f>
        <v>1</v>
      </c>
      <c r="N14" s="399" t="str">
        <f t="shared" si="1"/>
        <v>■</v>
      </c>
      <c r="O14" s="641" t="b">
        <v>1</v>
      </c>
      <c r="P14" s="641"/>
      <c r="Q14" s="641"/>
      <c r="R14" s="956" t="s">
        <v>41</v>
      </c>
    </row>
    <row r="15" spans="2:18" ht="21.75" customHeight="1" thickBot="1">
      <c r="B15" s="1409"/>
      <c r="C15" s="1363"/>
      <c r="D15" s="1364"/>
      <c r="E15" s="1365"/>
      <c r="F15" s="1343"/>
      <c r="G15" s="771"/>
      <c r="H15" s="765"/>
      <c r="I15" s="735">
        <f>IF(AND(J14="■",J15="■"),1,IF(AND(J14="□",J15="■"),"Ｅ",IF(J15="□",0,"E")))</f>
        <v>0</v>
      </c>
      <c r="J15" s="736" t="str">
        <f t="shared" si="0"/>
        <v>□</v>
      </c>
      <c r="K15" s="736" t="b">
        <v>0</v>
      </c>
      <c r="L15" s="775"/>
      <c r="M15" s="469">
        <f>IF(AND(N14="■",N15="■"),1,IF(AND(N14="□",N15="■"),"Ｅ",IF(N15="□",0,"E")))</f>
        <v>0</v>
      </c>
      <c r="N15" s="399" t="str">
        <f t="shared" si="1"/>
        <v>□</v>
      </c>
      <c r="O15" s="644" t="b">
        <v>0</v>
      </c>
      <c r="P15" s="644"/>
      <c r="Q15" s="644"/>
      <c r="R15" s="957" t="s">
        <v>265</v>
      </c>
    </row>
    <row r="16" spans="2:18" ht="21.75" customHeight="1" thickBot="1">
      <c r="B16" s="1409"/>
      <c r="C16" s="1363"/>
      <c r="D16" s="1364"/>
      <c r="E16" s="1365"/>
      <c r="F16" s="1387" t="s">
        <v>328</v>
      </c>
      <c r="G16" s="710" t="s">
        <v>430</v>
      </c>
      <c r="H16" s="715">
        <f>'集計用(配点)'!P12</f>
        <v>0.0525</v>
      </c>
      <c r="I16" s="467">
        <f>IF(J16="■",1,IF(J16="□",0,"E"))</f>
        <v>1</v>
      </c>
      <c r="J16" s="697" t="str">
        <f t="shared" si="0"/>
        <v>■</v>
      </c>
      <c r="K16" s="641" t="b">
        <v>1</v>
      </c>
      <c r="L16" s="716">
        <f>'集計用(配点)'!Q12</f>
        <v>0.02625</v>
      </c>
      <c r="M16" s="467">
        <f>IF(N16="■",1,IF(N16="□",0,"E"))</f>
        <v>1</v>
      </c>
      <c r="N16" s="399" t="str">
        <f t="shared" si="1"/>
        <v>■</v>
      </c>
      <c r="O16" s="642" t="b">
        <v>1</v>
      </c>
      <c r="P16" s="642"/>
      <c r="Q16" s="642"/>
      <c r="R16" s="954" t="s">
        <v>24</v>
      </c>
    </row>
    <row r="17" spans="2:18" ht="21.75" customHeight="1" thickBot="1">
      <c r="B17" s="1409"/>
      <c r="C17" s="1363"/>
      <c r="D17" s="1364"/>
      <c r="E17" s="1365"/>
      <c r="F17" s="1342"/>
      <c r="G17" s="713" t="s">
        <v>109</v>
      </c>
      <c r="H17" s="730">
        <f>IF(AND(OR(I16=0,I16=1),OR(I17=0,I17=1),OR(I18=0,I18=1),OR(I19=0,I19=1)),(SUM(I16:I19)-2)/2,"ERR")</f>
        <v>0</v>
      </c>
      <c r="I17" s="467">
        <f>IF(AND(J16="■",J17="■"),1,IF(AND(J16="□",J17="■"),"Ｅ",IF(J17="□",0,"E")))</f>
        <v>0</v>
      </c>
      <c r="J17" s="399" t="str">
        <f t="shared" si="0"/>
        <v>□</v>
      </c>
      <c r="K17" s="641" t="b">
        <v>0</v>
      </c>
      <c r="L17" s="730">
        <f>IF(AND(OR(M16=0,M16=1),OR(M17=0,M17=1),OR(M18=0,M18=1),OR(M19=0,M19=1)),(SUM(M16:M19)-2)/2,"ERR")</f>
        <v>0</v>
      </c>
      <c r="M17" s="467">
        <f>IF(AND(N16="■",N17="■"),1,IF(AND(N16="□",N17="■"),"Ｅ",IF(N17="□",0,"E")))</f>
        <v>0</v>
      </c>
      <c r="N17" s="399" t="str">
        <f t="shared" si="1"/>
        <v>□</v>
      </c>
      <c r="O17" s="643" t="b">
        <v>0</v>
      </c>
      <c r="P17" s="643"/>
      <c r="Q17" s="643"/>
      <c r="R17" s="955" t="s">
        <v>91</v>
      </c>
    </row>
    <row r="18" spans="2:18" ht="21.75" customHeight="1" thickBot="1">
      <c r="B18" s="1409"/>
      <c r="C18" s="1363"/>
      <c r="D18" s="1364"/>
      <c r="E18" s="1365"/>
      <c r="F18" s="1342"/>
      <c r="G18" s="717" t="s">
        <v>335</v>
      </c>
      <c r="H18" s="773">
        <f>IF(AND(OR(I16=0,I16=1),OR(I17=0,I17=1),OR(I18=0,I18=1),OR(I19=0,I19=1)),H16*(SUM(I16:I19)-2)/2,"ERR")</f>
        <v>0</v>
      </c>
      <c r="I18" s="467">
        <f>IF(J18="■",1,IF(J18="□",0,"E"))</f>
        <v>1</v>
      </c>
      <c r="J18" s="399" t="str">
        <f t="shared" si="0"/>
        <v>■</v>
      </c>
      <c r="K18" s="641" t="b">
        <v>1</v>
      </c>
      <c r="L18" s="773">
        <f>IF(AND(OR(M16=0,M16=1),OR(M17=0,M17=1),OR(M18=0,M18=1),OR(M19=0,M19=1)),L16*(SUM(M16:M19)-2)/2,"ERR")</f>
        <v>0</v>
      </c>
      <c r="M18" s="467">
        <f>IF(N18="■",1,IF(N18="□",0,"E"))</f>
        <v>1</v>
      </c>
      <c r="N18" s="399" t="str">
        <f t="shared" si="1"/>
        <v>■</v>
      </c>
      <c r="O18" s="641" t="b">
        <v>1</v>
      </c>
      <c r="P18" s="641"/>
      <c r="Q18" s="641"/>
      <c r="R18" s="956" t="s">
        <v>266</v>
      </c>
    </row>
    <row r="19" spans="2:18" ht="21.75" customHeight="1" thickBot="1">
      <c r="B19" s="1409"/>
      <c r="C19" s="1363"/>
      <c r="D19" s="1364"/>
      <c r="E19" s="1365"/>
      <c r="F19" s="1343"/>
      <c r="G19" s="771"/>
      <c r="H19" s="765"/>
      <c r="I19" s="735">
        <f>IF(AND(J18="■",J19="■"),1,IF(AND(J18="□",J19="■"),"Ｅ",IF(J19="□",0,"E")))</f>
        <v>0</v>
      </c>
      <c r="J19" s="736" t="str">
        <f t="shared" si="0"/>
        <v>□</v>
      </c>
      <c r="K19" s="736" t="b">
        <v>0</v>
      </c>
      <c r="L19" s="775"/>
      <c r="M19" s="469">
        <f>IF(AND(N18="■",N19="■"),1,IF(AND(N18="□",N19="■"),"Ｅ",IF(N19="□",0,"E")))</f>
        <v>0</v>
      </c>
      <c r="N19" s="399" t="str">
        <f t="shared" si="1"/>
        <v>□</v>
      </c>
      <c r="O19" s="641" t="b">
        <v>0</v>
      </c>
      <c r="P19" s="641"/>
      <c r="Q19" s="641"/>
      <c r="R19" s="958" t="s">
        <v>569</v>
      </c>
    </row>
    <row r="20" spans="2:18" ht="21.75" customHeight="1" thickBot="1">
      <c r="B20" s="1409"/>
      <c r="C20" s="1363"/>
      <c r="D20" s="1364"/>
      <c r="E20" s="1365"/>
      <c r="F20" s="1387" t="s">
        <v>327</v>
      </c>
      <c r="G20" s="710" t="s">
        <v>430</v>
      </c>
      <c r="H20" s="715">
        <f>'集計用(配点)'!P13</f>
        <v>0.0525</v>
      </c>
      <c r="I20" s="467">
        <f>IF(J20="■",1,IF(J20="□",0,"E"))</f>
        <v>1</v>
      </c>
      <c r="J20" s="697" t="str">
        <f t="shared" si="0"/>
        <v>■</v>
      </c>
      <c r="K20" s="641" t="b">
        <v>1</v>
      </c>
      <c r="L20" s="716">
        <f>'集計用(配点)'!Q13</f>
        <v>0.02625</v>
      </c>
      <c r="M20" s="467">
        <f>IF(N20="■",1,IF(N20="□",0,"E"))</f>
        <v>1</v>
      </c>
      <c r="N20" s="399" t="str">
        <f t="shared" si="1"/>
        <v>■</v>
      </c>
      <c r="O20" s="642" t="b">
        <v>1</v>
      </c>
      <c r="P20" s="642"/>
      <c r="Q20" s="642"/>
      <c r="R20" s="954" t="s">
        <v>272</v>
      </c>
    </row>
    <row r="21" spans="2:18" ht="21.75" customHeight="1" thickBot="1">
      <c r="B21" s="1409"/>
      <c r="C21" s="1363"/>
      <c r="D21" s="1364"/>
      <c r="E21" s="1365"/>
      <c r="F21" s="1342"/>
      <c r="G21" s="713" t="s">
        <v>109</v>
      </c>
      <c r="H21" s="730">
        <f>IF(AND(OR(I20=0,I20=1),OR(I21=0,I21=1),OR(I22=0,I22=1),OR(I23=0,I23=1)),(SUM(I20:I23)-2)/2,"ERR")</f>
        <v>0</v>
      </c>
      <c r="I21" s="467">
        <f>IF(AND(J20="■",J21="■"),1,IF(AND(J20="□",J21="■"),"Ｅ",IF(J21="□",0,"E")))</f>
        <v>0</v>
      </c>
      <c r="J21" s="399" t="str">
        <f t="shared" si="0"/>
        <v>□</v>
      </c>
      <c r="K21" s="641" t="b">
        <v>0</v>
      </c>
      <c r="L21" s="730">
        <f>IF(AND(OR(M20=0,M20=1),OR(M21=0,M21=1),OR(M22=0,M22=1),OR(M23=0,M23=1)),(SUM(M20:M23)-2)/2,"ERR")</f>
        <v>0</v>
      </c>
      <c r="M21" s="467">
        <f>IF(AND(N20="■",N21="■"),1,IF(AND(N20="□",N21="■"),"Ｅ",IF(N21="□",0,"E")))</f>
        <v>0</v>
      </c>
      <c r="N21" s="399" t="str">
        <f t="shared" si="1"/>
        <v>□</v>
      </c>
      <c r="O21" s="641" t="b">
        <v>0</v>
      </c>
      <c r="P21" s="643"/>
      <c r="Q21" s="643"/>
      <c r="R21" s="955" t="s">
        <v>267</v>
      </c>
    </row>
    <row r="22" spans="2:18" ht="21.75" customHeight="1" thickBot="1">
      <c r="B22" s="1409"/>
      <c r="C22" s="1363"/>
      <c r="D22" s="1364"/>
      <c r="E22" s="1365"/>
      <c r="F22" s="1342"/>
      <c r="G22" s="717" t="s">
        <v>335</v>
      </c>
      <c r="H22" s="773">
        <f>IF(AND(OR(I20=0,I20=1),OR(I21=0,I21=1),OR(I22=0,I22=1),OR(I23=0,I23=1)),H20*(SUM(I20:I23)-2)/2,"ERR")</f>
        <v>0</v>
      </c>
      <c r="I22" s="467">
        <f>IF(J22="■",1,IF(J22="□",0,"E"))</f>
        <v>1</v>
      </c>
      <c r="J22" s="399" t="str">
        <f t="shared" si="0"/>
        <v>■</v>
      </c>
      <c r="K22" s="641" t="b">
        <v>1</v>
      </c>
      <c r="L22" s="773">
        <f>IF(AND(OR(M20=0,M20=1),OR(M21=0,M21=1),OR(M22=0,M22=1),OR(M23=0,M23=1)),L20*(SUM(M20:M23)-2)/2,"ERR")</f>
        <v>0</v>
      </c>
      <c r="M22" s="467">
        <f>IF(N22="■",1,IF(N22="□",0,"E"))</f>
        <v>1</v>
      </c>
      <c r="N22" s="399" t="str">
        <f t="shared" si="1"/>
        <v>■</v>
      </c>
      <c r="O22" s="641" t="b">
        <v>1</v>
      </c>
      <c r="P22" s="641"/>
      <c r="Q22" s="641"/>
      <c r="R22" s="956" t="s">
        <v>55</v>
      </c>
    </row>
    <row r="23" spans="2:18" ht="21.75" customHeight="1" thickBot="1">
      <c r="B23" s="1409"/>
      <c r="C23" s="1363"/>
      <c r="D23" s="1364"/>
      <c r="E23" s="1365"/>
      <c r="F23" s="1343"/>
      <c r="G23" s="771"/>
      <c r="H23" s="765"/>
      <c r="I23" s="735">
        <f>IF(AND(J22="■",J23="■"),1,IF(AND(J22="□",J23="■"),"Ｅ",IF(J23="□",0,"E")))</f>
        <v>0</v>
      </c>
      <c r="J23" s="736" t="str">
        <f t="shared" si="0"/>
        <v>□</v>
      </c>
      <c r="K23" s="736" t="b">
        <v>0</v>
      </c>
      <c r="L23" s="775"/>
      <c r="M23" s="469">
        <f>IF(AND(N22="■",N23="■"),1,IF(AND(N22="□",N23="■"),"Ｅ",IF(N23="□",0,"E")))</f>
        <v>0</v>
      </c>
      <c r="N23" s="399" t="str">
        <f t="shared" si="1"/>
        <v>□</v>
      </c>
      <c r="O23" s="644" t="b">
        <v>0</v>
      </c>
      <c r="P23" s="644"/>
      <c r="Q23" s="644"/>
      <c r="R23" s="958" t="s">
        <v>25</v>
      </c>
    </row>
    <row r="24" spans="2:18" ht="21.75" customHeight="1" thickBot="1">
      <c r="B24" s="1409"/>
      <c r="C24" s="1363"/>
      <c r="D24" s="1364"/>
      <c r="E24" s="1365"/>
      <c r="F24" s="1387" t="s">
        <v>18</v>
      </c>
      <c r="G24" s="710" t="s">
        <v>430</v>
      </c>
      <c r="H24" s="715">
        <f>'集計用(配点)'!P14</f>
        <v>0.0525</v>
      </c>
      <c r="I24" s="467">
        <f>IF(J24="■",1,IF(J24="□",0,"E"))</f>
        <v>1</v>
      </c>
      <c r="J24" s="697" t="str">
        <f t="shared" si="0"/>
        <v>■</v>
      </c>
      <c r="K24" s="641" t="b">
        <v>1</v>
      </c>
      <c r="L24" s="716">
        <f>'集計用(配点)'!Q14</f>
        <v>0.02625</v>
      </c>
      <c r="M24" s="467">
        <f>IF(N24="■",1,IF(N24="□",0,"E"))</f>
        <v>1</v>
      </c>
      <c r="N24" s="399" t="str">
        <f t="shared" si="1"/>
        <v>■</v>
      </c>
      <c r="O24" s="642" t="b">
        <v>1</v>
      </c>
      <c r="P24" s="642"/>
      <c r="Q24" s="642"/>
      <c r="R24" s="954" t="s">
        <v>268</v>
      </c>
    </row>
    <row r="25" spans="2:18" ht="21.75" customHeight="1" thickBot="1">
      <c r="B25" s="1409"/>
      <c r="C25" s="1363"/>
      <c r="D25" s="1364"/>
      <c r="E25" s="1365"/>
      <c r="F25" s="1342"/>
      <c r="G25" s="713" t="s">
        <v>109</v>
      </c>
      <c r="H25" s="730">
        <f>IF(AND(OR(I24=0,I24=1),OR(I25=0,I25=1),OR(I26=0,I26=1),OR(I27=0,I27=1)),(SUM(I24:I27)-2)/2,"ERR")</f>
        <v>0</v>
      </c>
      <c r="I25" s="467">
        <f>IF(AND(J24="■",J25="■"),1,IF(AND(J24="□",J25="■"),"Ｅ",IF(J25="□",0,"E")))</f>
        <v>0</v>
      </c>
      <c r="J25" s="399" t="str">
        <f t="shared" si="0"/>
        <v>□</v>
      </c>
      <c r="K25" s="641" t="b">
        <v>0</v>
      </c>
      <c r="L25" s="730">
        <f>IF(AND(OR(M24=0,M24=1),OR(M25=0,M25=1),OR(M26=0,M26=1),OR(M27=0,M27=1)),(SUM(M24:M27)-2)/2,"ERR")</f>
        <v>0</v>
      </c>
      <c r="M25" s="467">
        <f>IF(AND(N24="■",N25="■"),1,IF(AND(N24="□",N25="■"),"Ｅ",IF(N25="□",0,"E")))</f>
        <v>0</v>
      </c>
      <c r="N25" s="399" t="str">
        <f t="shared" si="1"/>
        <v>□</v>
      </c>
      <c r="O25" s="643" t="b">
        <v>0</v>
      </c>
      <c r="P25" s="643"/>
      <c r="Q25" s="643"/>
      <c r="R25" s="955" t="s">
        <v>269</v>
      </c>
    </row>
    <row r="26" spans="2:18" ht="21.75" customHeight="1" thickBot="1">
      <c r="B26" s="1409"/>
      <c r="C26" s="1363"/>
      <c r="D26" s="1364"/>
      <c r="E26" s="1365"/>
      <c r="F26" s="1342"/>
      <c r="G26" s="717" t="s">
        <v>335</v>
      </c>
      <c r="H26" s="773">
        <f>IF(AND(OR(I24=0,I24=1),OR(I25=0,I25=1),OR(I26=0,I26=1),OR(I27=0,I27=1)),H24*(SUM(I24:I27)-2)/2,"ERR")</f>
        <v>0</v>
      </c>
      <c r="I26" s="467">
        <f>IF(J26="■",1,IF(J26="□",0,"E"))</f>
        <v>1</v>
      </c>
      <c r="J26" s="399" t="str">
        <f t="shared" si="0"/>
        <v>■</v>
      </c>
      <c r="K26" s="641" t="b">
        <v>1</v>
      </c>
      <c r="L26" s="773">
        <f>IF(AND(OR(M24=0,M24=1),OR(M25=0,M25=1),OR(M26=0,M26=1),OR(M27=0,M27=1)),L24*(SUM(M24:M27)-2)/2,"ERR")</f>
        <v>0</v>
      </c>
      <c r="M26" s="467">
        <f>IF(N26="■",1,IF(N26="□",0,"E"))</f>
        <v>1</v>
      </c>
      <c r="N26" s="399" t="str">
        <f t="shared" si="1"/>
        <v>■</v>
      </c>
      <c r="O26" s="641" t="b">
        <v>1</v>
      </c>
      <c r="P26" s="641"/>
      <c r="Q26" s="641"/>
      <c r="R26" s="956" t="s">
        <v>233</v>
      </c>
    </row>
    <row r="27" spans="2:18" ht="21.75" customHeight="1" thickBot="1">
      <c r="B27" s="1409"/>
      <c r="C27" s="1456"/>
      <c r="D27" s="1375"/>
      <c r="E27" s="1376"/>
      <c r="F27" s="1343"/>
      <c r="G27" s="771"/>
      <c r="H27" s="765"/>
      <c r="I27" s="735">
        <f>IF(AND(J26="■",J27="■"),1,IF(AND(J26="□",J27="■"),"Ｅ",IF(J27="□",0,"E")))</f>
        <v>0</v>
      </c>
      <c r="J27" s="736" t="str">
        <f t="shared" si="0"/>
        <v>□</v>
      </c>
      <c r="K27" s="736" t="b">
        <v>0</v>
      </c>
      <c r="L27" s="775"/>
      <c r="M27" s="469">
        <f>IF(AND(N26="■",N27="■"),1,IF(AND(N26="□",N27="■"),"Ｅ",IF(N27="□",0,"E")))</f>
        <v>0</v>
      </c>
      <c r="N27" s="399" t="str">
        <f t="shared" si="1"/>
        <v>□</v>
      </c>
      <c r="O27" s="644" t="b">
        <v>0</v>
      </c>
      <c r="P27" s="644"/>
      <c r="Q27" s="644"/>
      <c r="R27" s="958" t="s">
        <v>234</v>
      </c>
    </row>
    <row r="28" spans="2:18" ht="21.75" customHeight="1" thickBot="1">
      <c r="B28" s="1409"/>
      <c r="C28" s="1458" t="s">
        <v>280</v>
      </c>
      <c r="D28" s="1373"/>
      <c r="E28" s="1374"/>
      <c r="F28" s="1387" t="s">
        <v>17</v>
      </c>
      <c r="G28" s="710" t="s">
        <v>430</v>
      </c>
      <c r="H28" s="715">
        <f>'集計用(配点)'!P16</f>
        <v>0.0525</v>
      </c>
      <c r="I28" s="467">
        <f>IF(J28="■",1,IF(J28="□",0,"E"))</f>
        <v>1</v>
      </c>
      <c r="J28" s="697" t="str">
        <f aca="true" t="shared" si="2" ref="J28:J43">IF(K28=TRUE,"■","□")</f>
        <v>■</v>
      </c>
      <c r="K28" s="641" t="b">
        <v>1</v>
      </c>
      <c r="L28" s="716">
        <f>'集計用(配点)'!Q16</f>
        <v>0.02625</v>
      </c>
      <c r="M28" s="467">
        <f>IF(N28="■",1,IF(N28="□",0,"E"))</f>
        <v>1</v>
      </c>
      <c r="N28" s="399" t="str">
        <f t="shared" si="1"/>
        <v>■</v>
      </c>
      <c r="O28" s="641" t="b">
        <v>1</v>
      </c>
      <c r="P28" s="641"/>
      <c r="Q28" s="641"/>
      <c r="R28" s="954" t="s">
        <v>235</v>
      </c>
    </row>
    <row r="29" spans="2:18" ht="21.75" customHeight="1" thickBot="1">
      <c r="B29" s="1409"/>
      <c r="C29" s="1363"/>
      <c r="D29" s="1364"/>
      <c r="E29" s="1365"/>
      <c r="F29" s="1342"/>
      <c r="G29" s="713" t="s">
        <v>109</v>
      </c>
      <c r="H29" s="730">
        <f>IF(AND(OR(I28=0,I28=1),OR(I29=0,I29=1),OR(I30=0,I30=1),OR(I31=0,I31=1)),(SUM(I28:I31)-2)/2,"ERR")</f>
        <v>0</v>
      </c>
      <c r="I29" s="467">
        <f>IF(AND(J28="■",J29="■"),1,IF(AND(J28="□",J29="■"),"Ｅ",IF(J29="□",0,"E")))</f>
        <v>0</v>
      </c>
      <c r="J29" s="399" t="str">
        <f t="shared" si="2"/>
        <v>□</v>
      </c>
      <c r="K29" s="641" t="b">
        <v>0</v>
      </c>
      <c r="L29" s="730">
        <f>IF(AND(OR(M28=0,M28=1),OR(M29=0,M29=1),OR(M30=0,M30=1),OR(M31=0,M31=1)),(SUM(M28:M31)-2)/2,"ERR")</f>
        <v>0</v>
      </c>
      <c r="M29" s="467">
        <f>IF(AND(N28="■",N29="■"),1,IF(AND(N28="□",N29="■"),"Ｅ",IF(N29="□",0,"E")))</f>
        <v>0</v>
      </c>
      <c r="N29" s="399" t="str">
        <f t="shared" si="1"/>
        <v>□</v>
      </c>
      <c r="O29" s="641" t="b">
        <v>0</v>
      </c>
      <c r="P29" s="643"/>
      <c r="Q29" s="643"/>
      <c r="R29" s="955" t="s">
        <v>236</v>
      </c>
    </row>
    <row r="30" spans="2:18" ht="21.75" customHeight="1" thickBot="1">
      <c r="B30" s="1409"/>
      <c r="C30" s="1363"/>
      <c r="D30" s="1364"/>
      <c r="E30" s="1365"/>
      <c r="F30" s="1342"/>
      <c r="G30" s="717" t="s">
        <v>335</v>
      </c>
      <c r="H30" s="773">
        <f>IF(AND(OR(I28=0,I28=1),OR(I29=0,I29=1),OR(I30=0,I30=1),OR(I31=0,I31=1)),H28*(SUM(I28:I31)-2)/2,"ERR")</f>
        <v>0</v>
      </c>
      <c r="I30" s="467">
        <f>IF(J30="■",1,IF(J30="□",0,"E"))</f>
        <v>1</v>
      </c>
      <c r="J30" s="399" t="str">
        <f t="shared" si="2"/>
        <v>■</v>
      </c>
      <c r="K30" s="641" t="b">
        <v>1</v>
      </c>
      <c r="L30" s="773">
        <f>IF(AND(OR(M28=0,M28=1),OR(M29=0,M29=1),OR(M30=0,M30=1),OR(M31=0,M31=1)),L28*(SUM(M28:M31)-2)/2,"ERR")</f>
        <v>0</v>
      </c>
      <c r="M30" s="467">
        <f>IF(N30="■",1,IF(N30="□",0,"E"))</f>
        <v>1</v>
      </c>
      <c r="N30" s="399" t="str">
        <f t="shared" si="1"/>
        <v>■</v>
      </c>
      <c r="O30" s="641" t="b">
        <v>1</v>
      </c>
      <c r="P30" s="641"/>
      <c r="Q30" s="641"/>
      <c r="R30" s="956" t="s">
        <v>270</v>
      </c>
    </row>
    <row r="31" spans="2:18" ht="21.75" customHeight="1" thickBot="1">
      <c r="B31" s="1409"/>
      <c r="C31" s="1363"/>
      <c r="D31" s="1364"/>
      <c r="E31" s="1365"/>
      <c r="F31" s="1343"/>
      <c r="G31" s="771"/>
      <c r="H31" s="765"/>
      <c r="I31" s="735">
        <f>IF(AND(J30="■",J31="■"),1,IF(AND(J30="□",J31="■"),"Ｅ",IF(J31="□",0,"E")))</f>
        <v>0</v>
      </c>
      <c r="J31" s="736" t="str">
        <f t="shared" si="2"/>
        <v>□</v>
      </c>
      <c r="K31" s="736" t="b">
        <v>0</v>
      </c>
      <c r="L31" s="775"/>
      <c r="M31" s="469">
        <f>IF(AND(N30="■",N31="■"),1,IF(AND(N30="□",N31="■"),"Ｅ",IF(N31="□",0,"E")))</f>
        <v>0</v>
      </c>
      <c r="N31" s="399" t="str">
        <f t="shared" si="1"/>
        <v>□</v>
      </c>
      <c r="O31" s="644" t="b">
        <v>0</v>
      </c>
      <c r="P31" s="644"/>
      <c r="Q31" s="644"/>
      <c r="R31" s="958" t="s">
        <v>54</v>
      </c>
    </row>
    <row r="32" spans="2:18" ht="21.75" customHeight="1" thickBot="1">
      <c r="B32" s="1409"/>
      <c r="C32" s="1363"/>
      <c r="D32" s="1364"/>
      <c r="E32" s="1365"/>
      <c r="F32" s="1342" t="s">
        <v>328</v>
      </c>
      <c r="G32" s="710" t="s">
        <v>430</v>
      </c>
      <c r="H32" s="715">
        <f>'集計用(配点)'!P17</f>
        <v>0.0525</v>
      </c>
      <c r="I32" s="467">
        <f>IF(J32="■",1,IF(J32="□",0,"E"))</f>
        <v>1</v>
      </c>
      <c r="J32" s="697" t="str">
        <f t="shared" si="2"/>
        <v>■</v>
      </c>
      <c r="K32" s="641" t="b">
        <v>1</v>
      </c>
      <c r="L32" s="716">
        <f>'集計用(配点)'!Q17</f>
        <v>0.02625</v>
      </c>
      <c r="M32" s="467">
        <f>IF(N32="■",1,IF(N32="□",0,"E"))</f>
        <v>1</v>
      </c>
      <c r="N32" s="399" t="str">
        <f t="shared" si="1"/>
        <v>■</v>
      </c>
      <c r="O32" s="641" t="b">
        <v>1</v>
      </c>
      <c r="P32" s="641"/>
      <c r="Q32" s="641"/>
      <c r="R32" s="954" t="s">
        <v>68</v>
      </c>
    </row>
    <row r="33" spans="2:18" ht="21.75" customHeight="1" thickBot="1">
      <c r="B33" s="1409"/>
      <c r="C33" s="1363"/>
      <c r="D33" s="1364"/>
      <c r="E33" s="1365"/>
      <c r="F33" s="1342"/>
      <c r="G33" s="713" t="s">
        <v>109</v>
      </c>
      <c r="H33" s="730">
        <f>IF(AND(OR(I32=0,I32=1),OR(I33=0,I33=1),OR(I34=0,I34=1),OR(I35=0,I35=1)),(SUM(I32:I35)-2)/2,"ERR")</f>
        <v>0</v>
      </c>
      <c r="I33" s="467">
        <f>IF(AND(J32="■",J33="■"),1,IF(AND(J32="□",J33="■"),"Ｅ",IF(J33="□",0,"E")))</f>
        <v>0</v>
      </c>
      <c r="J33" s="399" t="str">
        <f t="shared" si="2"/>
        <v>□</v>
      </c>
      <c r="K33" s="641" t="b">
        <v>0</v>
      </c>
      <c r="L33" s="730">
        <f>IF(AND(OR(M32=0,M32=1),OR(M33=0,M33=1),OR(M34=0,M34=1),OR(M35=0,M35=1)),(SUM(M32:M35)-2)/2,"ERR")</f>
        <v>0</v>
      </c>
      <c r="M33" s="467">
        <f>IF(AND(N32="■",N33="■"),1,IF(AND(N32="□",N33="■"),"Ｅ",IF(N33="□",0,"E")))</f>
        <v>0</v>
      </c>
      <c r="N33" s="399" t="str">
        <f t="shared" si="1"/>
        <v>□</v>
      </c>
      <c r="O33" s="641" t="b">
        <v>0</v>
      </c>
      <c r="P33" s="643"/>
      <c r="Q33" s="643"/>
      <c r="R33" s="955" t="s">
        <v>69</v>
      </c>
    </row>
    <row r="34" spans="2:18" ht="21.75" customHeight="1" thickBot="1">
      <c r="B34" s="1409"/>
      <c r="C34" s="1363"/>
      <c r="D34" s="1364"/>
      <c r="E34" s="1365"/>
      <c r="F34" s="1342"/>
      <c r="G34" s="717" t="s">
        <v>335</v>
      </c>
      <c r="H34" s="773">
        <f>IF(AND(OR(I32=0,I32=1),OR(I33=0,I33=1),OR(I34=0,I34=1),OR(I35=0,I35=1)),H32*(SUM(I32:I35)-2)/2,"ERR")</f>
        <v>0</v>
      </c>
      <c r="I34" s="467">
        <f>IF(J34="■",1,IF(J34="□",0,"E"))</f>
        <v>1</v>
      </c>
      <c r="J34" s="399" t="str">
        <f t="shared" si="2"/>
        <v>■</v>
      </c>
      <c r="K34" s="641" t="b">
        <v>1</v>
      </c>
      <c r="L34" s="773">
        <f>IF(AND(OR(M32=0,M32=1),OR(M33=0,M33=1),OR(M34=0,M34=1),OR(M35=0,M35=1)),L32*(SUM(M32:M35)-2)/2,"ERR")</f>
        <v>0</v>
      </c>
      <c r="M34" s="467">
        <f>IF(N34="■",1,IF(N34="□",0,"E"))</f>
        <v>1</v>
      </c>
      <c r="N34" s="399" t="str">
        <f t="shared" si="1"/>
        <v>■</v>
      </c>
      <c r="O34" s="641" t="b">
        <v>1</v>
      </c>
      <c r="P34" s="641"/>
      <c r="Q34" s="641"/>
      <c r="R34" s="956" t="s">
        <v>271</v>
      </c>
    </row>
    <row r="35" spans="2:18" ht="21.75" customHeight="1" thickBot="1">
      <c r="B35" s="1409"/>
      <c r="C35" s="1363"/>
      <c r="D35" s="1364"/>
      <c r="E35" s="1365"/>
      <c r="F35" s="1343"/>
      <c r="G35" s="771"/>
      <c r="H35" s="765"/>
      <c r="I35" s="735">
        <f>IF(AND(J34="■",J35="■"),1,IF(AND(J34="□",J35="■"),"Ｅ",IF(J35="□",0,"E")))</f>
        <v>0</v>
      </c>
      <c r="J35" s="736" t="str">
        <f t="shared" si="2"/>
        <v>□</v>
      </c>
      <c r="K35" s="736" t="b">
        <v>0</v>
      </c>
      <c r="L35" s="775"/>
      <c r="M35" s="469">
        <f>IF(AND(N34="■",N35="■"),1,IF(AND(N34="□",N35="■"),"Ｅ",IF(N35="□",0,"E")))</f>
        <v>0</v>
      </c>
      <c r="N35" s="399" t="str">
        <f t="shared" si="1"/>
        <v>□</v>
      </c>
      <c r="O35" s="641" t="b">
        <v>0</v>
      </c>
      <c r="P35" s="641"/>
      <c r="Q35" s="644"/>
      <c r="R35" s="958" t="s">
        <v>569</v>
      </c>
    </row>
    <row r="36" spans="2:18" ht="21.75" customHeight="1" thickBot="1">
      <c r="B36" s="1409"/>
      <c r="C36" s="1363"/>
      <c r="D36" s="1364"/>
      <c r="E36" s="1365"/>
      <c r="F36" s="1387" t="s">
        <v>327</v>
      </c>
      <c r="G36" s="710" t="s">
        <v>430</v>
      </c>
      <c r="H36" s="715">
        <f>'集計用(配点)'!P18</f>
        <v>0.0525</v>
      </c>
      <c r="I36" s="467">
        <f>IF(J36="■",1,IF(J36="□",0,"E"))</f>
        <v>1</v>
      </c>
      <c r="J36" s="697" t="str">
        <f t="shared" si="2"/>
        <v>■</v>
      </c>
      <c r="K36" s="641" t="b">
        <v>1</v>
      </c>
      <c r="L36" s="716">
        <f>'集計用(配点)'!Q18</f>
        <v>0.02625</v>
      </c>
      <c r="M36" s="467">
        <f>IF(N36="■",1,IF(N36="□",0,"E"))</f>
        <v>1</v>
      </c>
      <c r="N36" s="399" t="str">
        <f t="shared" si="1"/>
        <v>■</v>
      </c>
      <c r="O36" s="641" t="b">
        <v>1</v>
      </c>
      <c r="P36" s="642"/>
      <c r="Q36" s="641"/>
      <c r="R36" s="954" t="s">
        <v>272</v>
      </c>
    </row>
    <row r="37" spans="2:18" ht="21.75" customHeight="1" thickBot="1">
      <c r="B37" s="1409"/>
      <c r="C37" s="1363"/>
      <c r="D37" s="1364"/>
      <c r="E37" s="1365"/>
      <c r="F37" s="1342"/>
      <c r="G37" s="713" t="s">
        <v>109</v>
      </c>
      <c r="H37" s="730">
        <f>IF(AND(OR(I36=0,I36=1),OR(I37=0,I37=1),OR(I38=0,I38=1),OR(I39=0,I39=1)),(SUM(I36:I39)-2)/2,"ERR")</f>
        <v>0</v>
      </c>
      <c r="I37" s="467">
        <f>IF(AND(J36="■",J37="■"),1,IF(AND(J36="□",J37="■"),"Ｅ",IF(J37="□",0,"E")))</f>
        <v>0</v>
      </c>
      <c r="J37" s="399" t="str">
        <f t="shared" si="2"/>
        <v>□</v>
      </c>
      <c r="K37" s="641" t="b">
        <v>0</v>
      </c>
      <c r="L37" s="730">
        <f>IF(AND(OR(M36=0,M36=1),OR(M37=0,M37=1),OR(M38=0,M38=1),OR(M39=0,M39=1)),(SUM(M36:M39)-2)/2,"ERR")</f>
        <v>0</v>
      </c>
      <c r="M37" s="467">
        <f>IF(AND(N36="■",N37="■"),1,IF(AND(N36="□",N37="■"),"Ｅ",IF(N37="□",0,"E")))</f>
        <v>0</v>
      </c>
      <c r="N37" s="399" t="str">
        <f t="shared" si="1"/>
        <v>□</v>
      </c>
      <c r="O37" s="641" t="b">
        <v>0</v>
      </c>
      <c r="P37" s="643"/>
      <c r="Q37" s="643"/>
      <c r="R37" s="955" t="s">
        <v>273</v>
      </c>
    </row>
    <row r="38" spans="2:18" ht="21.75" customHeight="1" thickBot="1">
      <c r="B38" s="1409"/>
      <c r="C38" s="1363"/>
      <c r="D38" s="1364"/>
      <c r="E38" s="1365"/>
      <c r="F38" s="1342"/>
      <c r="G38" s="717" t="s">
        <v>335</v>
      </c>
      <c r="H38" s="773">
        <f>IF(AND(OR(I36=0,I36=1),OR(I37=0,I37=1),OR(I38=0,I38=1),OR(I39=0,I39=1)),H36*(SUM(I36:I39)-2)/2,"ERR")</f>
        <v>0</v>
      </c>
      <c r="I38" s="467">
        <f>IF(J38="■",1,IF(J38="□",0,"E"))</f>
        <v>1</v>
      </c>
      <c r="J38" s="399" t="str">
        <f t="shared" si="2"/>
        <v>■</v>
      </c>
      <c r="K38" s="641" t="b">
        <v>1</v>
      </c>
      <c r="L38" s="773">
        <f>IF(AND(OR(M36=0,M36=1),OR(M37=0,M37=1),OR(M38=0,M38=1),OR(M39=0,M39=1)),L36*(SUM(M36:M39)-2)/2,"ERR")</f>
        <v>0</v>
      </c>
      <c r="M38" s="467">
        <f>IF(N38="■",1,IF(N38="□",0,"E"))</f>
        <v>1</v>
      </c>
      <c r="N38" s="399" t="str">
        <f t="shared" si="1"/>
        <v>■</v>
      </c>
      <c r="O38" s="641" t="b">
        <v>1</v>
      </c>
      <c r="P38" s="641"/>
      <c r="Q38" s="641"/>
      <c r="R38" s="956" t="s">
        <v>274</v>
      </c>
    </row>
    <row r="39" spans="2:18" ht="21.75" customHeight="1" thickBot="1">
      <c r="B39" s="1409"/>
      <c r="C39" s="1363"/>
      <c r="D39" s="1364"/>
      <c r="E39" s="1365"/>
      <c r="F39" s="1343"/>
      <c r="G39" s="771"/>
      <c r="H39" s="765"/>
      <c r="I39" s="735">
        <f>IF(AND(J38="■",J39="■"),1,IF(AND(J38="□",J39="■"),"Ｅ",IF(J39="□",0,"E")))</f>
        <v>0</v>
      </c>
      <c r="J39" s="736" t="str">
        <f t="shared" si="2"/>
        <v>□</v>
      </c>
      <c r="K39" s="736" t="b">
        <v>0</v>
      </c>
      <c r="L39" s="775"/>
      <c r="M39" s="469">
        <f>IF(AND(N38="■",N39="■"),1,IF(AND(N38="□",N39="■"),"Ｅ",IF(N39="□",0,"E")))</f>
        <v>0</v>
      </c>
      <c r="N39" s="399" t="str">
        <f t="shared" si="1"/>
        <v>□</v>
      </c>
      <c r="O39" s="644" t="b">
        <v>0</v>
      </c>
      <c r="P39" s="644"/>
      <c r="Q39" s="644"/>
      <c r="R39" s="958" t="s">
        <v>291</v>
      </c>
    </row>
    <row r="40" spans="2:18" ht="21.75" customHeight="1" thickBot="1">
      <c r="B40" s="1409"/>
      <c r="C40" s="1363"/>
      <c r="D40" s="1364"/>
      <c r="E40" s="1365"/>
      <c r="F40" s="1387" t="s">
        <v>18</v>
      </c>
      <c r="G40" s="710" t="s">
        <v>430</v>
      </c>
      <c r="H40" s="715">
        <f>'集計用(配点)'!P19</f>
        <v>0.0525</v>
      </c>
      <c r="I40" s="467">
        <f>IF(J40="■",1,IF(J40="□",0,"E"))</f>
        <v>1</v>
      </c>
      <c r="J40" s="697" t="str">
        <f t="shared" si="2"/>
        <v>■</v>
      </c>
      <c r="K40" s="641" t="b">
        <v>1</v>
      </c>
      <c r="L40" s="716">
        <f>'集計用(配点)'!Q19</f>
        <v>0.02625</v>
      </c>
      <c r="M40" s="467">
        <f>IF(N40="■",1,IF(N40="□",0,"E"))</f>
        <v>1</v>
      </c>
      <c r="N40" s="399" t="str">
        <f t="shared" si="1"/>
        <v>■</v>
      </c>
      <c r="O40" s="641" t="b">
        <v>1</v>
      </c>
      <c r="P40" s="641"/>
      <c r="Q40" s="641"/>
      <c r="R40" s="954" t="s">
        <v>42</v>
      </c>
    </row>
    <row r="41" spans="2:18" ht="21.75" customHeight="1" thickBot="1">
      <c r="B41" s="1409"/>
      <c r="C41" s="1363"/>
      <c r="D41" s="1364"/>
      <c r="E41" s="1365"/>
      <c r="F41" s="1342"/>
      <c r="G41" s="713" t="s">
        <v>109</v>
      </c>
      <c r="H41" s="730">
        <f>IF(AND(OR(I40=0,I40=1),OR(I41=0,I41=1),OR(I42=0,I42=1),OR(I43=0,I43=1)),(SUM(I40:I43)-2)/2,"ERR")</f>
        <v>0</v>
      </c>
      <c r="I41" s="467">
        <f>IF(AND(J40="■",J41="■"),1,IF(AND(J40="□",J41="■"),"Ｅ",IF(J41="□",0,"E")))</f>
        <v>0</v>
      </c>
      <c r="J41" s="399" t="str">
        <f t="shared" si="2"/>
        <v>□</v>
      </c>
      <c r="K41" s="641" t="b">
        <v>0</v>
      </c>
      <c r="L41" s="730">
        <f>IF(AND(OR(M40=0,M40=1),OR(M41=0,M41=1),OR(M42=0,M42=1),OR(M43=0,M43=1)),(SUM(M40:M43)-2)/2,"ERR")</f>
        <v>0</v>
      </c>
      <c r="M41" s="467">
        <f>IF(AND(N40="■",N41="■"),1,IF(AND(N40="□",N41="■"),"Ｅ",IF(N41="□",0,"E")))</f>
        <v>0</v>
      </c>
      <c r="N41" s="399" t="str">
        <f t="shared" si="1"/>
        <v>□</v>
      </c>
      <c r="O41" s="641" t="b">
        <v>0</v>
      </c>
      <c r="P41" s="643"/>
      <c r="Q41" s="643"/>
      <c r="R41" s="955" t="s">
        <v>269</v>
      </c>
    </row>
    <row r="42" spans="2:18" ht="21.75" customHeight="1" thickBot="1">
      <c r="B42" s="1409"/>
      <c r="C42" s="1363"/>
      <c r="D42" s="1364"/>
      <c r="E42" s="1365"/>
      <c r="F42" s="1342"/>
      <c r="G42" s="717" t="s">
        <v>335</v>
      </c>
      <c r="H42" s="773">
        <f>IF(AND(OR(I40=0,I40=1),OR(I41=0,I41=1),OR(I42=0,I42=1),OR(I43=0,I43=1)),H40*(SUM(I40:I43)-2)/2,"ERR")</f>
        <v>0</v>
      </c>
      <c r="I42" s="467">
        <f>IF(J42="■",1,IF(J42="□",0,"E"))</f>
        <v>1</v>
      </c>
      <c r="J42" s="399" t="str">
        <f t="shared" si="2"/>
        <v>■</v>
      </c>
      <c r="K42" s="641" t="b">
        <v>1</v>
      </c>
      <c r="L42" s="773">
        <f>IF(AND(OR(M40=0,M40=1),OR(M41=0,M41=1),OR(M42=0,M42=1),OR(M43=0,M43=1)),L40*(SUM(M40:M43)-2)/2,"ERR")</f>
        <v>0</v>
      </c>
      <c r="M42" s="467">
        <f>IF(N42="■",1,IF(N42="□",0,"E"))</f>
        <v>1</v>
      </c>
      <c r="N42" s="399" t="str">
        <f t="shared" si="1"/>
        <v>■</v>
      </c>
      <c r="O42" s="641" t="b">
        <v>1</v>
      </c>
      <c r="P42" s="641"/>
      <c r="Q42" s="641"/>
      <c r="R42" s="956" t="s">
        <v>233</v>
      </c>
    </row>
    <row r="43" spans="2:18" ht="21.75" customHeight="1">
      <c r="B43" s="1409"/>
      <c r="C43" s="1456"/>
      <c r="D43" s="1375"/>
      <c r="E43" s="1376"/>
      <c r="F43" s="1343"/>
      <c r="G43" s="771"/>
      <c r="H43" s="765"/>
      <c r="I43" s="735">
        <f>IF(AND(J42="■",J43="■"),1,IF(AND(J42="□",J43="■"),"Ｅ",IF(J43="□",0,"E")))</f>
        <v>0</v>
      </c>
      <c r="J43" s="736" t="str">
        <f t="shared" si="2"/>
        <v>□</v>
      </c>
      <c r="K43" s="736" t="b">
        <v>0</v>
      </c>
      <c r="L43" s="775"/>
      <c r="M43" s="469">
        <f>IF(AND(N42="■",N43="■"),1,IF(AND(N42="□",N43="■"),"Ｅ",IF(N43="□",0,"E")))</f>
        <v>0</v>
      </c>
      <c r="N43" s="399" t="str">
        <f t="shared" si="1"/>
        <v>□</v>
      </c>
      <c r="O43" s="644" t="b">
        <v>0</v>
      </c>
      <c r="P43" s="644"/>
      <c r="Q43" s="644"/>
      <c r="R43" s="958" t="s">
        <v>234</v>
      </c>
    </row>
    <row r="44" spans="2:18" ht="22.5">
      <c r="B44" s="1409"/>
      <c r="C44" s="719"/>
      <c r="D44" s="719"/>
      <c r="E44" s="719"/>
      <c r="F44" s="469"/>
      <c r="G44" s="740"/>
      <c r="H44" s="744" t="s">
        <v>115</v>
      </c>
      <c r="I44" s="744"/>
      <c r="J44" s="744"/>
      <c r="K44" s="744"/>
      <c r="L44" s="744" t="s">
        <v>111</v>
      </c>
      <c r="M44" s="744"/>
      <c r="N44" s="744"/>
      <c r="O44" s="744"/>
      <c r="P44" s="741" t="s">
        <v>115</v>
      </c>
      <c r="Q44" s="741" t="s">
        <v>111</v>
      </c>
      <c r="R44" s="742"/>
    </row>
    <row r="45" spans="2:18" ht="13.5" customHeight="1" thickBot="1">
      <c r="B45" s="1409"/>
      <c r="C45" s="1406" t="s">
        <v>550</v>
      </c>
      <c r="D45" s="1407"/>
      <c r="E45" s="1407"/>
      <c r="F45" s="1408"/>
      <c r="G45" s="752" t="s">
        <v>430</v>
      </c>
      <c r="H45" s="403">
        <f>H8+H12+H16+H20+H24+H28+H32+H36+H40</f>
        <v>0.525</v>
      </c>
      <c r="I45" s="761"/>
      <c r="J45" s="745"/>
      <c r="K45" s="745"/>
      <c r="L45" s="403">
        <f>L8+L12+L16+L20+L24+L28+L32+L36+L40</f>
        <v>0.2625</v>
      </c>
      <c r="M45" s="473"/>
      <c r="N45" s="471"/>
      <c r="O45" s="401"/>
      <c r="P45" s="745"/>
      <c r="Q45" s="745"/>
      <c r="R45" s="770"/>
    </row>
    <row r="46" spans="2:18" ht="13.5" customHeight="1" thickBot="1">
      <c r="B46" s="1426"/>
      <c r="C46" s="1474"/>
      <c r="D46" s="1475"/>
      <c r="E46" s="1475"/>
      <c r="F46" s="1476"/>
      <c r="G46" s="762" t="s">
        <v>335</v>
      </c>
      <c r="H46" s="714">
        <f>H10+H14+H18+H22+H26+H30+H34+H38+H42</f>
        <v>0</v>
      </c>
      <c r="I46" s="476"/>
      <c r="J46" s="401"/>
      <c r="K46" s="401"/>
      <c r="L46" s="714">
        <f>L10+L14+L18+L22+L26+L30+L34+L38+L42</f>
        <v>0</v>
      </c>
      <c r="M46" s="777"/>
      <c r="N46" s="778"/>
      <c r="O46" s="405"/>
      <c r="P46" s="401"/>
      <c r="Q46" s="401"/>
      <c r="R46" s="702"/>
    </row>
    <row r="47" spans="2:18" ht="21.75" customHeight="1" thickBot="1">
      <c r="B47" s="1425" t="s">
        <v>379</v>
      </c>
      <c r="C47" s="1455" t="s">
        <v>293</v>
      </c>
      <c r="D47" s="1389"/>
      <c r="E47" s="1390"/>
      <c r="F47" s="1388" t="s">
        <v>303</v>
      </c>
      <c r="G47" s="710" t="s">
        <v>430</v>
      </c>
      <c r="H47" s="715">
        <f>'集計用(配点)'!P20</f>
        <v>0.21</v>
      </c>
      <c r="I47" s="467">
        <f>IF(J47="■",1,IF(J47="□",0,"E"))</f>
        <v>1</v>
      </c>
      <c r="J47" s="697" t="str">
        <f aca="true" t="shared" si="3" ref="J47:J62">IF(K47=TRUE,"■","□")</f>
        <v>■</v>
      </c>
      <c r="K47" s="641" t="b">
        <v>1</v>
      </c>
      <c r="L47" s="716">
        <f>'集計用(配点)'!Q20</f>
        <v>0.105</v>
      </c>
      <c r="M47" s="698">
        <f>IF(N47="■",1,IF(N47="□",0,"E"))</f>
        <v>1</v>
      </c>
      <c r="N47" s="399" t="str">
        <f aca="true" t="shared" si="4" ref="N47:N77">IF(O47=TRUE,"■","□")</f>
        <v>■</v>
      </c>
      <c r="O47" s="699" t="b">
        <v>1</v>
      </c>
      <c r="P47" s="641"/>
      <c r="Q47" s="699"/>
      <c r="R47" s="954" t="s">
        <v>275</v>
      </c>
    </row>
    <row r="48" spans="2:18" ht="21.75" customHeight="1" thickBot="1">
      <c r="B48" s="1409"/>
      <c r="C48" s="1363"/>
      <c r="D48" s="1364"/>
      <c r="E48" s="1365"/>
      <c r="F48" s="1342"/>
      <c r="G48" s="713" t="s">
        <v>109</v>
      </c>
      <c r="H48" s="730">
        <f>IF(AND(OR(I47=0,I47=1),OR(I48=0,I48=1),OR(I49=0,I49=1),OR(I50=0,I50=1)),(SUM(I47:I50)-2)/2,"ERR")</f>
        <v>0</v>
      </c>
      <c r="I48" s="467">
        <f>IF(AND(J47="■",J48="■"),1,IF(AND(J47="□",J48="■"),"Ｅ",IF(J48="□",0,"E")))</f>
        <v>0</v>
      </c>
      <c r="J48" s="399" t="str">
        <f t="shared" si="3"/>
        <v>□</v>
      </c>
      <c r="K48" s="641" t="b">
        <v>0</v>
      </c>
      <c r="L48" s="730">
        <f>IF(AND(OR(M47=0,M47=1),OR(M48=0,M48=1),OR(M49=0,M49=1),OR(M50=0,M50=1)),(SUM(M47:M50)-2)/2,"ERR")</f>
        <v>0</v>
      </c>
      <c r="M48" s="467">
        <f>IF(AND(N47="■",N48="■"),1,IF(AND(N47="□",N48="■"),"Ｅ",IF(N48="□",0,"E")))</f>
        <v>0</v>
      </c>
      <c r="N48" s="399" t="str">
        <f t="shared" si="4"/>
        <v>□</v>
      </c>
      <c r="O48" s="641" t="b">
        <v>0</v>
      </c>
      <c r="P48" s="643"/>
      <c r="Q48" s="643"/>
      <c r="R48" s="955" t="s">
        <v>276</v>
      </c>
    </row>
    <row r="49" spans="2:18" ht="21.75" customHeight="1" thickBot="1">
      <c r="B49" s="1409"/>
      <c r="C49" s="1363"/>
      <c r="D49" s="1364"/>
      <c r="E49" s="1365"/>
      <c r="F49" s="1342"/>
      <c r="G49" s="717" t="s">
        <v>335</v>
      </c>
      <c r="H49" s="773">
        <f>IF(AND(OR(I47=0,I47=1),OR(I48=0,I48=1),OR(I49=0,I49=1),OR(I50=0,I50=1)),H47*(SUM(I47:I50)-2)/2,"ERR")</f>
        <v>0</v>
      </c>
      <c r="I49" s="467">
        <f>IF(J49="■",1,IF(J49="□",0,"E"))</f>
        <v>1</v>
      </c>
      <c r="J49" s="399" t="str">
        <f t="shared" si="3"/>
        <v>■</v>
      </c>
      <c r="K49" s="641" t="b">
        <v>1</v>
      </c>
      <c r="L49" s="773">
        <f>IF(AND(OR(M47=0,M47=1),OR(M48=0,M48=1),OR(M49=0,M49=1),OR(M50=0,M50=1)),L47*(SUM(M47:M50)-2)/2,"ERR")</f>
        <v>0</v>
      </c>
      <c r="M49" s="467">
        <f>IF(N49="■",1,IF(N49="□",0,"E"))</f>
        <v>1</v>
      </c>
      <c r="N49" s="399" t="str">
        <f t="shared" si="4"/>
        <v>■</v>
      </c>
      <c r="O49" s="641" t="b">
        <v>1</v>
      </c>
      <c r="P49" s="641"/>
      <c r="Q49" s="641"/>
      <c r="R49" s="956" t="s">
        <v>237</v>
      </c>
    </row>
    <row r="50" spans="2:18" ht="21.75" customHeight="1" thickBot="1">
      <c r="B50" s="1409"/>
      <c r="C50" s="1363"/>
      <c r="D50" s="1364"/>
      <c r="E50" s="1365"/>
      <c r="F50" s="1343"/>
      <c r="G50" s="771"/>
      <c r="H50" s="765"/>
      <c r="I50" s="735">
        <f>IF(AND(J49="■",J50="■"),1,IF(AND(J49="□",J50="■"),"Ｅ",IF(J50="□",0,"E")))</f>
        <v>0</v>
      </c>
      <c r="J50" s="736" t="str">
        <f t="shared" si="3"/>
        <v>□</v>
      </c>
      <c r="K50" s="736" t="b">
        <v>0</v>
      </c>
      <c r="L50" s="775"/>
      <c r="M50" s="469">
        <f>IF(AND(N49="■",N50="■"),1,IF(AND(N49="□",N50="■"),"Ｅ",IF(N50="□",0,"E")))</f>
        <v>0</v>
      </c>
      <c r="N50" s="399" t="str">
        <f t="shared" si="4"/>
        <v>□</v>
      </c>
      <c r="O50" s="644" t="b">
        <v>0</v>
      </c>
      <c r="P50" s="644"/>
      <c r="Q50" s="644"/>
      <c r="R50" s="958" t="s">
        <v>92</v>
      </c>
    </row>
    <row r="51" spans="2:18" ht="21.75" customHeight="1" thickBot="1">
      <c r="B51" s="1409"/>
      <c r="C51" s="1366"/>
      <c r="D51" s="1367"/>
      <c r="E51" s="1368"/>
      <c r="F51" s="1342" t="s">
        <v>292</v>
      </c>
      <c r="G51" s="710" t="s">
        <v>430</v>
      </c>
      <c r="H51" s="715">
        <f>'集計用(配点)'!P21</f>
        <v>0.21</v>
      </c>
      <c r="I51" s="467">
        <f>IF(J51="■",1,IF(J51="□",0,"E"))</f>
        <v>1</v>
      </c>
      <c r="J51" s="697" t="str">
        <f t="shared" si="3"/>
        <v>■</v>
      </c>
      <c r="K51" s="641" t="b">
        <v>1</v>
      </c>
      <c r="L51" s="716">
        <f>'集計用(配点)'!Q21</f>
        <v>0.105</v>
      </c>
      <c r="M51" s="467">
        <f>IF(N51="■",1,IF(N51="□",0,"E"))</f>
        <v>1</v>
      </c>
      <c r="N51" s="399" t="str">
        <f t="shared" si="4"/>
        <v>■</v>
      </c>
      <c r="O51" s="641" t="b">
        <v>1</v>
      </c>
      <c r="P51" s="642"/>
      <c r="Q51" s="641"/>
      <c r="R51" s="954" t="s">
        <v>570</v>
      </c>
    </row>
    <row r="52" spans="2:18" ht="21.75" customHeight="1" thickBot="1">
      <c r="B52" s="1409"/>
      <c r="C52" s="1366"/>
      <c r="D52" s="1367"/>
      <c r="E52" s="1368"/>
      <c r="F52" s="1342"/>
      <c r="G52" s="713" t="s">
        <v>109</v>
      </c>
      <c r="H52" s="730">
        <f>IF(AND(OR(I51=0,I51=1),OR(I52=0,I52=1),OR(I53=0,I53=1),OR(I54=0,I54=1)),(SUM(I51:I54)-2)/2,"ERR")</f>
        <v>0</v>
      </c>
      <c r="I52" s="467">
        <f>IF(AND(J51="■",J52="■"),1,IF(AND(J51="□",J52="■"),"Ｅ",IF(J52="□",0,"E")))</f>
        <v>0</v>
      </c>
      <c r="J52" s="399" t="str">
        <f t="shared" si="3"/>
        <v>□</v>
      </c>
      <c r="K52" s="641" t="b">
        <v>0</v>
      </c>
      <c r="L52" s="730">
        <f>IF(AND(OR(M51=0,M51=1),OR(M52=0,M52=1),OR(M53=0,M53=1),OR(M54=0,M54=1)),(SUM(M51:M54)-2)/2,"ERR")</f>
        <v>0</v>
      </c>
      <c r="M52" s="467">
        <f>IF(AND(N51="■",N52="■"),1,IF(AND(N51="□",N52="■"),"Ｅ",IF(N52="□",0,"E")))</f>
        <v>0</v>
      </c>
      <c r="N52" s="399" t="str">
        <f t="shared" si="4"/>
        <v>□</v>
      </c>
      <c r="O52" s="641" t="b">
        <v>0</v>
      </c>
      <c r="P52" s="643"/>
      <c r="Q52" s="643"/>
      <c r="R52" s="955" t="s">
        <v>323</v>
      </c>
    </row>
    <row r="53" spans="2:18" ht="21.75" customHeight="1" thickBot="1">
      <c r="B53" s="1409"/>
      <c r="C53" s="1366"/>
      <c r="D53" s="1367"/>
      <c r="E53" s="1368"/>
      <c r="F53" s="1342"/>
      <c r="G53" s="717" t="s">
        <v>335</v>
      </c>
      <c r="H53" s="773">
        <f>IF(AND(OR(I51=0,I51=1),OR(I52=0,I52=1),OR(I53=0,I53=1),OR(I54=0,I54=1)),H51*(SUM(I51:I54)-2)/2,"ERR")</f>
        <v>0</v>
      </c>
      <c r="I53" s="467">
        <f>IF(J53="■",1,IF(J53="□",0,"E"))</f>
        <v>1</v>
      </c>
      <c r="J53" s="399" t="str">
        <f t="shared" si="3"/>
        <v>■</v>
      </c>
      <c r="K53" s="641" t="b">
        <v>1</v>
      </c>
      <c r="L53" s="773">
        <f>IF(AND(OR(M51=0,M51=1),OR(M52=0,M52=1),OR(M53=0,M53=1),OR(M54=0,M54=1)),L51*(SUM(M51:M54)-2)/2,"ERR")</f>
        <v>0</v>
      </c>
      <c r="M53" s="467">
        <f>IF(N53="■",1,IF(N53="□",0,"E"))</f>
        <v>1</v>
      </c>
      <c r="N53" s="399" t="str">
        <f t="shared" si="4"/>
        <v>■</v>
      </c>
      <c r="O53" s="641" t="b">
        <v>1</v>
      </c>
      <c r="P53" s="641"/>
      <c r="Q53" s="641"/>
      <c r="R53" s="956" t="s">
        <v>93</v>
      </c>
    </row>
    <row r="54" spans="2:18" ht="21.75" customHeight="1" thickBot="1">
      <c r="B54" s="1409"/>
      <c r="C54" s="1369"/>
      <c r="D54" s="1370"/>
      <c r="E54" s="1371"/>
      <c r="F54" s="1343"/>
      <c r="G54" s="771"/>
      <c r="H54" s="765"/>
      <c r="I54" s="735">
        <f>IF(AND(J53="■",J54="■"),1,IF(AND(J53="□",J54="■"),"Ｅ",IF(J54="□",0,"E")))</f>
        <v>0</v>
      </c>
      <c r="J54" s="736" t="str">
        <f t="shared" si="3"/>
        <v>□</v>
      </c>
      <c r="K54" s="736" t="b">
        <v>0</v>
      </c>
      <c r="L54" s="775"/>
      <c r="M54" s="469">
        <f>IF(AND(N53="■",N54="■"),1,IF(AND(N53="□",N54="■"),"Ｅ",IF(N54="□",0,"E")))</f>
        <v>0</v>
      </c>
      <c r="N54" s="399" t="str">
        <f t="shared" si="4"/>
        <v>□</v>
      </c>
      <c r="O54" s="644" t="b">
        <v>0</v>
      </c>
      <c r="P54" s="644"/>
      <c r="Q54" s="644"/>
      <c r="R54" s="958" t="s">
        <v>322</v>
      </c>
    </row>
    <row r="55" spans="2:18" ht="21.75" customHeight="1" thickBot="1">
      <c r="B55" s="1409"/>
      <c r="C55" s="1458" t="s">
        <v>295</v>
      </c>
      <c r="D55" s="1373"/>
      <c r="E55" s="1374"/>
      <c r="F55" s="1387" t="s">
        <v>553</v>
      </c>
      <c r="G55" s="710" t="s">
        <v>430</v>
      </c>
      <c r="H55" s="715">
        <f>'集計用(配点)'!P22</f>
        <v>0.105</v>
      </c>
      <c r="I55" s="467">
        <f>IF(J55="■",1,IF(J55="□",0,"E"))</f>
        <v>1</v>
      </c>
      <c r="J55" s="697" t="str">
        <f t="shared" si="3"/>
        <v>■</v>
      </c>
      <c r="K55" s="641" t="b">
        <v>1</v>
      </c>
      <c r="L55" s="716">
        <f>'集計用(配点)'!Q22</f>
        <v>0.0525</v>
      </c>
      <c r="M55" s="467">
        <f>IF(N55="■",1,IF(N55="□",0,"E"))</f>
        <v>1</v>
      </c>
      <c r="N55" s="399" t="str">
        <f t="shared" si="4"/>
        <v>■</v>
      </c>
      <c r="O55" s="641" t="b">
        <v>1</v>
      </c>
      <c r="P55" s="642"/>
      <c r="Q55" s="641"/>
      <c r="R55" s="954" t="s">
        <v>571</v>
      </c>
    </row>
    <row r="56" spans="2:18" ht="21.75" customHeight="1" thickBot="1">
      <c r="B56" s="1409"/>
      <c r="C56" s="1363"/>
      <c r="D56" s="1364"/>
      <c r="E56" s="1365"/>
      <c r="F56" s="1342"/>
      <c r="G56" s="713" t="s">
        <v>109</v>
      </c>
      <c r="H56" s="730">
        <f>IF(AND(OR(I55=0,I55=1),OR(I56=0,I56=1),OR(I57=0,I57=1),OR(I58=0,I58=1)),(SUM(I55:I58)-2)/2,"ERR")</f>
        <v>0</v>
      </c>
      <c r="I56" s="467">
        <f>IF(AND(J55="■",J56="■"),1,IF(AND(J55="□",J56="■"),"Ｅ",IF(J56="□",0,"E")))</f>
        <v>0</v>
      </c>
      <c r="J56" s="399" t="str">
        <f t="shared" si="3"/>
        <v>□</v>
      </c>
      <c r="K56" s="641" t="b">
        <v>0</v>
      </c>
      <c r="L56" s="730">
        <f>IF(AND(OR(M55=0,M55=1),OR(M56=0,M56=1),OR(M57=0,M57=1),OR(M58=0,M58=1)),(SUM(M55:M58)-2)/2,"ERR")</f>
        <v>0</v>
      </c>
      <c r="M56" s="467">
        <f>IF(AND(N55="■",N56="■"),1,IF(AND(N55="□",N56="■"),"Ｅ",IF(N56="□",0,"E")))</f>
        <v>0</v>
      </c>
      <c r="N56" s="399" t="str">
        <f t="shared" si="4"/>
        <v>□</v>
      </c>
      <c r="O56" s="641" t="b">
        <v>0</v>
      </c>
      <c r="P56" s="643"/>
      <c r="Q56" s="643"/>
      <c r="R56" s="955" t="s">
        <v>572</v>
      </c>
    </row>
    <row r="57" spans="2:18" ht="21.75" customHeight="1" thickBot="1">
      <c r="B57" s="1409"/>
      <c r="C57" s="1363"/>
      <c r="D57" s="1364"/>
      <c r="E57" s="1365"/>
      <c r="F57" s="1342"/>
      <c r="G57" s="717" t="s">
        <v>335</v>
      </c>
      <c r="H57" s="773">
        <f>IF(AND(OR(I55=0,I55=1),OR(I56=0,I56=1),OR(I57=0,I57=1),OR(I58=0,I58=1)),H55*(SUM(I55:I58)-2)/2,"ERR")</f>
        <v>0</v>
      </c>
      <c r="I57" s="467">
        <f>IF(J57="■",1,IF(J57="□",0,"E"))</f>
        <v>1</v>
      </c>
      <c r="J57" s="399" t="str">
        <f t="shared" si="3"/>
        <v>■</v>
      </c>
      <c r="K57" s="641" t="b">
        <v>1</v>
      </c>
      <c r="L57" s="773">
        <f>IF(AND(OR(M55=0,M55=1),OR(M56=0,M56=1),OR(M57=0,M57=1),OR(M58=0,M58=1)),L55*(SUM(M55:M58)-2)/2,"ERR")</f>
        <v>0</v>
      </c>
      <c r="M57" s="467">
        <f>IF(N57="■",1,IF(N57="□",0,"E"))</f>
        <v>1</v>
      </c>
      <c r="N57" s="399" t="str">
        <f t="shared" si="4"/>
        <v>■</v>
      </c>
      <c r="O57" s="641" t="b">
        <v>1</v>
      </c>
      <c r="P57" s="641"/>
      <c r="Q57" s="641"/>
      <c r="R57" s="956" t="s">
        <v>53</v>
      </c>
    </row>
    <row r="58" spans="2:18" ht="21.75" customHeight="1" thickBot="1">
      <c r="B58" s="1409"/>
      <c r="C58" s="1363"/>
      <c r="D58" s="1364"/>
      <c r="E58" s="1365"/>
      <c r="F58" s="1343"/>
      <c r="G58" s="771"/>
      <c r="H58" s="765"/>
      <c r="I58" s="735">
        <f>IF(AND(J57="■",J58="■"),1,IF(AND(J57="□",J58="■"),"Ｅ",IF(J58="□",0,"E")))</f>
        <v>0</v>
      </c>
      <c r="J58" s="736" t="str">
        <f t="shared" si="3"/>
        <v>□</v>
      </c>
      <c r="K58" s="736" t="b">
        <v>0</v>
      </c>
      <c r="L58" s="775"/>
      <c r="M58" s="469">
        <f>IF(AND(N57="■",N58="■"),1,IF(AND(N57="□",N58="■"),"Ｅ",IF(N58="□",0,"E")))</f>
        <v>0</v>
      </c>
      <c r="N58" s="399" t="str">
        <f t="shared" si="4"/>
        <v>□</v>
      </c>
      <c r="O58" s="641" t="b">
        <v>0</v>
      </c>
      <c r="P58" s="641"/>
      <c r="Q58" s="644"/>
      <c r="R58" s="958" t="s">
        <v>573</v>
      </c>
    </row>
    <row r="59" spans="2:18" ht="21.75" customHeight="1" thickBot="1">
      <c r="B59" s="1409"/>
      <c r="C59" s="1363"/>
      <c r="D59" s="1364"/>
      <c r="E59" s="1365"/>
      <c r="F59" s="1387" t="s">
        <v>33</v>
      </c>
      <c r="G59" s="710" t="s">
        <v>430</v>
      </c>
      <c r="H59" s="715">
        <f>'集計用(配点)'!P23</f>
        <v>0.105</v>
      </c>
      <c r="I59" s="467">
        <f>IF(J59="■",1,IF(J59="□",0,"E"))</f>
        <v>1</v>
      </c>
      <c r="J59" s="697" t="str">
        <f t="shared" si="3"/>
        <v>■</v>
      </c>
      <c r="K59" s="641" t="b">
        <v>1</v>
      </c>
      <c r="L59" s="716">
        <f>'集計用(配点)'!Q23</f>
        <v>0.0525</v>
      </c>
      <c r="M59" s="467">
        <f>IF(N59="■",1,IF(N59="□",0,"E"))</f>
        <v>1</v>
      </c>
      <c r="N59" s="399" t="str">
        <f t="shared" si="4"/>
        <v>■</v>
      </c>
      <c r="O59" s="641" t="b">
        <v>1</v>
      </c>
      <c r="P59" s="642"/>
      <c r="Q59" s="641"/>
      <c r="R59" s="954" t="s">
        <v>574</v>
      </c>
    </row>
    <row r="60" spans="2:18" ht="21.75" customHeight="1" thickBot="1">
      <c r="B60" s="1409"/>
      <c r="C60" s="1363"/>
      <c r="D60" s="1364"/>
      <c r="E60" s="1365"/>
      <c r="F60" s="1342"/>
      <c r="G60" s="713" t="s">
        <v>109</v>
      </c>
      <c r="H60" s="730">
        <f>IF(AND(OR(I59=0,I59=1),OR(I60=0,I60=1),OR(I61=0,I61=1),OR(I62=0,I62=1)),(SUM(I59:I62)-2)/2,"ERR")</f>
        <v>0</v>
      </c>
      <c r="I60" s="467">
        <f>IF(AND(J59="■",J60="■"),1,IF(AND(J59="□",J60="■"),"Ｅ",IF(J60="□",0,"E")))</f>
        <v>0</v>
      </c>
      <c r="J60" s="399" t="str">
        <f t="shared" si="3"/>
        <v>□</v>
      </c>
      <c r="K60" s="641" t="b">
        <v>0</v>
      </c>
      <c r="L60" s="730">
        <f>IF(AND(OR(M59=0,M59=1),OR(M60=0,M60=1),OR(M61=0,M61=1),OR(M62=0,M62=1)),(SUM(M59:M62)-2)/2,"ERR")</f>
        <v>0</v>
      </c>
      <c r="M60" s="467">
        <f>IF(AND(N59="■",N60="■"),1,IF(AND(N59="□",N60="■"),"Ｅ",IF(N60="□",0,"E")))</f>
        <v>0</v>
      </c>
      <c r="N60" s="399" t="str">
        <f t="shared" si="4"/>
        <v>□</v>
      </c>
      <c r="O60" s="641" t="b">
        <v>0</v>
      </c>
      <c r="P60" s="643"/>
      <c r="Q60" s="643"/>
      <c r="R60" s="955" t="s">
        <v>575</v>
      </c>
    </row>
    <row r="61" spans="2:18" ht="21.75" customHeight="1" thickBot="1">
      <c r="B61" s="1409"/>
      <c r="C61" s="1363"/>
      <c r="D61" s="1364"/>
      <c r="E61" s="1365"/>
      <c r="F61" s="1342"/>
      <c r="G61" s="717" t="s">
        <v>335</v>
      </c>
      <c r="H61" s="773">
        <f>IF(AND(OR(I59=0,I59=1),OR(I60=0,I60=1),OR(I61=0,I61=1),OR(I62=0,I62=1)),H59*(SUM(I59:I62)-2)/2,"ERR")</f>
        <v>0</v>
      </c>
      <c r="I61" s="467">
        <f>IF(J61="■",1,IF(J61="□",0,"E"))</f>
        <v>1</v>
      </c>
      <c r="J61" s="399" t="str">
        <f t="shared" si="3"/>
        <v>■</v>
      </c>
      <c r="K61" s="641" t="b">
        <v>1</v>
      </c>
      <c r="L61" s="773">
        <f>IF(AND(OR(M59=0,M59=1),OR(M60=0,M60=1),OR(M61=0,M61=1),OR(M62=0,M62=1)),L59*(SUM(M59:M62)-2)/2,"ERR")</f>
        <v>0</v>
      </c>
      <c r="M61" s="467">
        <f>IF(N61="■",1,IF(N61="□",0,"E"))</f>
        <v>1</v>
      </c>
      <c r="N61" s="399" t="str">
        <f t="shared" si="4"/>
        <v>■</v>
      </c>
      <c r="O61" s="641" t="b">
        <v>1</v>
      </c>
      <c r="P61" s="641"/>
      <c r="Q61" s="641"/>
      <c r="R61" s="956" t="s">
        <v>277</v>
      </c>
    </row>
    <row r="62" spans="2:18" ht="21.75" customHeight="1">
      <c r="B62" s="1409"/>
      <c r="C62" s="1363"/>
      <c r="D62" s="1364"/>
      <c r="E62" s="1365"/>
      <c r="F62" s="1343"/>
      <c r="G62" s="771"/>
      <c r="H62" s="765"/>
      <c r="I62" s="735">
        <f>IF(AND(J61="■",J62="■"),1,IF(AND(J61="□",J62="■"),"Ｅ",IF(J62="□",0,"E")))</f>
        <v>0</v>
      </c>
      <c r="J62" s="736" t="str">
        <f t="shared" si="3"/>
        <v>□</v>
      </c>
      <c r="K62" s="736" t="b">
        <v>0</v>
      </c>
      <c r="L62" s="775"/>
      <c r="M62" s="469">
        <f>IF(AND(N61="■",N62="■"),1,IF(AND(N61="□",N62="■"),"Ｅ",IF(N62="□",0,"E")))</f>
        <v>0</v>
      </c>
      <c r="N62" s="701" t="str">
        <f t="shared" si="4"/>
        <v>□</v>
      </c>
      <c r="O62" s="644" t="b">
        <v>0</v>
      </c>
      <c r="P62" s="644"/>
      <c r="Q62" s="644"/>
      <c r="R62" s="958" t="s">
        <v>278</v>
      </c>
    </row>
    <row r="63" spans="2:18" ht="22.5">
      <c r="B63" s="1457"/>
      <c r="C63" s="771"/>
      <c r="D63" s="772"/>
      <c r="E63" s="785"/>
      <c r="F63" s="469"/>
      <c r="G63" s="740"/>
      <c r="H63" s="744" t="s">
        <v>115</v>
      </c>
      <c r="I63" s="744"/>
      <c r="J63" s="744"/>
      <c r="K63" s="744"/>
      <c r="L63" s="744" t="s">
        <v>111</v>
      </c>
      <c r="M63" s="744"/>
      <c r="N63" s="744"/>
      <c r="O63" s="744"/>
      <c r="P63" s="741" t="s">
        <v>115</v>
      </c>
      <c r="Q63" s="741" t="s">
        <v>111</v>
      </c>
      <c r="R63" s="742"/>
    </row>
    <row r="64" spans="2:18" ht="22.5">
      <c r="B64" s="1409" t="s">
        <v>379</v>
      </c>
      <c r="C64" s="771"/>
      <c r="D64" s="772"/>
      <c r="E64" s="785"/>
      <c r="F64" s="469"/>
      <c r="G64" s="740"/>
      <c r="H64" s="744" t="s">
        <v>115</v>
      </c>
      <c r="I64" s="744"/>
      <c r="J64" s="744"/>
      <c r="K64" s="744"/>
      <c r="L64" s="744" t="s">
        <v>111</v>
      </c>
      <c r="M64" s="744"/>
      <c r="N64" s="744"/>
      <c r="O64" s="744"/>
      <c r="P64" s="741" t="s">
        <v>115</v>
      </c>
      <c r="Q64" s="741" t="s">
        <v>111</v>
      </c>
      <c r="R64" s="742"/>
    </row>
    <row r="65" spans="2:18" ht="21.75" customHeight="1">
      <c r="B65" s="1409"/>
      <c r="C65" s="1458" t="s">
        <v>295</v>
      </c>
      <c r="D65" s="1373"/>
      <c r="E65" s="1374"/>
      <c r="F65" s="1415" t="s">
        <v>289</v>
      </c>
      <c r="G65" s="694"/>
      <c r="H65" s="694"/>
      <c r="I65" s="694"/>
      <c r="J65" s="694"/>
      <c r="K65" s="694"/>
      <c r="L65" s="694"/>
      <c r="M65" s="694"/>
      <c r="N65" s="694"/>
      <c r="O65" s="694"/>
      <c r="P65" s="694"/>
      <c r="Q65" s="729" t="str">
        <f>IF('業務情報'!$F$9=2,"■","□")</f>
        <v>□</v>
      </c>
      <c r="R65" s="693" t="s">
        <v>596</v>
      </c>
    </row>
    <row r="66" spans="2:18" ht="21.75" customHeight="1" thickBot="1">
      <c r="B66" s="1409"/>
      <c r="C66" s="1363"/>
      <c r="D66" s="1364"/>
      <c r="E66" s="1365"/>
      <c r="F66" s="1480"/>
      <c r="G66" s="710" t="s">
        <v>430</v>
      </c>
      <c r="H66" s="715">
        <f>IF('業務情報'!$F$9=2,"－",'集計用(配点)'!P24)</f>
        <v>0.19999999999999998</v>
      </c>
      <c r="I66" s="467">
        <f>IF(J66="■",1,IF(J66="□",0,"E"))</f>
        <v>1</v>
      </c>
      <c r="J66" s="697" t="str">
        <f aca="true" t="shared" si="5" ref="J66:J77">IF(K66=TRUE,"■","□")</f>
        <v>■</v>
      </c>
      <c r="K66" s="641" t="b">
        <v>1</v>
      </c>
      <c r="L66" s="716"/>
      <c r="M66" s="467"/>
      <c r="N66" s="697"/>
      <c r="O66" s="641"/>
      <c r="P66" s="641"/>
      <c r="Q66" s="641"/>
      <c r="R66" s="954" t="s">
        <v>294</v>
      </c>
    </row>
    <row r="67" spans="2:18" ht="21.75" customHeight="1" thickBot="1">
      <c r="B67" s="1409"/>
      <c r="C67" s="1363"/>
      <c r="D67" s="1364"/>
      <c r="E67" s="1365"/>
      <c r="F67" s="1480"/>
      <c r="G67" s="713" t="s">
        <v>109</v>
      </c>
      <c r="H67" s="730">
        <f>IF('業務情報'!$F$9=2,"－",IF(AND(OR(I66=0,I66=1),OR(I67=0,I67=1),OR(I68=0,I68=1),OR(I69=0,I69=1)),(SUM(I66:I69)-2)/2,"ERR"))</f>
        <v>0</v>
      </c>
      <c r="I67" s="467">
        <f>IF(AND(J66="■",J67="■"),1,IF(AND(J66="□",J67="■"),"Ｅ",IF(J67="□",0,"E")))</f>
        <v>0</v>
      </c>
      <c r="J67" s="399" t="str">
        <f t="shared" si="5"/>
        <v>□</v>
      </c>
      <c r="K67" s="641" t="b">
        <v>0</v>
      </c>
      <c r="L67" s="730"/>
      <c r="M67" s="467"/>
      <c r="N67" s="697"/>
      <c r="O67" s="641"/>
      <c r="P67" s="643"/>
      <c r="Q67" s="643"/>
      <c r="R67" s="959" t="s">
        <v>281</v>
      </c>
    </row>
    <row r="68" spans="2:18" ht="21.75" customHeight="1">
      <c r="B68" s="1409"/>
      <c r="C68" s="1363"/>
      <c r="D68" s="1364"/>
      <c r="E68" s="1365"/>
      <c r="F68" s="1480"/>
      <c r="G68" s="717" t="s">
        <v>335</v>
      </c>
      <c r="H68" s="773">
        <f>IF('業務情報'!$F$9=2,"－",IF(AND(OR(I66=0,I66=1),OR(I67=0,I67=1),OR(I68=0,I68=1),OR(I69=0,I69=1)),H66*(SUM(I66:I69)-2)/2,"ERR"))</f>
        <v>0</v>
      </c>
      <c r="I68" s="467">
        <f>IF(J68="■",1,IF(J68="□",0,"E"))</f>
        <v>1</v>
      </c>
      <c r="J68" s="399" t="str">
        <f t="shared" si="5"/>
        <v>■</v>
      </c>
      <c r="K68" s="641" t="b">
        <v>1</v>
      </c>
      <c r="L68" s="773"/>
      <c r="M68" s="467"/>
      <c r="N68" s="697"/>
      <c r="O68" s="641"/>
      <c r="P68" s="641"/>
      <c r="Q68" s="641"/>
      <c r="R68" s="956" t="s">
        <v>282</v>
      </c>
    </row>
    <row r="69" spans="2:18" ht="21.75" customHeight="1">
      <c r="B69" s="1409"/>
      <c r="C69" s="1456"/>
      <c r="D69" s="1375"/>
      <c r="E69" s="1376"/>
      <c r="F69" s="1481"/>
      <c r="G69" s="771"/>
      <c r="H69" s="765"/>
      <c r="I69" s="735">
        <f>IF(AND(J68="■",J69="■"),1,IF(AND(J68="□",J69="■"),"Ｅ",IF(J69="□",0,"E")))</f>
        <v>0</v>
      </c>
      <c r="J69" s="736" t="str">
        <f t="shared" si="5"/>
        <v>□</v>
      </c>
      <c r="K69" s="736" t="b">
        <v>0</v>
      </c>
      <c r="L69" s="775"/>
      <c r="M69" s="467"/>
      <c r="N69" s="697"/>
      <c r="O69" s="641"/>
      <c r="P69" s="644"/>
      <c r="Q69" s="644"/>
      <c r="R69" s="958" t="s">
        <v>283</v>
      </c>
    </row>
    <row r="70" spans="2:18" ht="21.75" customHeight="1" thickBot="1">
      <c r="B70" s="1409"/>
      <c r="C70" s="1458" t="s">
        <v>43</v>
      </c>
      <c r="D70" s="1373"/>
      <c r="E70" s="1374"/>
      <c r="F70" s="1387" t="s">
        <v>580</v>
      </c>
      <c r="G70" s="710" t="s">
        <v>430</v>
      </c>
      <c r="H70" s="715">
        <f>'集計用(配点)'!P25</f>
        <v>0.15749999999999997</v>
      </c>
      <c r="I70" s="467">
        <f>IF(J70="■",1,IF(J70="□",0,"E"))</f>
        <v>1</v>
      </c>
      <c r="J70" s="697" t="str">
        <f t="shared" si="5"/>
        <v>■</v>
      </c>
      <c r="K70" s="641" t="b">
        <v>1</v>
      </c>
      <c r="L70" s="716">
        <f>'集計用(配点)'!Q25</f>
        <v>0.07874999999999999</v>
      </c>
      <c r="M70" s="467">
        <f>IF(N70="■",1,IF(N70="□",0,"E"))</f>
        <v>1</v>
      </c>
      <c r="N70" s="697" t="str">
        <f t="shared" si="4"/>
        <v>■</v>
      </c>
      <c r="O70" s="641" t="b">
        <v>1</v>
      </c>
      <c r="P70" s="642"/>
      <c r="Q70" s="641"/>
      <c r="R70" s="954" t="s">
        <v>44</v>
      </c>
    </row>
    <row r="71" spans="2:18" ht="21.75" customHeight="1" thickBot="1">
      <c r="B71" s="1409"/>
      <c r="C71" s="1363"/>
      <c r="D71" s="1364"/>
      <c r="E71" s="1365"/>
      <c r="F71" s="1342"/>
      <c r="G71" s="713" t="s">
        <v>109</v>
      </c>
      <c r="H71" s="730">
        <f>IF(AND(OR(I70=0,I70=1),OR(I71=0,I71=1),OR(I72=0,I72=1),OR(I73=0,I73=1)),(SUM(I70:I73)-2)/2,"ERR")</f>
        <v>0</v>
      </c>
      <c r="I71" s="467">
        <f>IF(AND(J70="■",J71="■"),1,IF(AND(J70="□",J71="■"),"Ｅ",IF(J71="□",0,"E")))</f>
        <v>0</v>
      </c>
      <c r="J71" s="399" t="str">
        <f t="shared" si="5"/>
        <v>□</v>
      </c>
      <c r="K71" s="641" t="b">
        <v>0</v>
      </c>
      <c r="L71" s="730">
        <f>IF(AND(OR(M70=0,M70=1),OR(M71=0,M71=1),OR(M72=0,M72=1),OR(M73=0,M73=1)),(SUM(M70:M73)-2)/2,"ERR")</f>
        <v>0</v>
      </c>
      <c r="M71" s="467">
        <f>IF(AND(N70="■",N71="■"),1,IF(AND(N70="□",N71="■"),"Ｅ",IF(N71="□",0,"E")))</f>
        <v>0</v>
      </c>
      <c r="N71" s="399" t="str">
        <f t="shared" si="4"/>
        <v>□</v>
      </c>
      <c r="O71" s="641" t="b">
        <v>0</v>
      </c>
      <c r="P71" s="643"/>
      <c r="Q71" s="643"/>
      <c r="R71" s="955" t="s">
        <v>45</v>
      </c>
    </row>
    <row r="72" spans="2:18" ht="21.75" customHeight="1" thickBot="1">
      <c r="B72" s="1409"/>
      <c r="C72" s="1363"/>
      <c r="D72" s="1364"/>
      <c r="E72" s="1365"/>
      <c r="F72" s="1342"/>
      <c r="G72" s="717" t="s">
        <v>335</v>
      </c>
      <c r="H72" s="773">
        <f>IF(AND(OR(I70=0,I70=1),OR(I71=0,I71=1),OR(I72=0,I72=1),OR(I73=0,I73=1)),H70*(SUM(I70:I73)-2)/2,"ERR")</f>
        <v>0</v>
      </c>
      <c r="I72" s="467">
        <f>IF(J72="■",1,IF(J72="□",0,"E"))</f>
        <v>1</v>
      </c>
      <c r="J72" s="399" t="str">
        <f t="shared" si="5"/>
        <v>■</v>
      </c>
      <c r="K72" s="641" t="b">
        <v>1</v>
      </c>
      <c r="L72" s="773">
        <f>IF(AND(OR(M70=0,M70=1),OR(M71=0,M71=1),OR(M72=0,M72=1),OR(M73=0,M73=1)),L70*(SUM(M70:M73)-2)/2,"ERR")</f>
        <v>0</v>
      </c>
      <c r="M72" s="467">
        <f>IF(N72="■",1,IF(N72="□",0,"E"))</f>
        <v>1</v>
      </c>
      <c r="N72" s="399" t="str">
        <f t="shared" si="4"/>
        <v>■</v>
      </c>
      <c r="O72" s="641" t="b">
        <v>1</v>
      </c>
      <c r="P72" s="641"/>
      <c r="Q72" s="641"/>
      <c r="R72" s="956" t="s">
        <v>296</v>
      </c>
    </row>
    <row r="73" spans="2:18" ht="21.75" customHeight="1" thickBot="1">
      <c r="B73" s="1409"/>
      <c r="C73" s="1363"/>
      <c r="D73" s="1364"/>
      <c r="E73" s="1365"/>
      <c r="F73" s="1343"/>
      <c r="G73" s="771"/>
      <c r="H73" s="765"/>
      <c r="I73" s="735">
        <f>IF(AND(J72="■",J73="■"),1,IF(AND(J72="□",J73="■"),"Ｅ",IF(J73="□",0,"E")))</f>
        <v>0</v>
      </c>
      <c r="J73" s="736" t="str">
        <f t="shared" si="5"/>
        <v>□</v>
      </c>
      <c r="K73" s="736" t="b">
        <v>0</v>
      </c>
      <c r="L73" s="775"/>
      <c r="M73" s="469">
        <f>IF(AND(N72="■",N73="■"),1,IF(AND(N72="□",N73="■"),"Ｅ",IF(N73="□",0,"E")))</f>
        <v>0</v>
      </c>
      <c r="N73" s="399" t="str">
        <f t="shared" si="4"/>
        <v>□</v>
      </c>
      <c r="O73" s="644" t="b">
        <v>0</v>
      </c>
      <c r="P73" s="644"/>
      <c r="Q73" s="644"/>
      <c r="R73" s="958" t="s">
        <v>61</v>
      </c>
    </row>
    <row r="74" spans="2:18" ht="21.75" customHeight="1" thickBot="1">
      <c r="B74" s="1409"/>
      <c r="C74" s="1363"/>
      <c r="D74" s="1364"/>
      <c r="E74" s="1365"/>
      <c r="F74" s="1387" t="s">
        <v>329</v>
      </c>
      <c r="G74" s="710" t="s">
        <v>430</v>
      </c>
      <c r="H74" s="715">
        <f>'集計用(配点)'!P26</f>
        <v>0.15749999999999997</v>
      </c>
      <c r="I74" s="467">
        <f>IF(J74="■",1,IF(J74="□",0,"E"))</f>
        <v>1</v>
      </c>
      <c r="J74" s="697" t="str">
        <f t="shared" si="5"/>
        <v>■</v>
      </c>
      <c r="K74" s="641" t="b">
        <v>1</v>
      </c>
      <c r="L74" s="716">
        <f>'集計用(配点)'!Q26</f>
        <v>0.07874999999999999</v>
      </c>
      <c r="M74" s="467">
        <f>IF(N74="■",1,IF(N74="□",0,"E"))</f>
        <v>1</v>
      </c>
      <c r="N74" s="399" t="str">
        <f t="shared" si="4"/>
        <v>■</v>
      </c>
      <c r="O74" s="641" t="b">
        <v>1</v>
      </c>
      <c r="P74" s="641"/>
      <c r="Q74" s="641"/>
      <c r="R74" s="954" t="s">
        <v>63</v>
      </c>
    </row>
    <row r="75" spans="2:18" ht="21.75" customHeight="1" thickBot="1">
      <c r="B75" s="1409"/>
      <c r="C75" s="1363"/>
      <c r="D75" s="1364"/>
      <c r="E75" s="1365"/>
      <c r="F75" s="1342"/>
      <c r="G75" s="713" t="s">
        <v>109</v>
      </c>
      <c r="H75" s="730">
        <f>IF(AND(OR(I74=0,I74=1),OR(I75=0,I75=1),OR(I76=0,I76=1),OR(I77=0,I77=1)),(SUM(I74:I77)-2)/2,"ERR")</f>
        <v>0</v>
      </c>
      <c r="I75" s="467">
        <f>IF(AND(J74="■",J75="■"),1,IF(AND(J74="□",J75="■"),"Ｅ",IF(J75="□",0,"E")))</f>
        <v>0</v>
      </c>
      <c r="J75" s="399" t="str">
        <f t="shared" si="5"/>
        <v>□</v>
      </c>
      <c r="K75" s="641" t="b">
        <v>0</v>
      </c>
      <c r="L75" s="730">
        <f>IF(AND(OR(M74=0,M74=1),OR(M75=0,M75=1),OR(M76=0,M76=1),OR(M77=0,M77=1)),(SUM(M74:M77)-2)/2,"ERR")</f>
        <v>0</v>
      </c>
      <c r="M75" s="467">
        <f>IF(AND(N74="■",N75="■"),1,IF(AND(N74="□",N75="■"),"Ｅ",IF(N75="□",0,"E")))</f>
        <v>0</v>
      </c>
      <c r="N75" s="399" t="str">
        <f t="shared" si="4"/>
        <v>□</v>
      </c>
      <c r="O75" s="641" t="b">
        <v>0</v>
      </c>
      <c r="P75" s="643"/>
      <c r="Q75" s="643"/>
      <c r="R75" s="955" t="s">
        <v>64</v>
      </c>
    </row>
    <row r="76" spans="2:18" ht="21.75" customHeight="1" thickBot="1">
      <c r="B76" s="1409"/>
      <c r="C76" s="1363"/>
      <c r="D76" s="1364"/>
      <c r="E76" s="1365"/>
      <c r="F76" s="1342"/>
      <c r="G76" s="717" t="s">
        <v>335</v>
      </c>
      <c r="H76" s="773">
        <f>IF(AND(OR(I74=0,I74=1),OR(I75=0,I75=1),OR(I76=0,I76=1),OR(I77=0,I77=1)),H74*(SUM(I74:I77)-2)/2,"ERR")</f>
        <v>0</v>
      </c>
      <c r="I76" s="467">
        <f>IF(J76="■",1,IF(J76="□",0,"E"))</f>
        <v>1</v>
      </c>
      <c r="J76" s="399" t="str">
        <f t="shared" si="5"/>
        <v>■</v>
      </c>
      <c r="K76" s="641" t="b">
        <v>1</v>
      </c>
      <c r="L76" s="773">
        <f>IF(AND(OR(M74=0,M74=1),OR(M75=0,M75=1),OR(M76=0,M76=1),OR(M77=0,M77=1)),L74*(SUM(M74:M77)-2)/2,"ERR")</f>
        <v>0</v>
      </c>
      <c r="M76" s="467">
        <f>IF(N76="■",1,IF(N76="□",0,"E"))</f>
        <v>1</v>
      </c>
      <c r="N76" s="399" t="str">
        <f t="shared" si="4"/>
        <v>■</v>
      </c>
      <c r="O76" s="641" t="b">
        <v>1</v>
      </c>
      <c r="P76" s="641"/>
      <c r="Q76" s="641"/>
      <c r="R76" s="956" t="s">
        <v>65</v>
      </c>
    </row>
    <row r="77" spans="2:18" ht="21.75" customHeight="1" thickBot="1">
      <c r="B77" s="1409"/>
      <c r="C77" s="1363"/>
      <c r="D77" s="1364"/>
      <c r="E77" s="1365"/>
      <c r="F77" s="1343"/>
      <c r="G77" s="771"/>
      <c r="H77" s="765"/>
      <c r="I77" s="735">
        <f>IF(AND(J76="■",J77="■"),1,IF(AND(J76="□",J77="■"),"Ｅ",IF(J77="□",0,"E")))</f>
        <v>0</v>
      </c>
      <c r="J77" s="736" t="str">
        <f t="shared" si="5"/>
        <v>□</v>
      </c>
      <c r="K77" s="736" t="b">
        <v>0</v>
      </c>
      <c r="L77" s="775"/>
      <c r="M77" s="469">
        <f>IF(AND(N76="■",N77="■"),1,IF(AND(N76="□",N77="■"),"Ｅ",IF(N77="□",0,"E")))</f>
        <v>0</v>
      </c>
      <c r="N77" s="399" t="str">
        <f t="shared" si="4"/>
        <v>□</v>
      </c>
      <c r="O77" s="644" t="b">
        <v>0</v>
      </c>
      <c r="P77" s="644"/>
      <c r="Q77" s="644"/>
      <c r="R77" s="958" t="s">
        <v>66</v>
      </c>
    </row>
    <row r="78" spans="2:18" ht="21.75" customHeight="1" thickBot="1">
      <c r="B78" s="1409"/>
      <c r="C78" s="1363"/>
      <c r="D78" s="1364"/>
      <c r="E78" s="1365"/>
      <c r="F78" s="1446" t="s">
        <v>290</v>
      </c>
      <c r="G78" s="710" t="s">
        <v>430</v>
      </c>
      <c r="H78" s="715">
        <f>'集計用(配点)'!P27</f>
        <v>0.105</v>
      </c>
      <c r="I78" s="467">
        <f>IF(J78="■",1,IF(J78="□",0,"E"))</f>
        <v>1</v>
      </c>
      <c r="J78" s="697" t="str">
        <f>IF(K78=TRUE,"■","□")</f>
        <v>■</v>
      </c>
      <c r="K78" s="641" t="b">
        <v>1</v>
      </c>
      <c r="L78" s="716">
        <f>'集計用(配点)'!Q27</f>
        <v>0.0525</v>
      </c>
      <c r="M78" s="467">
        <f>IF(N78="■",1,IF(N78="□",0,"E"))</f>
        <v>1</v>
      </c>
      <c r="N78" s="399" t="str">
        <f>IF(O78=TRUE,"■","□")</f>
        <v>■</v>
      </c>
      <c r="O78" s="641" t="b">
        <v>1</v>
      </c>
      <c r="P78" s="641"/>
      <c r="Q78" s="641"/>
      <c r="R78" s="954" t="s">
        <v>326</v>
      </c>
    </row>
    <row r="79" spans="2:18" ht="21.75" customHeight="1" thickBot="1">
      <c r="B79" s="1409"/>
      <c r="C79" s="1363"/>
      <c r="D79" s="1364"/>
      <c r="E79" s="1365"/>
      <c r="F79" s="1446"/>
      <c r="G79" s="713" t="s">
        <v>109</v>
      </c>
      <c r="H79" s="730">
        <f>IF(AND(OR(I78=0,I78=1),OR(I79=0,I79=1),OR(I80=0,I80=1),OR(I81=0,I81=1)),(SUM(I78:I81)-2)/2,"ERR")</f>
        <v>0</v>
      </c>
      <c r="I79" s="467">
        <f>IF(AND(J78="■",J79="■"),1,IF(AND(J78="□",J79="■"),"Ｅ",IF(J79="□",0,"E")))</f>
        <v>0</v>
      </c>
      <c r="J79" s="399" t="str">
        <f>IF(K79=TRUE,"■","□")</f>
        <v>□</v>
      </c>
      <c r="K79" s="641" t="b">
        <v>0</v>
      </c>
      <c r="L79" s="730">
        <f>IF(AND(OR(M78=0,M78=1),OR(M79=0,M79=1),OR(M80=0,M80=1),OR(M81=0,M81=1)),(SUM(M78:M81)-2)/2,"ERR")</f>
        <v>0</v>
      </c>
      <c r="M79" s="469">
        <f>IF(AND(N78="■",N79="■"),1,IF(AND(N78="□",N79="■"),"Ｅ",IF(N79="□",0,"E")))</f>
        <v>0</v>
      </c>
      <c r="N79" s="399" t="str">
        <f>IF(O79=TRUE,"■","□")</f>
        <v>□</v>
      </c>
      <c r="O79" s="644" t="b">
        <v>0</v>
      </c>
      <c r="P79" s="643"/>
      <c r="Q79" s="643"/>
      <c r="R79" s="955" t="s">
        <v>19</v>
      </c>
    </row>
    <row r="80" spans="2:18" ht="21.75" customHeight="1" thickBot="1">
      <c r="B80" s="1409"/>
      <c r="C80" s="1363"/>
      <c r="D80" s="1364"/>
      <c r="E80" s="1365"/>
      <c r="F80" s="1446"/>
      <c r="G80" s="717" t="s">
        <v>335</v>
      </c>
      <c r="H80" s="773">
        <f>IF(H78="－","－",IF(AND(OR(I78=0,I78=1),OR(I79=0,I79=1),OR(I80=0,I80=1),OR(I81=0,I81=1)),H78*(SUM(I78:I81)-2)/2,"ERR"))</f>
        <v>0</v>
      </c>
      <c r="I80" s="467">
        <f>IF(J80="■",1,IF(J80="□",0,"E"))</f>
        <v>1</v>
      </c>
      <c r="J80" s="399" t="str">
        <f>IF(K80=TRUE,"■","□")</f>
        <v>■</v>
      </c>
      <c r="K80" s="641" t="b">
        <v>1</v>
      </c>
      <c r="L80" s="773">
        <f>IF(L78="－","－",IF(AND(OR(M78=0,M78=1),OR(M79=0,M79=1),OR(M80=0,M80=1),OR(M81=0,M81=1)),L78*(SUM(M78:M81)-2)/2,"ERR"))</f>
        <v>0</v>
      </c>
      <c r="M80" s="467">
        <f>IF(N80="■",1,IF(N80="□",0,"E"))</f>
        <v>1</v>
      </c>
      <c r="N80" s="399" t="str">
        <f>IF(O80=TRUE,"■","□")</f>
        <v>■</v>
      </c>
      <c r="O80" s="641" t="b">
        <v>1</v>
      </c>
      <c r="P80" s="641"/>
      <c r="Q80" s="641"/>
      <c r="R80" s="956" t="s">
        <v>284</v>
      </c>
    </row>
    <row r="81" spans="2:18" ht="21.75" customHeight="1">
      <c r="B81" s="1409"/>
      <c r="C81" s="1363"/>
      <c r="D81" s="1364"/>
      <c r="E81" s="1365"/>
      <c r="F81" s="1449"/>
      <c r="G81" s="771"/>
      <c r="H81" s="765"/>
      <c r="I81" s="735">
        <f>IF(AND(J80="■",J81="■"),1,IF(AND(J80="□",J81="■"),"Ｅ",IF(J81="□",0,"E")))</f>
        <v>0</v>
      </c>
      <c r="J81" s="736" t="str">
        <f>IF(K81=TRUE,"■","□")</f>
        <v>□</v>
      </c>
      <c r="K81" s="736" t="b">
        <v>0</v>
      </c>
      <c r="L81" s="775"/>
      <c r="M81" s="467">
        <f>IF(AND(N80="■",N81="■"),1,IF(AND(N80="□",N81="■"),"Ｅ",IF(N81="□",0,"E")))</f>
        <v>0</v>
      </c>
      <c r="N81" s="399" t="str">
        <f>IF(O81=TRUE,"■","□")</f>
        <v>□</v>
      </c>
      <c r="O81" s="641" t="b">
        <v>0</v>
      </c>
      <c r="P81" s="643"/>
      <c r="Q81" s="644"/>
      <c r="R81" s="958" t="s">
        <v>47</v>
      </c>
    </row>
    <row r="82" spans="2:18" ht="21.75" customHeight="1">
      <c r="B82" s="1409"/>
      <c r="C82" s="1363"/>
      <c r="D82" s="1364"/>
      <c r="E82" s="1365"/>
      <c r="F82" s="1415" t="s">
        <v>330</v>
      </c>
      <c r="G82" s="694"/>
      <c r="H82" s="694"/>
      <c r="I82" s="694"/>
      <c r="J82" s="694"/>
      <c r="K82" s="694"/>
      <c r="L82" s="694"/>
      <c r="M82" s="694"/>
      <c r="N82" s="694"/>
      <c r="O82" s="694"/>
      <c r="P82" s="694"/>
      <c r="Q82" s="729" t="str">
        <f>IF('業務情報'!$F$9=2,"■","□")</f>
        <v>□</v>
      </c>
      <c r="R82" s="693" t="s">
        <v>596</v>
      </c>
    </row>
    <row r="83" spans="2:18" ht="21.75" customHeight="1" thickBot="1">
      <c r="B83" s="1409"/>
      <c r="C83" s="1363"/>
      <c r="D83" s="1364"/>
      <c r="E83" s="1365"/>
      <c r="F83" s="1416"/>
      <c r="G83" s="710" t="s">
        <v>430</v>
      </c>
      <c r="H83" s="715">
        <f>IF('業務情報'!$F$9=2,"－",'集計用(配点)'!P28)</f>
        <v>0.3</v>
      </c>
      <c r="I83" s="467">
        <f>IF(J83="■",1,IF(J83="□",0,"E"))</f>
        <v>1</v>
      </c>
      <c r="J83" s="697" t="str">
        <f>IF(K83=TRUE,"■","□")</f>
        <v>■</v>
      </c>
      <c r="K83" s="641" t="b">
        <v>1</v>
      </c>
      <c r="L83" s="716"/>
      <c r="M83" s="467"/>
      <c r="N83" s="697"/>
      <c r="O83" s="641"/>
      <c r="P83" s="641"/>
      <c r="Q83" s="641"/>
      <c r="R83" s="954" t="s">
        <v>320</v>
      </c>
    </row>
    <row r="84" spans="2:18" ht="21.75" customHeight="1" thickBot="1">
      <c r="B84" s="1409"/>
      <c r="C84" s="1363"/>
      <c r="D84" s="1364"/>
      <c r="E84" s="1365"/>
      <c r="F84" s="1416"/>
      <c r="G84" s="713" t="s">
        <v>109</v>
      </c>
      <c r="H84" s="730">
        <f>IF('業務情報'!$F$9=2,"－",IF(AND(OR(I83=0,I83=1),OR(I84=0,I84=1),OR(I85=0,I85=1),OR(I86=0,I86=1)),(SUM(I83:I86)-2)/2,"ERR"))</f>
        <v>0</v>
      </c>
      <c r="I84" s="467">
        <f>IF(AND(J83="■",J84="■"),1,IF(AND(J83="□",J84="■"),"Ｅ",IF(J84="□",0,"E")))</f>
        <v>0</v>
      </c>
      <c r="J84" s="399" t="str">
        <f>IF(K84=TRUE,"■","□")</f>
        <v>□</v>
      </c>
      <c r="K84" s="641" t="b">
        <v>0</v>
      </c>
      <c r="L84" s="730"/>
      <c r="M84" s="467"/>
      <c r="N84" s="697"/>
      <c r="O84" s="641"/>
      <c r="P84" s="643"/>
      <c r="Q84" s="643"/>
      <c r="R84" s="955" t="s">
        <v>321</v>
      </c>
    </row>
    <row r="85" spans="2:18" ht="21.75" customHeight="1">
      <c r="B85" s="1409"/>
      <c r="C85" s="1363"/>
      <c r="D85" s="1364"/>
      <c r="E85" s="1365"/>
      <c r="F85" s="1416"/>
      <c r="G85" s="717" t="s">
        <v>335</v>
      </c>
      <c r="H85" s="773">
        <f>IF('業務情報'!$F$9=2,"－",IF(AND(OR(I83=0,I83=1),OR(I84=0,I84=1),OR(I85=0,I85=1),OR(I86=0,I86=1)),H83*(SUM(I83:I86)-2)/2,"ERR"))</f>
        <v>0</v>
      </c>
      <c r="I85" s="467">
        <f>IF(J85="■",1,IF(J85="□",0,"E"))</f>
        <v>1</v>
      </c>
      <c r="J85" s="399" t="str">
        <f>IF(K85=TRUE,"■","□")</f>
        <v>■</v>
      </c>
      <c r="K85" s="641" t="b">
        <v>1</v>
      </c>
      <c r="L85" s="773"/>
      <c r="M85" s="467"/>
      <c r="N85" s="697"/>
      <c r="O85" s="641"/>
      <c r="P85" s="641"/>
      <c r="Q85" s="641"/>
      <c r="R85" s="956" t="s">
        <v>639</v>
      </c>
    </row>
    <row r="86" spans="2:18" ht="21.75" customHeight="1">
      <c r="B86" s="1409"/>
      <c r="C86" s="1363"/>
      <c r="D86" s="1364"/>
      <c r="E86" s="1365"/>
      <c r="F86" s="1417"/>
      <c r="G86" s="771"/>
      <c r="H86" s="765"/>
      <c r="I86" s="735">
        <f>IF(AND(J85="■",J86="■"),1,IF(AND(J85="□",J86="■"),"Ｅ",IF(J86="□",0,"E")))</f>
        <v>0</v>
      </c>
      <c r="J86" s="736" t="str">
        <f>IF(K86=TRUE,"■","□")</f>
        <v>□</v>
      </c>
      <c r="K86" s="736" t="b">
        <v>0</v>
      </c>
      <c r="L86" s="775"/>
      <c r="M86" s="467"/>
      <c r="N86" s="697"/>
      <c r="O86" s="641"/>
      <c r="P86" s="644"/>
      <c r="Q86" s="641"/>
      <c r="R86" s="958" t="s">
        <v>94</v>
      </c>
    </row>
    <row r="87" spans="2:18" ht="21.75" customHeight="1">
      <c r="B87" s="1409"/>
      <c r="C87" s="1363"/>
      <c r="D87" s="1364"/>
      <c r="E87" s="1365"/>
      <c r="F87" s="1415" t="s">
        <v>297</v>
      </c>
      <c r="G87" s="694"/>
      <c r="H87" s="694"/>
      <c r="I87" s="694"/>
      <c r="J87" s="694"/>
      <c r="K87" s="694"/>
      <c r="L87" s="694"/>
      <c r="M87" s="694"/>
      <c r="N87" s="694"/>
      <c r="O87" s="694"/>
      <c r="P87" s="694"/>
      <c r="Q87" s="729" t="str">
        <f>IF('業務情報'!$F$9=2,"■","□")</f>
        <v>□</v>
      </c>
      <c r="R87" s="693" t="s">
        <v>596</v>
      </c>
    </row>
    <row r="88" spans="2:18" ht="21.75" customHeight="1" thickBot="1">
      <c r="B88" s="1409"/>
      <c r="C88" s="1363"/>
      <c r="D88" s="1364"/>
      <c r="E88" s="1365"/>
      <c r="F88" s="1480"/>
      <c r="G88" s="710" t="s">
        <v>430</v>
      </c>
      <c r="H88" s="715">
        <f>IF('業務情報'!$F$9=2,"－",'集計用(配点)'!P29)</f>
        <v>0.3</v>
      </c>
      <c r="I88" s="467">
        <f>IF(J88="■",1,IF(J88="□",0,"E"))</f>
        <v>1</v>
      </c>
      <c r="J88" s="697" t="str">
        <f>IF(K88=TRUE,"■","□")</f>
        <v>■</v>
      </c>
      <c r="K88" s="641" t="b">
        <v>1</v>
      </c>
      <c r="L88" s="716"/>
      <c r="M88" s="467"/>
      <c r="N88" s="697"/>
      <c r="O88" s="641"/>
      <c r="P88" s="642"/>
      <c r="Q88" s="641"/>
      <c r="R88" s="954" t="s">
        <v>285</v>
      </c>
    </row>
    <row r="89" spans="2:18" ht="21.75" customHeight="1" thickBot="1">
      <c r="B89" s="1409"/>
      <c r="C89" s="1363"/>
      <c r="D89" s="1364"/>
      <c r="E89" s="1365"/>
      <c r="F89" s="1480"/>
      <c r="G89" s="713" t="s">
        <v>109</v>
      </c>
      <c r="H89" s="730">
        <f>IF('業務情報'!$F$9=2,"－",IF(AND(OR(I88=0,I88=1),OR(I89=0,I89=1),OR(I90=0,I90=1),OR(I91=0,I91=1)),(SUM(I88:I91)-2)/2,"ERR"))</f>
        <v>0</v>
      </c>
      <c r="I89" s="467">
        <f>IF(AND(J88="■",J89="■"),1,IF(AND(J88="□",J89="■"),"Ｅ",IF(J89="□",0,"E")))</f>
        <v>0</v>
      </c>
      <c r="J89" s="399" t="str">
        <f>IF(K89=TRUE,"■","□")</f>
        <v>□</v>
      </c>
      <c r="K89" s="641" t="b">
        <v>0</v>
      </c>
      <c r="L89" s="730"/>
      <c r="M89" s="467"/>
      <c r="N89" s="697"/>
      <c r="O89" s="641"/>
      <c r="P89" s="643"/>
      <c r="Q89" s="643"/>
      <c r="R89" s="955" t="s">
        <v>286</v>
      </c>
    </row>
    <row r="90" spans="2:18" ht="21.75" customHeight="1">
      <c r="B90" s="1409"/>
      <c r="C90" s="1363"/>
      <c r="D90" s="1364"/>
      <c r="E90" s="1365"/>
      <c r="F90" s="1480"/>
      <c r="G90" s="717" t="s">
        <v>335</v>
      </c>
      <c r="H90" s="773">
        <f>IF('業務情報'!$F$9=2,"－",IF(AND(OR(I88=0,I88=1),OR(I89=0,I89=1),OR(I90=0,I90=1),OR(I91=0,I91=1)),H88*(SUM(I88:I91)-2)/2,"ERR"))</f>
        <v>0</v>
      </c>
      <c r="I90" s="467">
        <f>IF(J90="■",1,IF(J90="□",0,"E"))</f>
        <v>1</v>
      </c>
      <c r="J90" s="399" t="str">
        <f>IF(K90=TRUE,"■","□")</f>
        <v>■</v>
      </c>
      <c r="K90" s="641" t="b">
        <v>1</v>
      </c>
      <c r="L90" s="773"/>
      <c r="M90" s="467"/>
      <c r="N90" s="697"/>
      <c r="O90" s="641"/>
      <c r="P90" s="641"/>
      <c r="Q90" s="641"/>
      <c r="R90" s="956" t="s">
        <v>287</v>
      </c>
    </row>
    <row r="91" spans="2:18" ht="21.75" customHeight="1">
      <c r="B91" s="1409"/>
      <c r="C91" s="1456"/>
      <c r="D91" s="1375"/>
      <c r="E91" s="1376"/>
      <c r="F91" s="1481"/>
      <c r="G91" s="771"/>
      <c r="H91" s="765"/>
      <c r="I91" s="735">
        <f>IF(AND(J90="■",J91="■"),1,IF(AND(J90="□",J91="■"),"Ｅ",IF(J91="□",0,"E")))</f>
        <v>0</v>
      </c>
      <c r="J91" s="736" t="str">
        <f>IF(K91=TRUE,"■","□")</f>
        <v>□</v>
      </c>
      <c r="K91" s="736" t="b">
        <v>0</v>
      </c>
      <c r="L91" s="775"/>
      <c r="M91" s="467"/>
      <c r="N91" s="697"/>
      <c r="O91" s="641"/>
      <c r="P91" s="644"/>
      <c r="Q91" s="644"/>
      <c r="R91" s="958" t="s">
        <v>288</v>
      </c>
    </row>
    <row r="92" spans="2:18" ht="22.5">
      <c r="B92" s="1409"/>
      <c r="C92" s="709"/>
      <c r="D92" s="708"/>
      <c r="E92" s="708"/>
      <c r="F92" s="469"/>
      <c r="G92" s="743"/>
      <c r="H92" s="744" t="s">
        <v>115</v>
      </c>
      <c r="I92" s="744"/>
      <c r="J92" s="744"/>
      <c r="K92" s="744"/>
      <c r="L92" s="744" t="s">
        <v>111</v>
      </c>
      <c r="M92" s="744"/>
      <c r="N92" s="744"/>
      <c r="O92" s="744"/>
      <c r="P92" s="741" t="s">
        <v>115</v>
      </c>
      <c r="Q92" s="741" t="s">
        <v>111</v>
      </c>
      <c r="R92" s="768"/>
    </row>
    <row r="93" spans="2:18" ht="13.5" customHeight="1" thickBot="1">
      <c r="B93" s="1409"/>
      <c r="C93" s="1406" t="s">
        <v>550</v>
      </c>
      <c r="D93" s="1407"/>
      <c r="E93" s="1407"/>
      <c r="F93" s="1408"/>
      <c r="G93" s="752" t="s">
        <v>430</v>
      </c>
      <c r="H93" s="403">
        <f>IF('業務情報'!$F$9=2,H47+H51+H55+H59+H70+H74+H78,H47+H51+H55+H59+H66+H70+H74+H78+H83+H88)</f>
        <v>1.85</v>
      </c>
      <c r="I93" s="761"/>
      <c r="J93" s="745"/>
      <c r="K93" s="745"/>
      <c r="L93" s="403">
        <f>L47+L51+L55+L59+L70+L74+L78</f>
        <v>0.525</v>
      </c>
      <c r="M93" s="473"/>
      <c r="N93" s="471"/>
      <c r="O93" s="401"/>
      <c r="P93" s="745"/>
      <c r="Q93" s="745"/>
      <c r="R93" s="770"/>
    </row>
    <row r="94" spans="2:18" ht="13.5" customHeight="1" thickBot="1">
      <c r="B94" s="1426"/>
      <c r="C94" s="1474"/>
      <c r="D94" s="1475"/>
      <c r="E94" s="1475"/>
      <c r="F94" s="1476"/>
      <c r="G94" s="762" t="s">
        <v>335</v>
      </c>
      <c r="H94" s="714">
        <f>IF('業務情報'!$F$9=2,H49+H53+H57+H61+H72+H76+H80,H49+H53+H57+H61+H68+H72+H76+H80+H85+H90)</f>
        <v>0</v>
      </c>
      <c r="I94" s="476"/>
      <c r="J94" s="401"/>
      <c r="K94" s="401"/>
      <c r="L94" s="714">
        <f>L49+L53+L57+L61+L72+L76+L80</f>
        <v>0</v>
      </c>
      <c r="M94" s="777"/>
      <c r="N94" s="778"/>
      <c r="O94" s="405"/>
      <c r="P94" s="401"/>
      <c r="Q94" s="401"/>
      <c r="R94" s="702"/>
    </row>
    <row r="95" spans="2:18" ht="21.75" customHeight="1" thickBot="1">
      <c r="B95" s="1425" t="s">
        <v>581</v>
      </c>
      <c r="C95" s="1455" t="s">
        <v>581</v>
      </c>
      <c r="D95" s="1389"/>
      <c r="E95" s="1390"/>
      <c r="F95" s="1388" t="s">
        <v>303</v>
      </c>
      <c r="G95" s="710" t="s">
        <v>430</v>
      </c>
      <c r="H95" s="715">
        <f>'集計用(配点)'!P30</f>
        <v>0.42</v>
      </c>
      <c r="I95" s="467">
        <f>IF(J95="■",1,IF(J95="□",0,"E"))</f>
        <v>1</v>
      </c>
      <c r="J95" s="697" t="str">
        <f aca="true" t="shared" si="6" ref="J95:J102">IF(K95=TRUE,"■","□")</f>
        <v>■</v>
      </c>
      <c r="K95" s="641" t="b">
        <v>1</v>
      </c>
      <c r="L95" s="716">
        <f>'集計用(配点)'!Q30</f>
        <v>0.21</v>
      </c>
      <c r="M95" s="467">
        <f>IF(N95="■",1,IF(N95="□",0,"E"))</f>
        <v>1</v>
      </c>
      <c r="N95" s="399" t="str">
        <f>IF(O95=TRUE,"■","□")</f>
        <v>■</v>
      </c>
      <c r="O95" s="641" t="b">
        <v>1</v>
      </c>
      <c r="P95" s="642"/>
      <c r="Q95" s="641"/>
      <c r="R95" s="686" t="s">
        <v>258</v>
      </c>
    </row>
    <row r="96" spans="2:18" ht="21.75" customHeight="1" thickBot="1">
      <c r="B96" s="1409"/>
      <c r="C96" s="1363"/>
      <c r="D96" s="1364"/>
      <c r="E96" s="1365"/>
      <c r="F96" s="1342"/>
      <c r="G96" s="713" t="s">
        <v>109</v>
      </c>
      <c r="H96" s="730">
        <f>IF(AND(OR(I95=0,I95=1),OR(I96=0,I96=1),OR(I97=0,I97=1),OR(I98=0,I98=1)),(SUM(I95:I98)-2)/2,"ERR")</f>
        <v>0</v>
      </c>
      <c r="I96" s="467">
        <f>IF(AND(J95="■",J96="■"),1,IF(AND(J95="□",J96="■"),"Ｅ",IF(J96="□",0,"E")))</f>
        <v>0</v>
      </c>
      <c r="J96" s="399" t="str">
        <f t="shared" si="6"/>
        <v>□</v>
      </c>
      <c r="K96" s="641" t="b">
        <v>0</v>
      </c>
      <c r="L96" s="730">
        <f>IF(AND(OR(M95=0,M95=1),OR(M96=0,M96=1),OR(M97=0,M97=1),OR(M98=0,M98=1)),(SUM(M95:M98)-2)/2,"ERR")</f>
        <v>0</v>
      </c>
      <c r="M96" s="467">
        <f>IF(AND(N95="■",N96="■"),1,IF(AND(N95="□",N96="■"),"Ｅ",IF(N96="□",0,"E")))</f>
        <v>0</v>
      </c>
      <c r="N96" s="399" t="str">
        <f>IF(O96=TRUE,"■","□")</f>
        <v>□</v>
      </c>
      <c r="O96" s="641" t="b">
        <v>0</v>
      </c>
      <c r="P96" s="643"/>
      <c r="Q96" s="643"/>
      <c r="R96" s="687" t="s">
        <v>259</v>
      </c>
    </row>
    <row r="97" spans="2:18" ht="21.75" customHeight="1" thickBot="1">
      <c r="B97" s="1409"/>
      <c r="C97" s="1363"/>
      <c r="D97" s="1364"/>
      <c r="E97" s="1365"/>
      <c r="F97" s="1342"/>
      <c r="G97" s="717" t="s">
        <v>335</v>
      </c>
      <c r="H97" s="773">
        <f>IF(AND(OR(I95=0,I95=1),OR(I96=0,I96=1),OR(I97=0,I97=1),OR(I98=0,I98=1)),H95*(SUM(I95:I98)-2)/2,"ERR")</f>
        <v>0</v>
      </c>
      <c r="I97" s="467">
        <f>IF(J97="■",1,IF(J97="□",0,"E"))</f>
        <v>1</v>
      </c>
      <c r="J97" s="399" t="str">
        <f t="shared" si="6"/>
        <v>■</v>
      </c>
      <c r="K97" s="641" t="b">
        <v>1</v>
      </c>
      <c r="L97" s="773">
        <f>IF(AND(OR(M95=0,M95=1),OR(M96=0,M96=1),OR(M97=0,M97=1),OR(M98=0,M98=1)),L95*(SUM(M95:M98)-2)/2,"ERR")</f>
        <v>0</v>
      </c>
      <c r="M97" s="467">
        <f>IF(N97="■",1,IF(N97="□",0,"E"))</f>
        <v>1</v>
      </c>
      <c r="N97" s="399" t="str">
        <f>IF(O97=TRUE,"■","□")</f>
        <v>■</v>
      </c>
      <c r="O97" s="641" t="b">
        <v>1</v>
      </c>
      <c r="P97" s="641"/>
      <c r="Q97" s="641"/>
      <c r="R97" s="686" t="s">
        <v>305</v>
      </c>
    </row>
    <row r="98" spans="2:18" ht="21.75" customHeight="1">
      <c r="B98" s="1409"/>
      <c r="C98" s="1363"/>
      <c r="D98" s="1364"/>
      <c r="E98" s="1365"/>
      <c r="F98" s="1343"/>
      <c r="G98" s="771"/>
      <c r="H98" s="765"/>
      <c r="I98" s="735">
        <f>IF(AND(J97="■",J98="■"),1,IF(AND(J97="□",J98="■"),"Ｅ",IF(J98="□",0,"E")))</f>
        <v>0</v>
      </c>
      <c r="J98" s="736" t="str">
        <f t="shared" si="6"/>
        <v>□</v>
      </c>
      <c r="K98" s="736" t="b">
        <v>0</v>
      </c>
      <c r="L98" s="775"/>
      <c r="M98" s="469">
        <f>IF(AND(N97="■",N98="■"),1,IF(AND(N97="□",N98="■"),"Ｅ",IF(N98="□",0,"E")))</f>
        <v>0</v>
      </c>
      <c r="N98" s="399" t="str">
        <f>IF(O98=TRUE,"■","□")</f>
        <v>□</v>
      </c>
      <c r="O98" s="644" t="b">
        <v>0</v>
      </c>
      <c r="P98" s="644"/>
      <c r="Q98" s="644"/>
      <c r="R98" s="691" t="s">
        <v>86</v>
      </c>
    </row>
    <row r="99" spans="2:18" ht="21.75" customHeight="1" thickBot="1">
      <c r="B99" s="1409"/>
      <c r="C99" s="1363"/>
      <c r="D99" s="1364"/>
      <c r="E99" s="1365"/>
      <c r="F99" s="1342" t="s">
        <v>304</v>
      </c>
      <c r="G99" s="710" t="s">
        <v>430</v>
      </c>
      <c r="H99" s="715">
        <f>'集計用(配点)'!P31</f>
        <v>0.5599999999999999</v>
      </c>
      <c r="I99" s="467">
        <f>IF(J99="■",1,IF(J99="□",0,"E"))</f>
        <v>1</v>
      </c>
      <c r="J99" s="697" t="str">
        <f t="shared" si="6"/>
        <v>■</v>
      </c>
      <c r="K99" s="641" t="b">
        <v>1</v>
      </c>
      <c r="L99" s="716"/>
      <c r="M99" s="711"/>
      <c r="N99" s="641"/>
      <c r="O99" s="641"/>
      <c r="P99" s="642"/>
      <c r="Q99" s="641"/>
      <c r="R99" s="686" t="s">
        <v>70</v>
      </c>
    </row>
    <row r="100" spans="2:18" ht="21.75" customHeight="1" thickBot="1">
      <c r="B100" s="1409"/>
      <c r="C100" s="1363"/>
      <c r="D100" s="1364"/>
      <c r="E100" s="1365"/>
      <c r="F100" s="1342"/>
      <c r="G100" s="713" t="s">
        <v>109</v>
      </c>
      <c r="H100" s="730">
        <f>IF(AND(OR(I99=0,I99=1),OR(I100=0,I100=1),OR(I101=0,I101=1),OR(I102=0,I102=1)),(SUM(I99:I102)-2)/2,"ERR")</f>
        <v>0</v>
      </c>
      <c r="I100" s="467">
        <f>IF(AND(J99="■",J100="■"),1,IF(AND(J99="□",J100="■"),"Ｅ",IF(J100="□",0,"E")))</f>
        <v>0</v>
      </c>
      <c r="J100" s="399" t="str">
        <f t="shared" si="6"/>
        <v>□</v>
      </c>
      <c r="K100" s="641" t="b">
        <v>0</v>
      </c>
      <c r="L100" s="730"/>
      <c r="M100" s="711"/>
      <c r="N100" s="641"/>
      <c r="O100" s="641"/>
      <c r="P100" s="643"/>
      <c r="Q100" s="643"/>
      <c r="R100" s="687" t="s">
        <v>87</v>
      </c>
    </row>
    <row r="101" spans="2:18" ht="21.75" customHeight="1">
      <c r="B101" s="1409"/>
      <c r="C101" s="1363"/>
      <c r="D101" s="1364"/>
      <c r="E101" s="1365"/>
      <c r="F101" s="1342"/>
      <c r="G101" s="717" t="s">
        <v>335</v>
      </c>
      <c r="H101" s="773">
        <f>IF(AND(OR(I99=0,I99=1),OR(I100=0,I100=1),OR(I101=0,I101=1),OR(I102=0,I102=1)),H99*(SUM(I99:I102)-2)/2,"ERR")</f>
        <v>0</v>
      </c>
      <c r="I101" s="467">
        <f>IF(J101="■",1,IF(J101="□",0,"E"))</f>
        <v>1</v>
      </c>
      <c r="J101" s="399" t="str">
        <f t="shared" si="6"/>
        <v>■</v>
      </c>
      <c r="K101" s="641" t="b">
        <v>1</v>
      </c>
      <c r="L101" s="773"/>
      <c r="M101" s="711"/>
      <c r="N101" s="641"/>
      <c r="O101" s="641"/>
      <c r="P101" s="641"/>
      <c r="Q101" s="641"/>
      <c r="R101" s="686" t="s">
        <v>88</v>
      </c>
    </row>
    <row r="102" spans="2:18" ht="21.75" customHeight="1">
      <c r="B102" s="1409"/>
      <c r="C102" s="1456"/>
      <c r="D102" s="1375"/>
      <c r="E102" s="1376"/>
      <c r="F102" s="1343"/>
      <c r="G102" s="771"/>
      <c r="H102" s="765"/>
      <c r="I102" s="735">
        <f>IF(AND(J101="■",J102="■"),1,IF(AND(J101="□",J102="■"),"Ｅ",IF(J102="□",0,"E")))</f>
        <v>0</v>
      </c>
      <c r="J102" s="736" t="str">
        <f t="shared" si="6"/>
        <v>□</v>
      </c>
      <c r="K102" s="736" t="b">
        <v>0</v>
      </c>
      <c r="L102" s="775"/>
      <c r="M102" s="711"/>
      <c r="N102" s="641"/>
      <c r="O102" s="641"/>
      <c r="P102" s="644"/>
      <c r="Q102" s="641"/>
      <c r="R102" s="691" t="s">
        <v>89</v>
      </c>
    </row>
    <row r="103" spans="2:18" ht="21.75" customHeight="1">
      <c r="B103" s="1409"/>
      <c r="C103" s="1415" t="s">
        <v>643</v>
      </c>
      <c r="D103" s="1418"/>
      <c r="E103" s="1418"/>
      <c r="F103" s="694"/>
      <c r="G103" s="694"/>
      <c r="H103" s="694"/>
      <c r="I103" s="694"/>
      <c r="J103" s="694"/>
      <c r="K103" s="694"/>
      <c r="L103" s="694"/>
      <c r="M103" s="694"/>
      <c r="N103" s="694"/>
      <c r="O103" s="694"/>
      <c r="P103" s="694"/>
      <c r="Q103" s="729" t="str">
        <f>IF('業務情報'!$F$9=2,"■","□")</f>
        <v>□</v>
      </c>
      <c r="R103" s="693" t="s">
        <v>596</v>
      </c>
    </row>
    <row r="104" spans="2:18" ht="21.75" customHeight="1" thickBot="1">
      <c r="B104" s="1409"/>
      <c r="C104" s="1416"/>
      <c r="D104" s="1420"/>
      <c r="E104" s="1421"/>
      <c r="F104" s="1480" t="s">
        <v>645</v>
      </c>
      <c r="G104" s="710" t="s">
        <v>430</v>
      </c>
      <c r="H104" s="715">
        <f>IF('業務情報'!$F$9=2,"－",'集計用(配点)'!P32)</f>
        <v>0.27999999999999997</v>
      </c>
      <c r="I104" s="467">
        <f>IF(J104="■",1,IF(J104="□",0,"E"))</f>
        <v>1</v>
      </c>
      <c r="J104" s="697" t="str">
        <f aca="true" t="shared" si="7" ref="J104:J111">IF(K104=TRUE,"■","□")</f>
        <v>■</v>
      </c>
      <c r="K104" s="641" t="b">
        <v>1</v>
      </c>
      <c r="L104" s="716"/>
      <c r="M104" s="711"/>
      <c r="N104" s="641"/>
      <c r="O104" s="641"/>
      <c r="P104" s="641"/>
      <c r="Q104" s="641"/>
      <c r="R104" s="954" t="s">
        <v>641</v>
      </c>
    </row>
    <row r="105" spans="2:18" ht="21.75" customHeight="1" thickBot="1">
      <c r="B105" s="1409"/>
      <c r="C105" s="1416"/>
      <c r="D105" s="1420"/>
      <c r="E105" s="1421"/>
      <c r="F105" s="1480"/>
      <c r="G105" s="713" t="s">
        <v>109</v>
      </c>
      <c r="H105" s="730">
        <f>IF('業務情報'!$F$9=2,"－",IF(AND(OR(I104=0,I104=1),OR(I105=0,I105=1),OR(I106=0,I106=1),OR(I107=0,I107=1)),(SUM(I104:I107)-2)/2,"ERR"))</f>
        <v>0</v>
      </c>
      <c r="I105" s="467">
        <f>IF(AND(J104="■",J105="■"),1,IF(AND(J104="□",J105="■"),"Ｅ",IF(J105="□",0,"E")))</f>
        <v>0</v>
      </c>
      <c r="J105" s="399" t="str">
        <f t="shared" si="7"/>
        <v>□</v>
      </c>
      <c r="K105" s="641" t="b">
        <v>0</v>
      </c>
      <c r="L105" s="730"/>
      <c r="M105" s="711"/>
      <c r="N105" s="641"/>
      <c r="O105" s="641"/>
      <c r="P105" s="643"/>
      <c r="Q105" s="643"/>
      <c r="R105" s="955" t="s">
        <v>90</v>
      </c>
    </row>
    <row r="106" spans="2:18" ht="21.75" customHeight="1">
      <c r="B106" s="1409"/>
      <c r="C106" s="1416"/>
      <c r="D106" s="1420"/>
      <c r="E106" s="1421"/>
      <c r="F106" s="1480"/>
      <c r="G106" s="717" t="s">
        <v>335</v>
      </c>
      <c r="H106" s="773">
        <f>IF('業務情報'!$F$9=2,"－",IF(AND(OR(I104=0,I104=1),OR(I105=0,I105=1),OR(I106=0,I106=1),OR(I107=0,I107=1)),H104*(SUM(I104:I107)-2)/2,"ERR"))</f>
        <v>0</v>
      </c>
      <c r="I106" s="467">
        <f>IF(J106="■",1,IF(J106="□",0,"E"))</f>
        <v>1</v>
      </c>
      <c r="J106" s="399" t="str">
        <f t="shared" si="7"/>
        <v>■</v>
      </c>
      <c r="K106" s="641" t="b">
        <v>1</v>
      </c>
      <c r="L106" s="773"/>
      <c r="M106" s="711"/>
      <c r="N106" s="641"/>
      <c r="O106" s="641"/>
      <c r="P106" s="641"/>
      <c r="Q106" s="641"/>
      <c r="R106" s="956" t="s">
        <v>95</v>
      </c>
    </row>
    <row r="107" spans="2:18" ht="21.75" customHeight="1">
      <c r="B107" s="1409"/>
      <c r="C107" s="1416"/>
      <c r="D107" s="1420"/>
      <c r="E107" s="1421"/>
      <c r="F107" s="1481"/>
      <c r="G107" s="771"/>
      <c r="H107" s="765"/>
      <c r="I107" s="735">
        <f>IF(AND(J106="■",J107="■"),1,IF(AND(J106="□",J107="■"),"Ｅ",IF(J107="□",0,"E")))</f>
        <v>0</v>
      </c>
      <c r="J107" s="736" t="str">
        <f t="shared" si="7"/>
        <v>□</v>
      </c>
      <c r="K107" s="736" t="b">
        <v>0</v>
      </c>
      <c r="L107" s="775"/>
      <c r="M107" s="711"/>
      <c r="N107" s="641"/>
      <c r="O107" s="641"/>
      <c r="P107" s="641"/>
      <c r="Q107" s="644"/>
      <c r="R107" s="958" t="s">
        <v>90</v>
      </c>
    </row>
    <row r="108" spans="2:18" ht="21.75" customHeight="1" thickBot="1">
      <c r="B108" s="1409"/>
      <c r="C108" s="1416"/>
      <c r="D108" s="1420"/>
      <c r="E108" s="1421"/>
      <c r="F108" s="1482" t="s">
        <v>646</v>
      </c>
      <c r="G108" s="710" t="s">
        <v>430</v>
      </c>
      <c r="H108" s="715">
        <f>IF('業務情報'!$F$9=2,"－",'集計用(配点)'!P33)</f>
        <v>0.27999999999999997</v>
      </c>
      <c r="I108" s="467">
        <f>IF(J108="■",1,IF(J108="□",0,"E"))</f>
        <v>1</v>
      </c>
      <c r="J108" s="697" t="str">
        <f t="shared" si="7"/>
        <v>■</v>
      </c>
      <c r="K108" s="641" t="b">
        <v>1</v>
      </c>
      <c r="L108" s="716"/>
      <c r="M108" s="711"/>
      <c r="N108" s="641"/>
      <c r="O108" s="641"/>
      <c r="P108" s="642"/>
      <c r="Q108" s="641"/>
      <c r="R108" s="954" t="s">
        <v>642</v>
      </c>
    </row>
    <row r="109" spans="2:18" ht="21.75" customHeight="1" thickBot="1">
      <c r="B109" s="1409"/>
      <c r="C109" s="1416"/>
      <c r="D109" s="1420"/>
      <c r="E109" s="1421"/>
      <c r="F109" s="1480"/>
      <c r="G109" s="713" t="s">
        <v>109</v>
      </c>
      <c r="H109" s="730">
        <f>IF('業務情報'!$F$9=2,"－",IF(AND(OR(I108=0,I108=1),OR(I109=0,I109=1),OR(I110=0,I110=1),OR(I111=0,I111=1)),(SUM(I108:I111)-2)/2,"ERR"))</f>
        <v>0</v>
      </c>
      <c r="I109" s="467">
        <f>IF(AND(J108="■",J109="■"),1,IF(AND(J108="□",J109="■"),"Ｅ",IF(J109="□",0,"E")))</f>
        <v>0</v>
      </c>
      <c r="J109" s="399" t="str">
        <f t="shared" si="7"/>
        <v>□</v>
      </c>
      <c r="K109" s="641" t="b">
        <v>0</v>
      </c>
      <c r="L109" s="730"/>
      <c r="M109" s="711"/>
      <c r="N109" s="641"/>
      <c r="O109" s="641"/>
      <c r="P109" s="643"/>
      <c r="Q109" s="643"/>
      <c r="R109" s="955" t="s">
        <v>90</v>
      </c>
    </row>
    <row r="110" spans="2:18" ht="21.75" customHeight="1">
      <c r="B110" s="1409"/>
      <c r="C110" s="1416"/>
      <c r="D110" s="1420"/>
      <c r="E110" s="1421"/>
      <c r="F110" s="1480"/>
      <c r="G110" s="717" t="s">
        <v>335</v>
      </c>
      <c r="H110" s="773">
        <f>IF('業務情報'!$F$9=2,"－",IF(AND(OR(I108=0,I108=1),OR(I109=0,I109=1),OR(I110=0,I110=1),OR(I111=0,I111=1)),H108*(SUM(I108:I111)-2)/2,"ERR"))</f>
        <v>0</v>
      </c>
      <c r="I110" s="467">
        <f>IF(J110="■",1,IF(J110="□",0,"E"))</f>
        <v>1</v>
      </c>
      <c r="J110" s="399" t="str">
        <f t="shared" si="7"/>
        <v>■</v>
      </c>
      <c r="K110" s="641" t="b">
        <v>1</v>
      </c>
      <c r="L110" s="773"/>
      <c r="M110" s="711"/>
      <c r="N110" s="641"/>
      <c r="O110" s="641"/>
      <c r="P110" s="641"/>
      <c r="Q110" s="641"/>
      <c r="R110" s="956" t="s">
        <v>640</v>
      </c>
    </row>
    <row r="111" spans="2:18" ht="21.75" customHeight="1">
      <c r="B111" s="1409"/>
      <c r="C111" s="1417"/>
      <c r="D111" s="1422"/>
      <c r="E111" s="1423"/>
      <c r="F111" s="1481"/>
      <c r="G111" s="771"/>
      <c r="H111" s="765"/>
      <c r="I111" s="735">
        <f>IF(AND(J110="■",J111="■"),1,IF(AND(J110="□",J111="■"),"Ｅ",IF(J111="□",0,"E")))</f>
        <v>0</v>
      </c>
      <c r="J111" s="736" t="str">
        <f t="shared" si="7"/>
        <v>□</v>
      </c>
      <c r="K111" s="736" t="b">
        <v>0</v>
      </c>
      <c r="L111" s="775"/>
      <c r="M111" s="711"/>
      <c r="N111" s="641"/>
      <c r="O111" s="641"/>
      <c r="P111" s="644"/>
      <c r="Q111" s="644"/>
      <c r="R111" s="958" t="s">
        <v>306</v>
      </c>
    </row>
    <row r="112" spans="2:18" ht="22.5">
      <c r="B112" s="1409"/>
      <c r="C112" s="709"/>
      <c r="D112" s="708"/>
      <c r="E112" s="708"/>
      <c r="F112" s="469"/>
      <c r="G112" s="743"/>
      <c r="H112" s="744" t="s">
        <v>115</v>
      </c>
      <c r="I112" s="744"/>
      <c r="J112" s="744"/>
      <c r="K112" s="744"/>
      <c r="L112" s="744" t="s">
        <v>111</v>
      </c>
      <c r="M112" s="744"/>
      <c r="N112" s="744"/>
      <c r="O112" s="744"/>
      <c r="P112" s="741" t="s">
        <v>115</v>
      </c>
      <c r="Q112" s="741" t="s">
        <v>111</v>
      </c>
      <c r="R112" s="742"/>
    </row>
    <row r="113" spans="2:18" ht="13.5" customHeight="1" thickBot="1">
      <c r="B113" s="1409"/>
      <c r="C113" s="1406" t="s">
        <v>550</v>
      </c>
      <c r="D113" s="1407"/>
      <c r="E113" s="1407"/>
      <c r="F113" s="1408"/>
      <c r="G113" s="752" t="s">
        <v>430</v>
      </c>
      <c r="H113" s="403">
        <f>IF('業務情報'!$F$9=2,H95+H99,H95+H99+H104+H108)</f>
        <v>1.54</v>
      </c>
      <c r="I113" s="761"/>
      <c r="J113" s="745"/>
      <c r="K113" s="745"/>
      <c r="L113" s="403">
        <f>L95</f>
        <v>0.21</v>
      </c>
      <c r="M113" s="473"/>
      <c r="N113" s="471"/>
      <c r="O113" s="401"/>
      <c r="P113" s="745"/>
      <c r="Q113" s="745"/>
      <c r="R113" s="770"/>
    </row>
    <row r="114" spans="2:18" ht="13.5" customHeight="1" thickBot="1">
      <c r="B114" s="789"/>
      <c r="C114" s="1483"/>
      <c r="D114" s="1484"/>
      <c r="E114" s="1484"/>
      <c r="F114" s="1485"/>
      <c r="G114" s="752" t="s">
        <v>335</v>
      </c>
      <c r="H114" s="787">
        <f>IF('業務情報'!$F$9=2,H97+H101,H97+H101+H106+H110)</f>
        <v>0</v>
      </c>
      <c r="I114" s="474"/>
      <c r="J114" s="405"/>
      <c r="K114" s="405"/>
      <c r="L114" s="787">
        <f>L97</f>
        <v>0</v>
      </c>
      <c r="M114" s="777"/>
      <c r="N114" s="778"/>
      <c r="O114" s="405"/>
      <c r="P114" s="405"/>
      <c r="Q114" s="405"/>
      <c r="R114" s="412"/>
    </row>
    <row r="115" spans="2:18" ht="18" customHeight="1" thickBot="1">
      <c r="B115" s="1412" t="s">
        <v>551</v>
      </c>
      <c r="C115" s="1413"/>
      <c r="D115" s="1413"/>
      <c r="E115" s="1413"/>
      <c r="F115" s="1414"/>
      <c r="G115" s="791" t="s">
        <v>430</v>
      </c>
      <c r="H115" s="792">
        <f>SUM(H45,H93,H113)</f>
        <v>3.915</v>
      </c>
      <c r="I115" s="793"/>
      <c r="J115" s="794"/>
      <c r="K115" s="794"/>
      <c r="L115" s="792">
        <f>SUM(L45,L93,L113)</f>
        <v>0.9975</v>
      </c>
      <c r="M115" s="478"/>
      <c r="N115" s="407"/>
      <c r="O115" s="407"/>
      <c r="P115" s="407"/>
      <c r="Q115" s="407"/>
      <c r="R115" s="409"/>
    </row>
    <row r="116" spans="2:18" ht="18" customHeight="1" thickBot="1">
      <c r="B116" s="1477"/>
      <c r="C116" s="1478"/>
      <c r="D116" s="1478"/>
      <c r="E116" s="1478"/>
      <c r="F116" s="1479"/>
      <c r="G116" s="755" t="s">
        <v>335</v>
      </c>
      <c r="H116" s="748">
        <f>SUM(H46,H94,H114)</f>
        <v>0</v>
      </c>
      <c r="I116" s="749"/>
      <c r="J116" s="750"/>
      <c r="K116" s="750"/>
      <c r="L116" s="748">
        <f>SUM(L46,L94,L114)</f>
        <v>0</v>
      </c>
      <c r="M116" s="757"/>
      <c r="N116" s="410"/>
      <c r="O116" s="410"/>
      <c r="P116" s="750"/>
      <c r="Q116" s="750"/>
      <c r="R116" s="758"/>
    </row>
    <row r="117" spans="2:18" ht="18" customHeight="1" thickBot="1">
      <c r="B117" s="1477" t="s">
        <v>552</v>
      </c>
      <c r="C117" s="1478"/>
      <c r="D117" s="1478"/>
      <c r="E117" s="1478"/>
      <c r="F117" s="1479"/>
      <c r="G117" s="747"/>
      <c r="H117" s="753">
        <f>IF(H115=0,"-",H116/H115*35+65)</f>
        <v>65</v>
      </c>
      <c r="I117" s="754"/>
      <c r="J117" s="751">
        <f>IF(H117='集計用(採点結果)'!N38,"","ERROR")</f>
      </c>
      <c r="K117" s="750"/>
      <c r="L117" s="753">
        <f>IF(L115=0,"-",L116/L115*35+65)</f>
        <v>65</v>
      </c>
      <c r="M117" s="754"/>
      <c r="N117" s="751">
        <f>IF(L117='集計用(採点結果)'!O38,"","ERROR")</f>
      </c>
      <c r="O117" s="750"/>
      <c r="P117" s="750"/>
      <c r="Q117" s="750"/>
      <c r="R117" s="758"/>
    </row>
    <row r="118" ht="13.5" customHeight="1">
      <c r="B118" s="395" t="s">
        <v>324</v>
      </c>
    </row>
  </sheetData>
  <sheetProtection/>
  <mergeCells count="45">
    <mergeCell ref="B47:B63"/>
    <mergeCell ref="B64:B94"/>
    <mergeCell ref="C55:E62"/>
    <mergeCell ref="C65:E69"/>
    <mergeCell ref="C93:F94"/>
    <mergeCell ref="F55:F58"/>
    <mergeCell ref="F70:F73"/>
    <mergeCell ref="C70:E91"/>
    <mergeCell ref="F47:F50"/>
    <mergeCell ref="F51:F54"/>
    <mergeCell ref="C113:F114"/>
    <mergeCell ref="C45:F46"/>
    <mergeCell ref="C103:E111"/>
    <mergeCell ref="C95:E102"/>
    <mergeCell ref="F99:F102"/>
    <mergeCell ref="F108:F111"/>
    <mergeCell ref="F65:F69"/>
    <mergeCell ref="C47:E54"/>
    <mergeCell ref="F78:F81"/>
    <mergeCell ref="F3:F6"/>
    <mergeCell ref="F40:F43"/>
    <mergeCell ref="F28:F31"/>
    <mergeCell ref="F74:F77"/>
    <mergeCell ref="F59:F62"/>
    <mergeCell ref="R3:R6"/>
    <mergeCell ref="B117:F117"/>
    <mergeCell ref="B95:B113"/>
    <mergeCell ref="F95:F98"/>
    <mergeCell ref="F104:F107"/>
    <mergeCell ref="B115:F116"/>
    <mergeCell ref="G3:L6"/>
    <mergeCell ref="F82:F86"/>
    <mergeCell ref="F87:F91"/>
    <mergeCell ref="B7:B46"/>
    <mergeCell ref="B3:E6"/>
    <mergeCell ref="C8:E11"/>
    <mergeCell ref="F8:F11"/>
    <mergeCell ref="F36:F39"/>
    <mergeCell ref="C28:E43"/>
    <mergeCell ref="F32:F35"/>
    <mergeCell ref="C12:E27"/>
    <mergeCell ref="F12:F15"/>
    <mergeCell ref="F16:F19"/>
    <mergeCell ref="F20:F23"/>
    <mergeCell ref="F24:F27"/>
  </mergeCells>
  <printOptions horizontalCentered="1"/>
  <pageMargins left="0.5905511811023623" right="0.3937007874015748" top="0.31496062992125984" bottom="0.1968503937007874" header="0" footer="0"/>
  <pageSetup horizontalDpi="600" verticalDpi="600" orientation="portrait" paperSize="9" scale="65" r:id="rId2"/>
  <rowBreaks count="1" manualBreakCount="1">
    <brk id="63" min="1" max="17" man="1"/>
  </rowBreaks>
  <drawing r:id="rId1"/>
</worksheet>
</file>

<file path=xl/worksheets/sheet14.xml><?xml version="1.0" encoding="utf-8"?>
<worksheet xmlns="http://schemas.openxmlformats.org/spreadsheetml/2006/main" xmlns:r="http://schemas.openxmlformats.org/officeDocument/2006/relationships">
  <sheetPr codeName="Sheet19"/>
  <dimension ref="B2:R118"/>
  <sheetViews>
    <sheetView showGridLines="0" view="pageBreakPreview" zoomScaleNormal="80" zoomScaleSheetLayoutView="100" zoomScalePageLayoutView="0" workbookViewId="0" topLeftCell="A1">
      <selection activeCell="A1" sqref="A1"/>
    </sheetView>
  </sheetViews>
  <sheetFormatPr defaultColWidth="2.625" defaultRowHeight="13.5" customHeight="1" outlineLevelCol="1"/>
  <cols>
    <col min="1" max="3" width="2.625" style="395" customWidth="1"/>
    <col min="4" max="4" width="12.625" style="395" customWidth="1"/>
    <col min="5" max="5" width="2.625" style="395" customWidth="1"/>
    <col min="6" max="6" width="18.625" style="395" customWidth="1"/>
    <col min="7" max="7" width="6.50390625" style="395" customWidth="1"/>
    <col min="8" max="8" width="7.50390625" style="395" customWidth="1"/>
    <col min="9" max="10" width="2.625" style="395" hidden="1" customWidth="1" outlineLevel="1"/>
    <col min="11" max="11" width="6.125" style="395" hidden="1" customWidth="1" outlineLevel="1"/>
    <col min="12" max="12" width="7.50390625" style="395" customWidth="1" collapsed="1"/>
    <col min="13" max="13" width="2.75390625" style="395" hidden="1" customWidth="1" outlineLevel="1"/>
    <col min="14" max="14" width="2.625" style="395" hidden="1" customWidth="1" outlineLevel="1"/>
    <col min="15" max="15" width="7.50390625" style="395" hidden="1" customWidth="1" outlineLevel="1"/>
    <col min="16" max="17" width="2.625" style="395" customWidth="1" collapsed="1"/>
    <col min="18" max="18" width="66.625" style="395" customWidth="1"/>
    <col min="19" max="16384" width="2.625" style="395" customWidth="1"/>
  </cols>
  <sheetData>
    <row r="2" spans="2:14" ht="13.5" customHeight="1" thickBot="1">
      <c r="B2" s="1043" t="s">
        <v>682</v>
      </c>
      <c r="J2" s="395" t="s">
        <v>0</v>
      </c>
      <c r="N2" s="395" t="s">
        <v>0</v>
      </c>
    </row>
    <row r="3" spans="2:18" ht="13.5" customHeight="1">
      <c r="B3" s="1471" t="s">
        <v>504</v>
      </c>
      <c r="C3" s="1394"/>
      <c r="D3" s="1394"/>
      <c r="E3" s="1394"/>
      <c r="F3" s="1394" t="s">
        <v>505</v>
      </c>
      <c r="G3" s="1462" t="s">
        <v>112</v>
      </c>
      <c r="H3" s="1463"/>
      <c r="I3" s="1463"/>
      <c r="J3" s="1463"/>
      <c r="K3" s="1463"/>
      <c r="L3" s="1463"/>
      <c r="M3" s="731"/>
      <c r="N3" s="731"/>
      <c r="O3" s="731"/>
      <c r="P3" s="779"/>
      <c r="Q3" s="725"/>
      <c r="R3" s="1459" t="s">
        <v>331</v>
      </c>
    </row>
    <row r="4" spans="2:18" ht="13.5" customHeight="1">
      <c r="B4" s="1472"/>
      <c r="C4" s="1395"/>
      <c r="D4" s="1395"/>
      <c r="E4" s="1395"/>
      <c r="F4" s="1395"/>
      <c r="G4" s="1465"/>
      <c r="H4" s="1466"/>
      <c r="I4" s="1466"/>
      <c r="J4" s="1466"/>
      <c r="K4" s="1466"/>
      <c r="L4" s="1466"/>
      <c r="M4" s="732"/>
      <c r="N4" s="732"/>
      <c r="O4" s="732"/>
      <c r="P4" s="780"/>
      <c r="Q4" s="726"/>
      <c r="R4" s="1460"/>
    </row>
    <row r="5" spans="2:18" ht="13.5" customHeight="1">
      <c r="B5" s="1472"/>
      <c r="C5" s="1395"/>
      <c r="D5" s="1395"/>
      <c r="E5" s="1395"/>
      <c r="F5" s="1395"/>
      <c r="G5" s="1465"/>
      <c r="H5" s="1466"/>
      <c r="I5" s="1466"/>
      <c r="J5" s="1466"/>
      <c r="K5" s="1466"/>
      <c r="L5" s="1466"/>
      <c r="M5" s="732"/>
      <c r="N5" s="732"/>
      <c r="O5" s="732"/>
      <c r="P5" s="780"/>
      <c r="Q5" s="726"/>
      <c r="R5" s="1460"/>
    </row>
    <row r="6" spans="2:18" ht="43.5" customHeight="1" thickBot="1">
      <c r="B6" s="1473"/>
      <c r="C6" s="1396"/>
      <c r="D6" s="1396"/>
      <c r="E6" s="1396"/>
      <c r="F6" s="1396"/>
      <c r="G6" s="1468"/>
      <c r="H6" s="1469"/>
      <c r="I6" s="1469"/>
      <c r="J6" s="1469"/>
      <c r="K6" s="1469"/>
      <c r="L6" s="1469"/>
      <c r="M6" s="733"/>
      <c r="N6" s="733"/>
      <c r="O6" s="733"/>
      <c r="P6" s="781"/>
      <c r="Q6" s="727"/>
      <c r="R6" s="1461"/>
    </row>
    <row r="7" spans="2:18" ht="22.5">
      <c r="B7" s="1425" t="s">
        <v>16</v>
      </c>
      <c r="C7" s="723"/>
      <c r="D7" s="723"/>
      <c r="E7" s="723"/>
      <c r="F7" s="738"/>
      <c r="G7" s="782"/>
      <c r="H7" s="783" t="s">
        <v>116</v>
      </c>
      <c r="I7" s="783"/>
      <c r="J7" s="783"/>
      <c r="K7" s="783"/>
      <c r="L7" s="783" t="s">
        <v>111</v>
      </c>
      <c r="M7" s="783"/>
      <c r="N7" s="783"/>
      <c r="O7" s="783"/>
      <c r="P7" s="784" t="s">
        <v>116</v>
      </c>
      <c r="Q7" s="784" t="s">
        <v>111</v>
      </c>
      <c r="R7" s="728"/>
    </row>
    <row r="8" spans="2:18" ht="21.75" customHeight="1" thickBot="1">
      <c r="B8" s="1409"/>
      <c r="C8" s="1364" t="s">
        <v>337</v>
      </c>
      <c r="D8" s="1364"/>
      <c r="E8" s="1365"/>
      <c r="F8" s="1342" t="s">
        <v>261</v>
      </c>
      <c r="G8" s="710" t="s">
        <v>430</v>
      </c>
      <c r="H8" s="715">
        <f>'集計用(配点)'!R10</f>
        <v>0.105</v>
      </c>
      <c r="I8" s="467">
        <f>IF(J8="■",1,IF(J8="□",0,"E"))</f>
        <v>1</v>
      </c>
      <c r="J8" s="697" t="str">
        <f>IF(K8=TRUE,"■","□")</f>
        <v>■</v>
      </c>
      <c r="K8" s="641" t="b">
        <v>1</v>
      </c>
      <c r="L8" s="716">
        <f>'集計用(配点)'!S10</f>
        <v>0.0525</v>
      </c>
      <c r="M8" s="467">
        <f>IF(N8="■",1,IF(N8="□",0,"E"))</f>
        <v>1</v>
      </c>
      <c r="N8" s="697" t="str">
        <f>IF(O8=TRUE,"■","□")</f>
        <v>■</v>
      </c>
      <c r="O8" s="641" t="b">
        <v>1</v>
      </c>
      <c r="P8" s="641"/>
      <c r="Q8" s="641"/>
      <c r="R8" s="951" t="s">
        <v>567</v>
      </c>
    </row>
    <row r="9" spans="2:18" ht="21.75" customHeight="1" thickBot="1">
      <c r="B9" s="1409"/>
      <c r="C9" s="1364"/>
      <c r="D9" s="1364"/>
      <c r="E9" s="1365"/>
      <c r="F9" s="1342"/>
      <c r="G9" s="713" t="s">
        <v>109</v>
      </c>
      <c r="H9" s="730">
        <f>IF(AND(OR(I8=0,I8=1),OR(I9=0,I9=1),OR(I10=0,I10=1),OR(I11=0,I11=1)),(SUM(I8:I11)-2)/2,"ERR")</f>
        <v>0</v>
      </c>
      <c r="I9" s="467">
        <f>IF(AND(J8="■",J9="■"),1,IF(AND(J8="□",J9="■"),"Ｅ",IF(J9="□",0,"E")))</f>
        <v>0</v>
      </c>
      <c r="J9" s="399" t="str">
        <f aca="true" t="shared" si="0" ref="J9:J27">IF(K9=TRUE,"■","□")</f>
        <v>□</v>
      </c>
      <c r="K9" s="641" t="b">
        <v>0</v>
      </c>
      <c r="L9" s="730">
        <f>IF(AND(OR(M8=0,M8=1),OR(M9=0,M9=1),OR(M10=0,M10=1),OR(M11=0,M11=1)),(SUM(M8:M11)-2)/2,"ERR")</f>
        <v>0</v>
      </c>
      <c r="M9" s="467">
        <f>IF(AND(N8="■",N9="■"),1,IF(AND(N8="□",N9="■"),"Ｅ",IF(N9="□",0,"E")))</f>
        <v>0</v>
      </c>
      <c r="N9" s="399" t="str">
        <f aca="true" t="shared" si="1" ref="N9:N27">IF(O9=TRUE,"■","□")</f>
        <v>□</v>
      </c>
      <c r="O9" s="641" t="b">
        <v>0</v>
      </c>
      <c r="P9" s="643"/>
      <c r="Q9" s="643"/>
      <c r="R9" s="952" t="s">
        <v>568</v>
      </c>
    </row>
    <row r="10" spans="2:18" ht="21.75" customHeight="1" thickBot="1">
      <c r="B10" s="1409"/>
      <c r="C10" s="1364"/>
      <c r="D10" s="1364"/>
      <c r="E10" s="1365"/>
      <c r="F10" s="1342"/>
      <c r="G10" s="717" t="s">
        <v>335</v>
      </c>
      <c r="H10" s="773">
        <f>IF(AND(OR(I8=0,I8=1),OR(I9=0,I9=1),OR(I10=0,I10=1),OR(I11=0,I11=1)),H8*(SUM(I8:I11)-2)/2,"ERR")</f>
        <v>0</v>
      </c>
      <c r="I10" s="467">
        <f>IF(J10="■",1,IF(J10="□",0,"E"))</f>
        <v>1</v>
      </c>
      <c r="J10" s="399" t="str">
        <f t="shared" si="0"/>
        <v>■</v>
      </c>
      <c r="K10" s="641" t="b">
        <v>1</v>
      </c>
      <c r="L10" s="773">
        <f>IF(AND(OR(M8=0,M8=1),OR(M9=0,M9=1),OR(M10=0,M10=1),OR(M11=0,M11=1)),L8*(SUM(M8:M11)-2)/2,"ERR")</f>
        <v>0</v>
      </c>
      <c r="M10" s="467">
        <f>IF(N10="■",1,IF(N10="□",0,"E"))</f>
        <v>1</v>
      </c>
      <c r="N10" s="399" t="str">
        <f t="shared" si="1"/>
        <v>■</v>
      </c>
      <c r="O10" s="641" t="b">
        <v>1</v>
      </c>
      <c r="P10" s="641"/>
      <c r="Q10" s="641"/>
      <c r="R10" s="951" t="s">
        <v>253</v>
      </c>
    </row>
    <row r="11" spans="2:18" ht="21.75" customHeight="1" thickBot="1">
      <c r="B11" s="1409"/>
      <c r="C11" s="1375"/>
      <c r="D11" s="1375"/>
      <c r="E11" s="1376"/>
      <c r="F11" s="1343"/>
      <c r="G11" s="771"/>
      <c r="H11" s="765"/>
      <c r="I11" s="735">
        <f>IF(AND(J10="■",J11="■"),1,IF(AND(J10="□",J11="■"),"Ｅ",IF(J11="□",0,"E")))</f>
        <v>0</v>
      </c>
      <c r="J11" s="736" t="str">
        <f t="shared" si="0"/>
        <v>□</v>
      </c>
      <c r="K11" s="736" t="b">
        <v>0</v>
      </c>
      <c r="L11" s="775"/>
      <c r="M11" s="469">
        <f>IF(AND(N10="■",N11="■"),1,IF(AND(N10="□",N11="■"),"Ｅ",IF(N11="□",0,"E")))</f>
        <v>0</v>
      </c>
      <c r="N11" s="399" t="str">
        <f t="shared" si="1"/>
        <v>□</v>
      </c>
      <c r="O11" s="641" t="b">
        <v>0</v>
      </c>
      <c r="P11" s="641"/>
      <c r="Q11" s="641"/>
      <c r="R11" s="953" t="s">
        <v>254</v>
      </c>
    </row>
    <row r="12" spans="2:18" ht="21.75" customHeight="1" thickBot="1">
      <c r="B12" s="1409"/>
      <c r="C12" s="1458" t="s">
        <v>279</v>
      </c>
      <c r="D12" s="1373"/>
      <c r="E12" s="1374"/>
      <c r="F12" s="1387" t="s">
        <v>339</v>
      </c>
      <c r="G12" s="710" t="s">
        <v>430</v>
      </c>
      <c r="H12" s="715">
        <f>'集計用(配点)'!R11</f>
        <v>0.0525</v>
      </c>
      <c r="I12" s="467">
        <f>IF(J12="■",1,IF(J12="□",0,"E"))</f>
        <v>1</v>
      </c>
      <c r="J12" s="697" t="str">
        <f t="shared" si="0"/>
        <v>■</v>
      </c>
      <c r="K12" s="641" t="b">
        <v>1</v>
      </c>
      <c r="L12" s="716">
        <f>'集計用(配点)'!S11</f>
        <v>0.02625</v>
      </c>
      <c r="M12" s="467">
        <f>IF(N12="■",1,IF(N12="□",0,"E"))</f>
        <v>1</v>
      </c>
      <c r="N12" s="399" t="str">
        <f t="shared" si="1"/>
        <v>■</v>
      </c>
      <c r="O12" s="642" t="b">
        <v>1</v>
      </c>
      <c r="P12" s="642"/>
      <c r="Q12" s="642"/>
      <c r="R12" s="954" t="s">
        <v>40</v>
      </c>
    </row>
    <row r="13" spans="2:18" ht="21.75" customHeight="1" thickBot="1">
      <c r="B13" s="1409"/>
      <c r="C13" s="1363"/>
      <c r="D13" s="1364"/>
      <c r="E13" s="1365"/>
      <c r="F13" s="1342"/>
      <c r="G13" s="713" t="s">
        <v>109</v>
      </c>
      <c r="H13" s="730">
        <f>IF(AND(OR(I12=0,I12=1),OR(I13=0,I13=1),OR(I14=0,I14=1),OR(I15=0,I15=1)),(SUM(I12:I15)-2)/2,"ERR")</f>
        <v>0</v>
      </c>
      <c r="I13" s="467">
        <f>IF(AND(J12="■",J13="■"),1,IF(AND(J12="□",J13="■"),"Ｅ",IF(J13="□",0,"E")))</f>
        <v>0</v>
      </c>
      <c r="J13" s="399" t="str">
        <f t="shared" si="0"/>
        <v>□</v>
      </c>
      <c r="K13" s="641" t="b">
        <v>0</v>
      </c>
      <c r="L13" s="730">
        <f>IF(AND(OR(M12=0,M12=1),OR(M13=0,M13=1),OR(M14=0,M14=1),OR(M15=0,M15=1)),(SUM(M12:M15)-2)/2,"ERR")</f>
        <v>0</v>
      </c>
      <c r="M13" s="467">
        <f>IF(AND(N12="■",N13="■"),1,IF(AND(N12="□",N13="■"),"Ｅ",IF(N13="□",0,"E")))</f>
        <v>0</v>
      </c>
      <c r="N13" s="399" t="str">
        <f t="shared" si="1"/>
        <v>□</v>
      </c>
      <c r="O13" s="641" t="b">
        <v>0</v>
      </c>
      <c r="P13" s="643"/>
      <c r="Q13" s="643"/>
      <c r="R13" s="955" t="s">
        <v>264</v>
      </c>
    </row>
    <row r="14" spans="2:18" ht="21.75" customHeight="1" thickBot="1">
      <c r="B14" s="1409"/>
      <c r="C14" s="1363"/>
      <c r="D14" s="1364"/>
      <c r="E14" s="1365"/>
      <c r="F14" s="1342"/>
      <c r="G14" s="717" t="s">
        <v>335</v>
      </c>
      <c r="H14" s="773">
        <f>IF(AND(OR(I12=0,I12=1),OR(I13=0,I13=1),OR(I14=0,I14=1),OR(I15=0,I15=1)),H12*(SUM(I12:I15)-2)/2,"ERR")</f>
        <v>0</v>
      </c>
      <c r="I14" s="467">
        <f>IF(J14="■",1,IF(J14="□",0,"E"))</f>
        <v>1</v>
      </c>
      <c r="J14" s="399" t="str">
        <f t="shared" si="0"/>
        <v>■</v>
      </c>
      <c r="K14" s="641" t="b">
        <v>1</v>
      </c>
      <c r="L14" s="773">
        <f>IF(AND(OR(M12=0,M12=1),OR(M13=0,M13=1),OR(M14=0,M14=1),OR(M15=0,M15=1)),L12*(SUM(M12:M15)-2)/2,"ERR")</f>
        <v>0</v>
      </c>
      <c r="M14" s="467">
        <f>IF(N14="■",1,IF(N14="□",0,"E"))</f>
        <v>1</v>
      </c>
      <c r="N14" s="399" t="str">
        <f t="shared" si="1"/>
        <v>■</v>
      </c>
      <c r="O14" s="641" t="b">
        <v>1</v>
      </c>
      <c r="P14" s="641"/>
      <c r="Q14" s="641"/>
      <c r="R14" s="956" t="s">
        <v>41</v>
      </c>
    </row>
    <row r="15" spans="2:18" ht="21.75" customHeight="1" thickBot="1">
      <c r="B15" s="1409"/>
      <c r="C15" s="1363"/>
      <c r="D15" s="1364"/>
      <c r="E15" s="1365"/>
      <c r="F15" s="1343"/>
      <c r="G15" s="771"/>
      <c r="H15" s="765"/>
      <c r="I15" s="735">
        <f>IF(AND(J14="■",J15="■"),1,IF(AND(J14="□",J15="■"),"Ｅ",IF(J15="□",0,"E")))</f>
        <v>0</v>
      </c>
      <c r="J15" s="736" t="str">
        <f t="shared" si="0"/>
        <v>□</v>
      </c>
      <c r="K15" s="736" t="b">
        <v>0</v>
      </c>
      <c r="L15" s="775"/>
      <c r="M15" s="469">
        <f>IF(AND(N14="■",N15="■"),1,IF(AND(N14="□",N15="■"),"Ｅ",IF(N15="□",0,"E")))</f>
        <v>0</v>
      </c>
      <c r="N15" s="399" t="str">
        <f t="shared" si="1"/>
        <v>□</v>
      </c>
      <c r="O15" s="644" t="b">
        <v>0</v>
      </c>
      <c r="P15" s="644"/>
      <c r="Q15" s="644"/>
      <c r="R15" s="957" t="s">
        <v>265</v>
      </c>
    </row>
    <row r="16" spans="2:18" ht="21.75" customHeight="1" thickBot="1">
      <c r="B16" s="1409"/>
      <c r="C16" s="1363"/>
      <c r="D16" s="1364"/>
      <c r="E16" s="1365"/>
      <c r="F16" s="1387" t="s">
        <v>328</v>
      </c>
      <c r="G16" s="710" t="s">
        <v>430</v>
      </c>
      <c r="H16" s="715">
        <f>'集計用(配点)'!R12</f>
        <v>0.0525</v>
      </c>
      <c r="I16" s="467">
        <f>IF(J16="■",1,IF(J16="□",0,"E"))</f>
        <v>1</v>
      </c>
      <c r="J16" s="697" t="str">
        <f t="shared" si="0"/>
        <v>■</v>
      </c>
      <c r="K16" s="641" t="b">
        <v>1</v>
      </c>
      <c r="L16" s="716">
        <f>'集計用(配点)'!S12</f>
        <v>0.02625</v>
      </c>
      <c r="M16" s="467">
        <f>IF(N16="■",1,IF(N16="□",0,"E"))</f>
        <v>1</v>
      </c>
      <c r="N16" s="399" t="str">
        <f t="shared" si="1"/>
        <v>■</v>
      </c>
      <c r="O16" s="642" t="b">
        <v>1</v>
      </c>
      <c r="P16" s="642"/>
      <c r="Q16" s="642"/>
      <c r="R16" s="954" t="s">
        <v>24</v>
      </c>
    </row>
    <row r="17" spans="2:18" ht="21.75" customHeight="1" thickBot="1">
      <c r="B17" s="1409"/>
      <c r="C17" s="1363"/>
      <c r="D17" s="1364"/>
      <c r="E17" s="1365"/>
      <c r="F17" s="1342"/>
      <c r="G17" s="713" t="s">
        <v>109</v>
      </c>
      <c r="H17" s="730">
        <f>IF(AND(OR(I16=0,I16=1),OR(I17=0,I17=1),OR(I18=0,I18=1),OR(I19=0,I19=1)),(SUM(I16:I19)-2)/2,"ERR")</f>
        <v>0</v>
      </c>
      <c r="I17" s="467">
        <f>IF(AND(J16="■",J17="■"),1,IF(AND(J16="□",J17="■"),"Ｅ",IF(J17="□",0,"E")))</f>
        <v>0</v>
      </c>
      <c r="J17" s="399" t="str">
        <f t="shared" si="0"/>
        <v>□</v>
      </c>
      <c r="K17" s="641" t="b">
        <v>0</v>
      </c>
      <c r="L17" s="730">
        <f>IF(AND(OR(M16=0,M16=1),OR(M17=0,M17=1),OR(M18=0,M18=1),OR(M19=0,M19=1)),(SUM(M16:M19)-2)/2,"ERR")</f>
        <v>0</v>
      </c>
      <c r="M17" s="467">
        <f>IF(AND(N16="■",N17="■"),1,IF(AND(N16="□",N17="■"),"Ｅ",IF(N17="□",0,"E")))</f>
        <v>0</v>
      </c>
      <c r="N17" s="399" t="str">
        <f t="shared" si="1"/>
        <v>□</v>
      </c>
      <c r="O17" s="643" t="b">
        <v>0</v>
      </c>
      <c r="P17" s="643"/>
      <c r="Q17" s="643"/>
      <c r="R17" s="955" t="s">
        <v>91</v>
      </c>
    </row>
    <row r="18" spans="2:18" ht="21.75" customHeight="1" thickBot="1">
      <c r="B18" s="1409"/>
      <c r="C18" s="1363"/>
      <c r="D18" s="1364"/>
      <c r="E18" s="1365"/>
      <c r="F18" s="1342"/>
      <c r="G18" s="717" t="s">
        <v>335</v>
      </c>
      <c r="H18" s="773">
        <f>IF(AND(OR(I16=0,I16=1),OR(I17=0,I17=1),OR(I18=0,I18=1),OR(I19=0,I19=1)),H16*(SUM(I16:I19)-2)/2,"ERR")</f>
        <v>0</v>
      </c>
      <c r="I18" s="467">
        <f>IF(J18="■",1,IF(J18="□",0,"E"))</f>
        <v>1</v>
      </c>
      <c r="J18" s="399" t="str">
        <f t="shared" si="0"/>
        <v>■</v>
      </c>
      <c r="K18" s="641" t="b">
        <v>1</v>
      </c>
      <c r="L18" s="773">
        <f>IF(AND(OR(M16=0,M16=1),OR(M17=0,M17=1),OR(M18=0,M18=1),OR(M19=0,M19=1)),L16*(SUM(M16:M19)-2)/2,"ERR")</f>
        <v>0</v>
      </c>
      <c r="M18" s="467">
        <f>IF(N18="■",1,IF(N18="□",0,"E"))</f>
        <v>1</v>
      </c>
      <c r="N18" s="399" t="str">
        <f t="shared" si="1"/>
        <v>■</v>
      </c>
      <c r="O18" s="641" t="b">
        <v>1</v>
      </c>
      <c r="P18" s="641"/>
      <c r="Q18" s="641"/>
      <c r="R18" s="956" t="s">
        <v>266</v>
      </c>
    </row>
    <row r="19" spans="2:18" ht="21.75" customHeight="1" thickBot="1">
      <c r="B19" s="1409"/>
      <c r="C19" s="1363"/>
      <c r="D19" s="1364"/>
      <c r="E19" s="1365"/>
      <c r="F19" s="1343"/>
      <c r="G19" s="771"/>
      <c r="H19" s="765"/>
      <c r="I19" s="735">
        <f>IF(AND(J18="■",J19="■"),1,IF(AND(J18="□",J19="■"),"Ｅ",IF(J19="□",0,"E")))</f>
        <v>0</v>
      </c>
      <c r="J19" s="736" t="str">
        <f t="shared" si="0"/>
        <v>□</v>
      </c>
      <c r="K19" s="736" t="b">
        <v>0</v>
      </c>
      <c r="L19" s="775"/>
      <c r="M19" s="469">
        <f>IF(AND(N18="■",N19="■"),1,IF(AND(N18="□",N19="■"),"Ｅ",IF(N19="□",0,"E")))</f>
        <v>0</v>
      </c>
      <c r="N19" s="399" t="str">
        <f t="shared" si="1"/>
        <v>□</v>
      </c>
      <c r="O19" s="641" t="b">
        <v>0</v>
      </c>
      <c r="P19" s="641"/>
      <c r="Q19" s="641"/>
      <c r="R19" s="958" t="s">
        <v>569</v>
      </c>
    </row>
    <row r="20" spans="2:18" ht="21.75" customHeight="1" thickBot="1">
      <c r="B20" s="1409"/>
      <c r="C20" s="1363"/>
      <c r="D20" s="1364"/>
      <c r="E20" s="1365"/>
      <c r="F20" s="1387" t="s">
        <v>327</v>
      </c>
      <c r="G20" s="710" t="s">
        <v>430</v>
      </c>
      <c r="H20" s="715">
        <f>'集計用(配点)'!R13</f>
        <v>0.0525</v>
      </c>
      <c r="I20" s="467">
        <f>IF(J20="■",1,IF(J20="□",0,"E"))</f>
        <v>1</v>
      </c>
      <c r="J20" s="697" t="str">
        <f t="shared" si="0"/>
        <v>■</v>
      </c>
      <c r="K20" s="641" t="b">
        <v>1</v>
      </c>
      <c r="L20" s="716">
        <f>'集計用(配点)'!S13</f>
        <v>0.02625</v>
      </c>
      <c r="M20" s="467">
        <f>IF(N20="■",1,IF(N20="□",0,"E"))</f>
        <v>1</v>
      </c>
      <c r="N20" s="399" t="str">
        <f t="shared" si="1"/>
        <v>■</v>
      </c>
      <c r="O20" s="642" t="b">
        <v>1</v>
      </c>
      <c r="P20" s="642"/>
      <c r="Q20" s="642"/>
      <c r="R20" s="954" t="s">
        <v>272</v>
      </c>
    </row>
    <row r="21" spans="2:18" ht="21.75" customHeight="1" thickBot="1">
      <c r="B21" s="1409"/>
      <c r="C21" s="1363"/>
      <c r="D21" s="1364"/>
      <c r="E21" s="1365"/>
      <c r="F21" s="1342"/>
      <c r="G21" s="713" t="s">
        <v>109</v>
      </c>
      <c r="H21" s="730">
        <f>IF(AND(OR(I20=0,I20=1),OR(I21=0,I21=1),OR(I22=0,I22=1),OR(I23=0,I23=1)),(SUM(I20:I23)-2)/2,"ERR")</f>
        <v>0</v>
      </c>
      <c r="I21" s="467">
        <f>IF(AND(J20="■",J21="■"),1,IF(AND(J20="□",J21="■"),"Ｅ",IF(J21="□",0,"E")))</f>
        <v>0</v>
      </c>
      <c r="J21" s="399" t="str">
        <f t="shared" si="0"/>
        <v>□</v>
      </c>
      <c r="K21" s="641" t="b">
        <v>0</v>
      </c>
      <c r="L21" s="730">
        <f>IF(AND(OR(M20=0,M20=1),OR(M21=0,M21=1),OR(M22=0,M22=1),OR(M23=0,M23=1)),(SUM(M20:M23)-2)/2,"ERR")</f>
        <v>0</v>
      </c>
      <c r="M21" s="467">
        <f>IF(AND(N20="■",N21="■"),1,IF(AND(N20="□",N21="■"),"Ｅ",IF(N21="□",0,"E")))</f>
        <v>0</v>
      </c>
      <c r="N21" s="399" t="str">
        <f t="shared" si="1"/>
        <v>□</v>
      </c>
      <c r="O21" s="641" t="b">
        <v>0</v>
      </c>
      <c r="P21" s="643"/>
      <c r="Q21" s="643"/>
      <c r="R21" s="955" t="s">
        <v>267</v>
      </c>
    </row>
    <row r="22" spans="2:18" ht="21.75" customHeight="1" thickBot="1">
      <c r="B22" s="1409"/>
      <c r="C22" s="1363"/>
      <c r="D22" s="1364"/>
      <c r="E22" s="1365"/>
      <c r="F22" s="1342"/>
      <c r="G22" s="717" t="s">
        <v>335</v>
      </c>
      <c r="H22" s="773">
        <f>IF(AND(OR(I20=0,I20=1),OR(I21=0,I21=1),OR(I22=0,I22=1),OR(I23=0,I23=1)),H20*(SUM(I20:I23)-2)/2,"ERR")</f>
        <v>0</v>
      </c>
      <c r="I22" s="467">
        <f>IF(J22="■",1,IF(J22="□",0,"E"))</f>
        <v>1</v>
      </c>
      <c r="J22" s="399" t="str">
        <f t="shared" si="0"/>
        <v>■</v>
      </c>
      <c r="K22" s="641" t="b">
        <v>1</v>
      </c>
      <c r="L22" s="773">
        <f>IF(AND(OR(M20=0,M20=1),OR(M21=0,M21=1),OR(M22=0,M22=1),OR(M23=0,M23=1)),L20*(SUM(M20:M23)-2)/2,"ERR")</f>
        <v>0</v>
      </c>
      <c r="M22" s="467">
        <f>IF(N22="■",1,IF(N22="□",0,"E"))</f>
        <v>1</v>
      </c>
      <c r="N22" s="399" t="str">
        <f t="shared" si="1"/>
        <v>■</v>
      </c>
      <c r="O22" s="641" t="b">
        <v>1</v>
      </c>
      <c r="P22" s="641"/>
      <c r="Q22" s="641"/>
      <c r="R22" s="956" t="s">
        <v>55</v>
      </c>
    </row>
    <row r="23" spans="2:18" ht="21.75" customHeight="1" thickBot="1">
      <c r="B23" s="1409"/>
      <c r="C23" s="1363"/>
      <c r="D23" s="1364"/>
      <c r="E23" s="1365"/>
      <c r="F23" s="1343"/>
      <c r="G23" s="771"/>
      <c r="H23" s="765"/>
      <c r="I23" s="735">
        <f>IF(AND(J22="■",J23="■"),1,IF(AND(J22="□",J23="■"),"Ｅ",IF(J23="□",0,"E")))</f>
        <v>0</v>
      </c>
      <c r="J23" s="736" t="str">
        <f t="shared" si="0"/>
        <v>□</v>
      </c>
      <c r="K23" s="736" t="b">
        <v>0</v>
      </c>
      <c r="L23" s="775"/>
      <c r="M23" s="469">
        <f>IF(AND(N22="■",N23="■"),1,IF(AND(N22="□",N23="■"),"Ｅ",IF(N23="□",0,"E")))</f>
        <v>0</v>
      </c>
      <c r="N23" s="399" t="str">
        <f t="shared" si="1"/>
        <v>□</v>
      </c>
      <c r="O23" s="644" t="b">
        <v>0</v>
      </c>
      <c r="P23" s="644"/>
      <c r="Q23" s="644"/>
      <c r="R23" s="958" t="s">
        <v>25</v>
      </c>
    </row>
    <row r="24" spans="2:18" ht="21.75" customHeight="1" thickBot="1">
      <c r="B24" s="1409"/>
      <c r="C24" s="1363"/>
      <c r="D24" s="1364"/>
      <c r="E24" s="1365"/>
      <c r="F24" s="1387" t="s">
        <v>18</v>
      </c>
      <c r="G24" s="710" t="s">
        <v>430</v>
      </c>
      <c r="H24" s="715">
        <f>'集計用(配点)'!R14</f>
        <v>0.0525</v>
      </c>
      <c r="I24" s="467">
        <f>IF(J24="■",1,IF(J24="□",0,"E"))</f>
        <v>1</v>
      </c>
      <c r="J24" s="697" t="str">
        <f t="shared" si="0"/>
        <v>■</v>
      </c>
      <c r="K24" s="641" t="b">
        <v>1</v>
      </c>
      <c r="L24" s="716">
        <f>'集計用(配点)'!S14</f>
        <v>0.02625</v>
      </c>
      <c r="M24" s="467">
        <f>IF(N24="■",1,IF(N24="□",0,"E"))</f>
        <v>1</v>
      </c>
      <c r="N24" s="399" t="str">
        <f t="shared" si="1"/>
        <v>■</v>
      </c>
      <c r="O24" s="642" t="b">
        <v>1</v>
      </c>
      <c r="P24" s="642"/>
      <c r="Q24" s="642"/>
      <c r="R24" s="954" t="s">
        <v>268</v>
      </c>
    </row>
    <row r="25" spans="2:18" ht="21.75" customHeight="1" thickBot="1">
      <c r="B25" s="1409"/>
      <c r="C25" s="1363"/>
      <c r="D25" s="1364"/>
      <c r="E25" s="1365"/>
      <c r="F25" s="1342"/>
      <c r="G25" s="713" t="s">
        <v>109</v>
      </c>
      <c r="H25" s="730">
        <f>IF(AND(OR(I24=0,I24=1),OR(I25=0,I25=1),OR(I26=0,I26=1),OR(I27=0,I27=1)),(SUM(I24:I27)-2)/2,"ERR")</f>
        <v>0</v>
      </c>
      <c r="I25" s="467">
        <f>IF(AND(J24="■",J25="■"),1,IF(AND(J24="□",J25="■"),"Ｅ",IF(J25="□",0,"E")))</f>
        <v>0</v>
      </c>
      <c r="J25" s="399" t="str">
        <f t="shared" si="0"/>
        <v>□</v>
      </c>
      <c r="K25" s="641" t="b">
        <v>0</v>
      </c>
      <c r="L25" s="730">
        <f>IF(AND(OR(M24=0,M24=1),OR(M25=0,M25=1),OR(M26=0,M26=1),OR(M27=0,M27=1)),(SUM(M24:M27)-2)/2,"ERR")</f>
        <v>0</v>
      </c>
      <c r="M25" s="467">
        <f>IF(AND(N24="■",N25="■"),1,IF(AND(N24="□",N25="■"),"Ｅ",IF(N25="□",0,"E")))</f>
        <v>0</v>
      </c>
      <c r="N25" s="399" t="str">
        <f t="shared" si="1"/>
        <v>□</v>
      </c>
      <c r="O25" s="643" t="b">
        <v>0</v>
      </c>
      <c r="P25" s="643"/>
      <c r="Q25" s="643"/>
      <c r="R25" s="955" t="s">
        <v>269</v>
      </c>
    </row>
    <row r="26" spans="2:18" ht="21.75" customHeight="1" thickBot="1">
      <c r="B26" s="1409"/>
      <c r="C26" s="1363"/>
      <c r="D26" s="1364"/>
      <c r="E26" s="1365"/>
      <c r="F26" s="1342"/>
      <c r="G26" s="717" t="s">
        <v>335</v>
      </c>
      <c r="H26" s="773">
        <f>IF(AND(OR(I24=0,I24=1),OR(I25=0,I25=1),OR(I26=0,I26=1),OR(I27=0,I27=1)),H24*(SUM(I24:I27)-2)/2,"ERR")</f>
        <v>0</v>
      </c>
      <c r="I26" s="467">
        <f>IF(J26="■",1,IF(J26="□",0,"E"))</f>
        <v>1</v>
      </c>
      <c r="J26" s="399" t="str">
        <f t="shared" si="0"/>
        <v>■</v>
      </c>
      <c r="K26" s="641" t="b">
        <v>1</v>
      </c>
      <c r="L26" s="773">
        <f>IF(AND(OR(M24=0,M24=1),OR(M25=0,M25=1),OR(M26=0,M26=1),OR(M27=0,M27=1)),L24*(SUM(M24:M27)-2)/2,"ERR")</f>
        <v>0</v>
      </c>
      <c r="M26" s="467">
        <f>IF(N26="■",1,IF(N26="□",0,"E"))</f>
        <v>1</v>
      </c>
      <c r="N26" s="399" t="str">
        <f t="shared" si="1"/>
        <v>■</v>
      </c>
      <c r="O26" s="641" t="b">
        <v>1</v>
      </c>
      <c r="P26" s="641"/>
      <c r="Q26" s="641"/>
      <c r="R26" s="956" t="s">
        <v>233</v>
      </c>
    </row>
    <row r="27" spans="2:18" ht="21.75" customHeight="1" thickBot="1">
      <c r="B27" s="1409"/>
      <c r="C27" s="1456"/>
      <c r="D27" s="1375"/>
      <c r="E27" s="1376"/>
      <c r="F27" s="1343"/>
      <c r="G27" s="771"/>
      <c r="H27" s="765"/>
      <c r="I27" s="735">
        <f>IF(AND(J26="■",J27="■"),1,IF(AND(J26="□",J27="■"),"Ｅ",IF(J27="□",0,"E")))</f>
        <v>0</v>
      </c>
      <c r="J27" s="736" t="str">
        <f t="shared" si="0"/>
        <v>□</v>
      </c>
      <c r="K27" s="736" t="b">
        <v>0</v>
      </c>
      <c r="L27" s="775"/>
      <c r="M27" s="469">
        <f>IF(AND(N26="■",N27="■"),1,IF(AND(N26="□",N27="■"),"Ｅ",IF(N27="□",0,"E")))</f>
        <v>0</v>
      </c>
      <c r="N27" s="399" t="str">
        <f t="shared" si="1"/>
        <v>□</v>
      </c>
      <c r="O27" s="644" t="b">
        <v>0</v>
      </c>
      <c r="P27" s="644"/>
      <c r="Q27" s="644"/>
      <c r="R27" s="958" t="s">
        <v>234</v>
      </c>
    </row>
    <row r="28" spans="2:18" ht="21.75" customHeight="1" thickBot="1">
      <c r="B28" s="1409"/>
      <c r="C28" s="1458" t="s">
        <v>280</v>
      </c>
      <c r="D28" s="1373"/>
      <c r="E28" s="1374"/>
      <c r="F28" s="1342" t="s">
        <v>17</v>
      </c>
      <c r="G28" s="710" t="s">
        <v>430</v>
      </c>
      <c r="H28" s="715">
        <f>'集計用(配点)'!R16</f>
        <v>0.0525</v>
      </c>
      <c r="I28" s="467">
        <f>IF(J28="■",1,IF(J28="□",0,"E"))</f>
        <v>1</v>
      </c>
      <c r="J28" s="697" t="str">
        <f>IF(K28=TRUE,"■","□")</f>
        <v>■</v>
      </c>
      <c r="K28" s="641" t="b">
        <v>1</v>
      </c>
      <c r="L28" s="716">
        <f>'集計用(配点)'!S16</f>
        <v>0.02625</v>
      </c>
      <c r="M28" s="467">
        <f>IF(N28="■",1,IF(N28="□",0,"E"))</f>
        <v>1</v>
      </c>
      <c r="N28" s="399" t="str">
        <f>IF(O28=TRUE,"■","□")</f>
        <v>■</v>
      </c>
      <c r="O28" s="641" t="b">
        <v>1</v>
      </c>
      <c r="P28" s="641"/>
      <c r="Q28" s="641"/>
      <c r="R28" s="954" t="s">
        <v>235</v>
      </c>
    </row>
    <row r="29" spans="2:18" ht="21.75" customHeight="1" thickBot="1">
      <c r="B29" s="1409"/>
      <c r="C29" s="1363"/>
      <c r="D29" s="1364"/>
      <c r="E29" s="1365"/>
      <c r="F29" s="1342"/>
      <c r="G29" s="713" t="s">
        <v>109</v>
      </c>
      <c r="H29" s="730">
        <f>IF(AND(OR(I28=0,I28=1),OR(I29=0,I29=1),OR(I30=0,I30=1),OR(I31=0,I31=1)),(SUM(I28:I31)-2)/2,"ERR")</f>
        <v>0</v>
      </c>
      <c r="I29" s="467">
        <f>IF(AND(J28="■",J29="■"),1,IF(AND(J28="□",J29="■"),"Ｅ",IF(J29="□",0,"E")))</f>
        <v>0</v>
      </c>
      <c r="J29" s="399" t="str">
        <f aca="true" t="shared" si="2" ref="J29:J42">IF(K29=TRUE,"■","□")</f>
        <v>□</v>
      </c>
      <c r="K29" s="641" t="b">
        <v>0</v>
      </c>
      <c r="L29" s="730">
        <f>IF(AND(OR(M28=0,M28=1),OR(M29=0,M29=1),OR(M30=0,M30=1),OR(M31=0,M31=1)),(SUM(M28:M31)-2)/2,"ERR")</f>
        <v>0</v>
      </c>
      <c r="M29" s="467">
        <f>IF(AND(N28="■",N29="■"),1,IF(AND(N28="□",N29="■"),"Ｅ",IF(N29="□",0,"E")))</f>
        <v>0</v>
      </c>
      <c r="N29" s="399" t="str">
        <f aca="true" t="shared" si="3" ref="N29:N42">IF(O29=TRUE,"■","□")</f>
        <v>□</v>
      </c>
      <c r="O29" s="641" t="b">
        <v>0</v>
      </c>
      <c r="P29" s="643"/>
      <c r="Q29" s="643"/>
      <c r="R29" s="955" t="s">
        <v>236</v>
      </c>
    </row>
    <row r="30" spans="2:18" ht="21.75" customHeight="1" thickBot="1">
      <c r="B30" s="1409"/>
      <c r="C30" s="1363"/>
      <c r="D30" s="1364"/>
      <c r="E30" s="1365"/>
      <c r="F30" s="1342"/>
      <c r="G30" s="717" t="s">
        <v>335</v>
      </c>
      <c r="H30" s="773">
        <f>IF(AND(OR(I28=0,I28=1),OR(I29=0,I29=1),OR(I30=0,I30=1),OR(I31=0,I31=1)),H28*(SUM(I28:I31)-2)/2,"ERR")</f>
        <v>0</v>
      </c>
      <c r="I30" s="467">
        <f>IF(J30="■",1,IF(J30="□",0,"E"))</f>
        <v>1</v>
      </c>
      <c r="J30" s="399" t="str">
        <f t="shared" si="2"/>
        <v>■</v>
      </c>
      <c r="K30" s="641" t="b">
        <v>1</v>
      </c>
      <c r="L30" s="773">
        <f>IF(AND(OR(M28=0,M28=1),OR(M29=0,M29=1),OR(M30=0,M30=1),OR(M31=0,M31=1)),L28*(SUM(M28:M31)-2)/2,"ERR")</f>
        <v>0</v>
      </c>
      <c r="M30" s="467">
        <f>IF(N30="■",1,IF(N30="□",0,"E"))</f>
        <v>1</v>
      </c>
      <c r="N30" s="399" t="str">
        <f t="shared" si="3"/>
        <v>■</v>
      </c>
      <c r="O30" s="641" t="b">
        <v>1</v>
      </c>
      <c r="P30" s="641"/>
      <c r="Q30" s="641"/>
      <c r="R30" s="956" t="s">
        <v>270</v>
      </c>
    </row>
    <row r="31" spans="2:18" ht="21.75" customHeight="1" thickBot="1">
      <c r="B31" s="1409"/>
      <c r="C31" s="1363"/>
      <c r="D31" s="1364"/>
      <c r="E31" s="1365"/>
      <c r="F31" s="1343"/>
      <c r="G31" s="771"/>
      <c r="H31" s="765"/>
      <c r="I31" s="735">
        <f>IF(AND(J30="■",J31="■"),1,IF(AND(J30="□",J31="■"),"Ｅ",IF(J31="□",0,"E")))</f>
        <v>0</v>
      </c>
      <c r="J31" s="736" t="str">
        <f>IF(K31=TRUE,"■","□")</f>
        <v>□</v>
      </c>
      <c r="K31" s="736" t="b">
        <v>0</v>
      </c>
      <c r="L31" s="775"/>
      <c r="M31" s="469">
        <f>IF(AND(N30="■",N31="■"),1,IF(AND(N30="□",N31="■"),"Ｅ",IF(N31="□",0,"E")))</f>
        <v>0</v>
      </c>
      <c r="N31" s="399" t="str">
        <f>IF(O31=TRUE,"■","□")</f>
        <v>□</v>
      </c>
      <c r="O31" s="644" t="b">
        <v>0</v>
      </c>
      <c r="P31" s="644"/>
      <c r="Q31" s="644"/>
      <c r="R31" s="958" t="s">
        <v>54</v>
      </c>
    </row>
    <row r="32" spans="2:18" ht="21.75" customHeight="1" thickBot="1">
      <c r="B32" s="1409"/>
      <c r="C32" s="1363"/>
      <c r="D32" s="1364"/>
      <c r="E32" s="1365"/>
      <c r="F32" s="1342" t="s">
        <v>328</v>
      </c>
      <c r="G32" s="710" t="s">
        <v>430</v>
      </c>
      <c r="H32" s="715">
        <f>'集計用(配点)'!R17</f>
        <v>0.0525</v>
      </c>
      <c r="I32" s="467">
        <f>IF(J32="■",1,IF(J32="□",0,"E"))</f>
        <v>1</v>
      </c>
      <c r="J32" s="697" t="str">
        <f>IF(K32=TRUE,"■","□")</f>
        <v>■</v>
      </c>
      <c r="K32" s="641" t="b">
        <v>1</v>
      </c>
      <c r="L32" s="716">
        <f>'集計用(配点)'!S17</f>
        <v>0.02625</v>
      </c>
      <c r="M32" s="467">
        <f>IF(N32="■",1,IF(N32="□",0,"E"))</f>
        <v>1</v>
      </c>
      <c r="N32" s="399" t="str">
        <f>IF(O32=TRUE,"■","□")</f>
        <v>■</v>
      </c>
      <c r="O32" s="641" t="b">
        <v>1</v>
      </c>
      <c r="P32" s="641"/>
      <c r="Q32" s="641"/>
      <c r="R32" s="954" t="s">
        <v>68</v>
      </c>
    </row>
    <row r="33" spans="2:18" ht="21.75" customHeight="1" thickBot="1">
      <c r="B33" s="1409"/>
      <c r="C33" s="1363"/>
      <c r="D33" s="1364"/>
      <c r="E33" s="1365"/>
      <c r="F33" s="1342"/>
      <c r="G33" s="713" t="s">
        <v>109</v>
      </c>
      <c r="H33" s="730">
        <f>IF(AND(OR(I32=0,I32=1),OR(I33=0,I33=1),OR(I34=0,I34=1),OR(I35=0,I35=1)),(SUM(I32:I35)-2)/2,"ERR")</f>
        <v>0</v>
      </c>
      <c r="I33" s="467">
        <f>IF(AND(J32="■",J33="■"),1,IF(AND(J32="□",J33="■"),"Ｅ",IF(J33="□",0,"E")))</f>
        <v>0</v>
      </c>
      <c r="J33" s="399" t="str">
        <f t="shared" si="2"/>
        <v>□</v>
      </c>
      <c r="K33" s="641" t="b">
        <v>0</v>
      </c>
      <c r="L33" s="730">
        <f>IF(AND(OR(M32=0,M32=1),OR(M33=0,M33=1),OR(M34=0,M34=1),OR(M35=0,M35=1)),(SUM(M32:M35)-2)/2,"ERR")</f>
        <v>0</v>
      </c>
      <c r="M33" s="467">
        <f>IF(AND(N32="■",N33="■"),1,IF(AND(N32="□",N33="■"),"Ｅ",IF(N33="□",0,"E")))</f>
        <v>0</v>
      </c>
      <c r="N33" s="399" t="str">
        <f t="shared" si="3"/>
        <v>□</v>
      </c>
      <c r="O33" s="641" t="b">
        <v>0</v>
      </c>
      <c r="P33" s="643"/>
      <c r="Q33" s="643"/>
      <c r="R33" s="955" t="s">
        <v>69</v>
      </c>
    </row>
    <row r="34" spans="2:18" ht="21.75" customHeight="1" thickBot="1">
      <c r="B34" s="1409"/>
      <c r="C34" s="1363"/>
      <c r="D34" s="1364"/>
      <c r="E34" s="1365"/>
      <c r="F34" s="1342"/>
      <c r="G34" s="717" t="s">
        <v>335</v>
      </c>
      <c r="H34" s="773">
        <f>IF(AND(OR(I32=0,I32=1),OR(I33=0,I33=1),OR(I34=0,I34=1),OR(I35=0,I35=1)),H32*(SUM(I32:I35)-2)/2,"ERR")</f>
        <v>0</v>
      </c>
      <c r="I34" s="467">
        <f>IF(J34="■",1,IF(J34="□",0,"E"))</f>
        <v>1</v>
      </c>
      <c r="J34" s="399" t="str">
        <f t="shared" si="2"/>
        <v>■</v>
      </c>
      <c r="K34" s="641" t="b">
        <v>1</v>
      </c>
      <c r="L34" s="773">
        <f>IF(AND(OR(M32=0,M32=1),OR(M33=0,M33=1),OR(M34=0,M34=1),OR(M35=0,M35=1)),L32*(SUM(M32:M35)-2)/2,"ERR")</f>
        <v>0</v>
      </c>
      <c r="M34" s="467">
        <f>IF(N34="■",1,IF(N34="□",0,"E"))</f>
        <v>1</v>
      </c>
      <c r="N34" s="399" t="str">
        <f t="shared" si="3"/>
        <v>■</v>
      </c>
      <c r="O34" s="641" t="b">
        <v>1</v>
      </c>
      <c r="P34" s="641"/>
      <c r="Q34" s="641"/>
      <c r="R34" s="956" t="s">
        <v>271</v>
      </c>
    </row>
    <row r="35" spans="2:18" ht="21.75" customHeight="1" thickBot="1">
      <c r="B35" s="1409"/>
      <c r="C35" s="1363"/>
      <c r="D35" s="1364"/>
      <c r="E35" s="1365"/>
      <c r="F35" s="1343"/>
      <c r="G35" s="771"/>
      <c r="H35" s="765"/>
      <c r="I35" s="735">
        <f>IF(AND(J34="■",J35="■"),1,IF(AND(J34="□",J35="■"),"Ｅ",IF(J35="□",0,"E")))</f>
        <v>0</v>
      </c>
      <c r="J35" s="736" t="str">
        <f>IF(K35=TRUE,"■","□")</f>
        <v>□</v>
      </c>
      <c r="K35" s="736" t="b">
        <v>0</v>
      </c>
      <c r="L35" s="775"/>
      <c r="M35" s="469">
        <f>IF(AND(N34="■",N35="■"),1,IF(AND(N34="□",N35="■"),"Ｅ",IF(N35="□",0,"E")))</f>
        <v>0</v>
      </c>
      <c r="N35" s="399" t="str">
        <f>IF(O35=TRUE,"■","□")</f>
        <v>□</v>
      </c>
      <c r="O35" s="641" t="b">
        <v>0</v>
      </c>
      <c r="P35" s="641"/>
      <c r="Q35" s="644"/>
      <c r="R35" s="958" t="s">
        <v>569</v>
      </c>
    </row>
    <row r="36" spans="2:18" ht="21.75" customHeight="1" thickBot="1">
      <c r="B36" s="1409"/>
      <c r="C36" s="1363"/>
      <c r="D36" s="1364"/>
      <c r="E36" s="1365"/>
      <c r="F36" s="1387" t="s">
        <v>327</v>
      </c>
      <c r="G36" s="710" t="s">
        <v>430</v>
      </c>
      <c r="H36" s="715">
        <f>'集計用(配点)'!R18</f>
        <v>0.0525</v>
      </c>
      <c r="I36" s="467">
        <f>IF(J36="■",1,IF(J36="□",0,"E"))</f>
        <v>1</v>
      </c>
      <c r="J36" s="697" t="str">
        <f>IF(K36=TRUE,"■","□")</f>
        <v>■</v>
      </c>
      <c r="K36" s="641" t="b">
        <v>1</v>
      </c>
      <c r="L36" s="716">
        <f>'集計用(配点)'!S18</f>
        <v>0.02625</v>
      </c>
      <c r="M36" s="467">
        <f>IF(N36="■",1,IF(N36="□",0,"E"))</f>
        <v>1</v>
      </c>
      <c r="N36" s="399" t="str">
        <f>IF(O36=TRUE,"■","□")</f>
        <v>■</v>
      </c>
      <c r="O36" s="641" t="b">
        <v>1</v>
      </c>
      <c r="P36" s="642"/>
      <c r="Q36" s="641"/>
      <c r="R36" s="954" t="s">
        <v>272</v>
      </c>
    </row>
    <row r="37" spans="2:18" ht="21.75" customHeight="1" thickBot="1">
      <c r="B37" s="1409"/>
      <c r="C37" s="1363"/>
      <c r="D37" s="1364"/>
      <c r="E37" s="1365"/>
      <c r="F37" s="1342"/>
      <c r="G37" s="713" t="s">
        <v>109</v>
      </c>
      <c r="H37" s="730">
        <f>IF(AND(OR(I36=0,I36=1),OR(I37=0,I37=1),OR(I38=0,I38=1),OR(I39=0,I39=1)),(SUM(I36:I39)-2)/2,"ERR")</f>
        <v>0</v>
      </c>
      <c r="I37" s="467">
        <f>IF(AND(J36="■",J37="■"),1,IF(AND(J36="□",J37="■"),"Ｅ",IF(J37="□",0,"E")))</f>
        <v>0</v>
      </c>
      <c r="J37" s="399" t="str">
        <f t="shared" si="2"/>
        <v>□</v>
      </c>
      <c r="K37" s="641" t="b">
        <v>0</v>
      </c>
      <c r="L37" s="730">
        <f>IF(AND(OR(M36=0,M36=1),OR(M37=0,M37=1),OR(M38=0,M38=1),OR(M39=0,M39=1)),(SUM(M36:M39)-2)/2,"ERR")</f>
        <v>0</v>
      </c>
      <c r="M37" s="467">
        <f>IF(AND(N36="■",N37="■"),1,IF(AND(N36="□",N37="■"),"Ｅ",IF(N37="□",0,"E")))</f>
        <v>0</v>
      </c>
      <c r="N37" s="399" t="str">
        <f t="shared" si="3"/>
        <v>□</v>
      </c>
      <c r="O37" s="641" t="b">
        <v>0</v>
      </c>
      <c r="P37" s="643"/>
      <c r="Q37" s="643"/>
      <c r="R37" s="955" t="s">
        <v>273</v>
      </c>
    </row>
    <row r="38" spans="2:18" ht="21.75" customHeight="1" thickBot="1">
      <c r="B38" s="1409"/>
      <c r="C38" s="1363"/>
      <c r="D38" s="1364"/>
      <c r="E38" s="1365"/>
      <c r="F38" s="1342"/>
      <c r="G38" s="717" t="s">
        <v>335</v>
      </c>
      <c r="H38" s="773">
        <f>IF(AND(OR(I36=0,I36=1),OR(I37=0,I37=1),OR(I38=0,I38=1),OR(I39=0,I39=1)),H36*(SUM(I36:I39)-2)/2,"ERR")</f>
        <v>0</v>
      </c>
      <c r="I38" s="467">
        <f>IF(J38="■",1,IF(J38="□",0,"E"))</f>
        <v>1</v>
      </c>
      <c r="J38" s="399" t="str">
        <f t="shared" si="2"/>
        <v>■</v>
      </c>
      <c r="K38" s="641" t="b">
        <v>1</v>
      </c>
      <c r="L38" s="773">
        <f>IF(AND(OR(M36=0,M36=1),OR(M37=0,M37=1),OR(M38=0,M38=1),OR(M39=0,M39=1)),L36*(SUM(M36:M39)-2)/2,"ERR")</f>
        <v>0</v>
      </c>
      <c r="M38" s="467">
        <f>IF(N38="■",1,IF(N38="□",0,"E"))</f>
        <v>1</v>
      </c>
      <c r="N38" s="399" t="str">
        <f t="shared" si="3"/>
        <v>■</v>
      </c>
      <c r="O38" s="641" t="b">
        <v>1</v>
      </c>
      <c r="P38" s="641"/>
      <c r="Q38" s="641"/>
      <c r="R38" s="956" t="s">
        <v>274</v>
      </c>
    </row>
    <row r="39" spans="2:18" ht="21.75" customHeight="1" thickBot="1">
      <c r="B39" s="1409"/>
      <c r="C39" s="1363"/>
      <c r="D39" s="1364"/>
      <c r="E39" s="1365"/>
      <c r="F39" s="1343"/>
      <c r="G39" s="771"/>
      <c r="H39" s="765"/>
      <c r="I39" s="735">
        <f>IF(AND(J38="■",J39="■"),1,IF(AND(J38="□",J39="■"),"Ｅ",IF(J39="□",0,"E")))</f>
        <v>0</v>
      </c>
      <c r="J39" s="736" t="str">
        <f>IF(K39=TRUE,"■","□")</f>
        <v>□</v>
      </c>
      <c r="K39" s="736" t="b">
        <v>0</v>
      </c>
      <c r="L39" s="775"/>
      <c r="M39" s="469">
        <f>IF(AND(N38="■",N39="■"),1,IF(AND(N38="□",N39="■"),"Ｅ",IF(N39="□",0,"E")))</f>
        <v>0</v>
      </c>
      <c r="N39" s="399" t="str">
        <f>IF(O39=TRUE,"■","□")</f>
        <v>□</v>
      </c>
      <c r="O39" s="644" t="b">
        <v>0</v>
      </c>
      <c r="P39" s="644"/>
      <c r="Q39" s="644"/>
      <c r="R39" s="958" t="s">
        <v>291</v>
      </c>
    </row>
    <row r="40" spans="2:18" ht="21.75" customHeight="1" thickBot="1">
      <c r="B40" s="1409"/>
      <c r="C40" s="1363"/>
      <c r="D40" s="1364"/>
      <c r="E40" s="1365"/>
      <c r="F40" s="1387" t="s">
        <v>18</v>
      </c>
      <c r="G40" s="710" t="s">
        <v>430</v>
      </c>
      <c r="H40" s="715">
        <f>'集計用(配点)'!R19</f>
        <v>0.0525</v>
      </c>
      <c r="I40" s="467">
        <f>IF(J40="■",1,IF(J40="□",0,"E"))</f>
        <v>1</v>
      </c>
      <c r="J40" s="697" t="str">
        <f>IF(K40=TRUE,"■","□")</f>
        <v>■</v>
      </c>
      <c r="K40" s="641" t="b">
        <v>1</v>
      </c>
      <c r="L40" s="716">
        <f>'集計用(配点)'!S19</f>
        <v>0.02625</v>
      </c>
      <c r="M40" s="467">
        <f>IF(N40="■",1,IF(N40="□",0,"E"))</f>
        <v>1</v>
      </c>
      <c r="N40" s="399" t="str">
        <f>IF(O40=TRUE,"■","□")</f>
        <v>■</v>
      </c>
      <c r="O40" s="641" t="b">
        <v>1</v>
      </c>
      <c r="P40" s="641"/>
      <c r="Q40" s="641"/>
      <c r="R40" s="954" t="s">
        <v>42</v>
      </c>
    </row>
    <row r="41" spans="2:18" ht="21.75" customHeight="1" thickBot="1">
      <c r="B41" s="1409"/>
      <c r="C41" s="1363"/>
      <c r="D41" s="1364"/>
      <c r="E41" s="1365"/>
      <c r="F41" s="1342"/>
      <c r="G41" s="713" t="s">
        <v>109</v>
      </c>
      <c r="H41" s="730">
        <f>IF(AND(OR(I40=0,I40=1),OR(I41=0,I41=1),OR(I42=0,I42=1),OR(I43=0,I43=1)),(SUM(I40:I43)-2)/2,"ERR")</f>
        <v>0</v>
      </c>
      <c r="I41" s="467">
        <f>IF(AND(J40="■",J41="■"),1,IF(AND(J40="□",J41="■"),"Ｅ",IF(J41="□",0,"E")))</f>
        <v>0</v>
      </c>
      <c r="J41" s="399" t="str">
        <f t="shared" si="2"/>
        <v>□</v>
      </c>
      <c r="K41" s="641" t="b">
        <v>0</v>
      </c>
      <c r="L41" s="730">
        <f>IF(AND(OR(M40=0,M40=1),OR(M41=0,M41=1),OR(M42=0,M42=1),OR(M43=0,M43=1)),(SUM(M40:M43)-2)/2,"ERR")</f>
        <v>0</v>
      </c>
      <c r="M41" s="467">
        <f>IF(AND(N40="■",N41="■"),1,IF(AND(N40="□",N41="■"),"Ｅ",IF(N41="□",0,"E")))</f>
        <v>0</v>
      </c>
      <c r="N41" s="399" t="str">
        <f t="shared" si="3"/>
        <v>□</v>
      </c>
      <c r="O41" s="641" t="b">
        <v>0</v>
      </c>
      <c r="P41" s="643"/>
      <c r="Q41" s="643"/>
      <c r="R41" s="955" t="s">
        <v>269</v>
      </c>
    </row>
    <row r="42" spans="2:18" ht="21.75" customHeight="1" thickBot="1">
      <c r="B42" s="1409"/>
      <c r="C42" s="1363"/>
      <c r="D42" s="1364"/>
      <c r="E42" s="1365"/>
      <c r="F42" s="1342"/>
      <c r="G42" s="717" t="s">
        <v>335</v>
      </c>
      <c r="H42" s="773">
        <f>IF(AND(OR(I40=0,I40=1),OR(I41=0,I41=1),OR(I42=0,I42=1),OR(I43=0,I43=1)),H40*(SUM(I40:I43)-2)/2,"ERR")</f>
        <v>0</v>
      </c>
      <c r="I42" s="467">
        <f>IF(J42="■",1,IF(J42="□",0,"E"))</f>
        <v>1</v>
      </c>
      <c r="J42" s="399" t="str">
        <f t="shared" si="2"/>
        <v>■</v>
      </c>
      <c r="K42" s="641" t="b">
        <v>1</v>
      </c>
      <c r="L42" s="773">
        <f>IF(AND(OR(M40=0,M40=1),OR(M41=0,M41=1),OR(M42=0,M42=1),OR(M43=0,M43=1)),L40*(SUM(M40:M43)-2)/2,"ERR")</f>
        <v>0</v>
      </c>
      <c r="M42" s="467">
        <f>IF(N42="■",1,IF(N42="□",0,"E"))</f>
        <v>1</v>
      </c>
      <c r="N42" s="399" t="str">
        <f t="shared" si="3"/>
        <v>■</v>
      </c>
      <c r="O42" s="641" t="b">
        <v>1</v>
      </c>
      <c r="P42" s="641"/>
      <c r="Q42" s="641"/>
      <c r="R42" s="956" t="s">
        <v>233</v>
      </c>
    </row>
    <row r="43" spans="2:18" ht="21.75" customHeight="1" thickBot="1">
      <c r="B43" s="1409"/>
      <c r="C43" s="1456"/>
      <c r="D43" s="1375"/>
      <c r="E43" s="1376"/>
      <c r="F43" s="1343"/>
      <c r="G43" s="771"/>
      <c r="H43" s="765"/>
      <c r="I43" s="735">
        <f>IF(AND(J42="■",J43="■"),1,IF(AND(J42="□",J43="■"),"Ｅ",IF(J43="□",0,"E")))</f>
        <v>0</v>
      </c>
      <c r="J43" s="736" t="str">
        <f>IF(K43=TRUE,"■","□")</f>
        <v>□</v>
      </c>
      <c r="K43" s="736" t="b">
        <v>0</v>
      </c>
      <c r="L43" s="775"/>
      <c r="M43" s="469">
        <f>IF(AND(N42="■",N43="■"),1,IF(AND(N42="□",N43="■"),"Ｅ",IF(N43="□",0,"E")))</f>
        <v>0</v>
      </c>
      <c r="N43" s="399" t="str">
        <f>IF(O43=TRUE,"■","□")</f>
        <v>□</v>
      </c>
      <c r="O43" s="644" t="b">
        <v>0</v>
      </c>
      <c r="P43" s="644"/>
      <c r="Q43" s="644"/>
      <c r="R43" s="958" t="s">
        <v>234</v>
      </c>
    </row>
    <row r="44" spans="2:18" ht="22.5">
      <c r="B44" s="1409"/>
      <c r="C44" s="719"/>
      <c r="D44" s="719"/>
      <c r="E44" s="719"/>
      <c r="F44" s="469"/>
      <c r="G44" s="740"/>
      <c r="H44" s="783" t="s">
        <v>116</v>
      </c>
      <c r="I44" s="783"/>
      <c r="J44" s="783"/>
      <c r="K44" s="783"/>
      <c r="L44" s="783" t="s">
        <v>111</v>
      </c>
      <c r="M44" s="783"/>
      <c r="N44" s="783"/>
      <c r="O44" s="783"/>
      <c r="P44" s="784" t="s">
        <v>116</v>
      </c>
      <c r="Q44" s="784" t="s">
        <v>111</v>
      </c>
      <c r="R44" s="742"/>
    </row>
    <row r="45" spans="2:18" ht="13.5" customHeight="1" thickBot="1">
      <c r="B45" s="1409"/>
      <c r="C45" s="1406" t="s">
        <v>550</v>
      </c>
      <c r="D45" s="1407"/>
      <c r="E45" s="1407"/>
      <c r="F45" s="1408"/>
      <c r="G45" s="752" t="s">
        <v>430</v>
      </c>
      <c r="H45" s="403">
        <f>H8+H12+H16+H20+H24+H28+H32+H36+H40</f>
        <v>0.525</v>
      </c>
      <c r="I45" s="761"/>
      <c r="J45" s="745"/>
      <c r="K45" s="745"/>
      <c r="L45" s="403">
        <f>L8+L12+L16+L20+L24+L28+L32+L36+L40</f>
        <v>0.2625</v>
      </c>
      <c r="M45" s="473"/>
      <c r="N45" s="471"/>
      <c r="O45" s="401"/>
      <c r="P45" s="745"/>
      <c r="Q45" s="745"/>
      <c r="R45" s="770"/>
    </row>
    <row r="46" spans="2:18" ht="13.5" customHeight="1" thickBot="1">
      <c r="B46" s="1426"/>
      <c r="C46" s="1474"/>
      <c r="D46" s="1475"/>
      <c r="E46" s="1475"/>
      <c r="F46" s="1476"/>
      <c r="G46" s="762" t="s">
        <v>335</v>
      </c>
      <c r="H46" s="714">
        <f>H10+H14+H18+H22+H26+H30+H34+H38+H42</f>
        <v>0</v>
      </c>
      <c r="I46" s="476"/>
      <c r="J46" s="401"/>
      <c r="K46" s="401"/>
      <c r="L46" s="714">
        <f>L10+L14+L18+L22+L26+L30+L34+L38+L42</f>
        <v>0</v>
      </c>
      <c r="M46" s="777"/>
      <c r="N46" s="778"/>
      <c r="O46" s="405"/>
      <c r="P46" s="401"/>
      <c r="Q46" s="401"/>
      <c r="R46" s="702"/>
    </row>
    <row r="47" spans="2:18" ht="21.75" customHeight="1" thickBot="1">
      <c r="B47" s="1425" t="s">
        <v>379</v>
      </c>
      <c r="C47" s="1455" t="s">
        <v>293</v>
      </c>
      <c r="D47" s="1389"/>
      <c r="E47" s="1390"/>
      <c r="F47" s="1388" t="s">
        <v>303</v>
      </c>
      <c r="G47" s="710" t="s">
        <v>430</v>
      </c>
      <c r="H47" s="715">
        <f>'集計用(配点)'!R20</f>
        <v>0.21</v>
      </c>
      <c r="I47" s="467">
        <f>IF(J47="■",1,IF(J47="□",0,"E"))</f>
        <v>1</v>
      </c>
      <c r="J47" s="697" t="str">
        <f>IF(K47=TRUE,"■","□")</f>
        <v>■</v>
      </c>
      <c r="K47" s="641" t="b">
        <v>1</v>
      </c>
      <c r="L47" s="716">
        <f>'集計用(配点)'!S20</f>
        <v>0.105</v>
      </c>
      <c r="M47" s="698">
        <f>IF(N47="■",1,IF(N47="□",0,"E"))</f>
        <v>1</v>
      </c>
      <c r="N47" s="399" t="str">
        <f aca="true" t="shared" si="4" ref="N47:N62">IF(O47=TRUE,"■","□")</f>
        <v>■</v>
      </c>
      <c r="O47" s="699" t="b">
        <v>1</v>
      </c>
      <c r="P47" s="641"/>
      <c r="Q47" s="699"/>
      <c r="R47" s="954" t="s">
        <v>275</v>
      </c>
    </row>
    <row r="48" spans="2:18" ht="21.75" customHeight="1" thickBot="1">
      <c r="B48" s="1409"/>
      <c r="C48" s="1363"/>
      <c r="D48" s="1364"/>
      <c r="E48" s="1365"/>
      <c r="F48" s="1342"/>
      <c r="G48" s="713" t="s">
        <v>109</v>
      </c>
      <c r="H48" s="730">
        <f>IF(AND(OR(I47=0,I47=1),OR(I48=0,I48=1),OR(I49=0,I49=1),OR(I50=0,I50=1)),(SUM(I47:I50)-2)/2,"ERR")</f>
        <v>0</v>
      </c>
      <c r="I48" s="467">
        <f>IF(AND(J47="■",J48="■"),1,IF(AND(J47="□",J48="■"),"Ｅ",IF(J48="□",0,"E")))</f>
        <v>0</v>
      </c>
      <c r="J48" s="399" t="str">
        <f aca="true" t="shared" si="5" ref="J48:J61">IF(K48=TRUE,"■","□")</f>
        <v>□</v>
      </c>
      <c r="K48" s="641" t="b">
        <v>0</v>
      </c>
      <c r="L48" s="730">
        <f>IF(AND(OR(M47=0,M47=1),OR(M48=0,M48=1),OR(M49=0,M49=1),OR(M50=0,M50=1)),(SUM(M47:M50)-2)/2,"ERR")</f>
        <v>0</v>
      </c>
      <c r="M48" s="467">
        <f>IF(AND(N47="■",N48="■"),1,IF(AND(N47="□",N48="■"),"Ｅ",IF(N48="□",0,"E")))</f>
        <v>0</v>
      </c>
      <c r="N48" s="399" t="str">
        <f t="shared" si="4"/>
        <v>□</v>
      </c>
      <c r="O48" s="641" t="b">
        <v>0</v>
      </c>
      <c r="P48" s="643"/>
      <c r="Q48" s="643"/>
      <c r="R48" s="955" t="s">
        <v>276</v>
      </c>
    </row>
    <row r="49" spans="2:18" ht="21.75" customHeight="1" thickBot="1">
      <c r="B49" s="1409"/>
      <c r="C49" s="1363"/>
      <c r="D49" s="1364"/>
      <c r="E49" s="1365"/>
      <c r="F49" s="1342"/>
      <c r="G49" s="717" t="s">
        <v>335</v>
      </c>
      <c r="H49" s="773">
        <f>IF(AND(OR(I47=0,I47=1),OR(I48=0,I48=1),OR(I49=0,I49=1),OR(I50=0,I50=1)),H47*(SUM(I47:I50)-2)/2,"ERR")</f>
        <v>0</v>
      </c>
      <c r="I49" s="467">
        <f>IF(J49="■",1,IF(J49="□",0,"E"))</f>
        <v>1</v>
      </c>
      <c r="J49" s="399" t="str">
        <f t="shared" si="5"/>
        <v>■</v>
      </c>
      <c r="K49" s="641" t="b">
        <v>1</v>
      </c>
      <c r="L49" s="773">
        <f>IF(AND(OR(M47=0,M47=1),OR(M48=0,M48=1),OR(M49=0,M49=1),OR(M50=0,M50=1)),L47*(SUM(M47:M50)-2)/2,"ERR")</f>
        <v>0</v>
      </c>
      <c r="M49" s="467">
        <f>IF(N49="■",1,IF(N49="□",0,"E"))</f>
        <v>1</v>
      </c>
      <c r="N49" s="399" t="str">
        <f t="shared" si="4"/>
        <v>■</v>
      </c>
      <c r="O49" s="641" t="b">
        <v>1</v>
      </c>
      <c r="P49" s="641"/>
      <c r="Q49" s="641"/>
      <c r="R49" s="956" t="s">
        <v>237</v>
      </c>
    </row>
    <row r="50" spans="2:18" ht="21.75" customHeight="1" thickBot="1">
      <c r="B50" s="1409"/>
      <c r="C50" s="1363"/>
      <c r="D50" s="1364"/>
      <c r="E50" s="1365"/>
      <c r="F50" s="1343"/>
      <c r="G50" s="771"/>
      <c r="H50" s="765"/>
      <c r="I50" s="735">
        <f>IF(AND(J49="■",J50="■"),1,IF(AND(J49="□",J50="■"),"Ｅ",IF(J50="□",0,"E")))</f>
        <v>0</v>
      </c>
      <c r="J50" s="736" t="str">
        <f>IF(K50=TRUE,"■","□")</f>
        <v>□</v>
      </c>
      <c r="K50" s="736" t="b">
        <v>0</v>
      </c>
      <c r="L50" s="775"/>
      <c r="M50" s="469">
        <f>IF(AND(N49="■",N50="■"),1,IF(AND(N49="□",N50="■"),"Ｅ",IF(N50="□",0,"E")))</f>
        <v>0</v>
      </c>
      <c r="N50" s="399" t="str">
        <f t="shared" si="4"/>
        <v>□</v>
      </c>
      <c r="O50" s="644" t="b">
        <v>0</v>
      </c>
      <c r="P50" s="644"/>
      <c r="Q50" s="644"/>
      <c r="R50" s="958" t="s">
        <v>92</v>
      </c>
    </row>
    <row r="51" spans="2:18" ht="21.75" customHeight="1" thickBot="1">
      <c r="B51" s="1409"/>
      <c r="C51" s="1366"/>
      <c r="D51" s="1367"/>
      <c r="E51" s="1368"/>
      <c r="F51" s="1342" t="s">
        <v>292</v>
      </c>
      <c r="G51" s="710" t="s">
        <v>430</v>
      </c>
      <c r="H51" s="715">
        <f>'集計用(配点)'!R21</f>
        <v>0.21</v>
      </c>
      <c r="I51" s="467">
        <f>IF(J51="■",1,IF(J51="□",0,"E"))</f>
        <v>1</v>
      </c>
      <c r="J51" s="697" t="str">
        <f>IF(K51=TRUE,"■","□")</f>
        <v>■</v>
      </c>
      <c r="K51" s="641" t="b">
        <v>1</v>
      </c>
      <c r="L51" s="716">
        <f>'集計用(配点)'!S21</f>
        <v>0.105</v>
      </c>
      <c r="M51" s="467">
        <f>IF(N51="■",1,IF(N51="□",0,"E"))</f>
        <v>1</v>
      </c>
      <c r="N51" s="399" t="str">
        <f t="shared" si="4"/>
        <v>■</v>
      </c>
      <c r="O51" s="641" t="b">
        <v>1</v>
      </c>
      <c r="P51" s="642"/>
      <c r="Q51" s="641"/>
      <c r="R51" s="954" t="s">
        <v>570</v>
      </c>
    </row>
    <row r="52" spans="2:18" ht="21.75" customHeight="1" thickBot="1">
      <c r="B52" s="1409"/>
      <c r="C52" s="1366"/>
      <c r="D52" s="1367"/>
      <c r="E52" s="1368"/>
      <c r="F52" s="1342"/>
      <c r="G52" s="713" t="s">
        <v>109</v>
      </c>
      <c r="H52" s="730">
        <f>IF(AND(OR(I51=0,I51=1),OR(I52=0,I52=1),OR(I53=0,I53=1),OR(I54=0,I54=1)),(SUM(I51:I54)-2)/2,"ERR")</f>
        <v>0</v>
      </c>
      <c r="I52" s="467">
        <f>IF(AND(J51="■",J52="■"),1,IF(AND(J51="□",J52="■"),"Ｅ",IF(J52="□",0,"E")))</f>
        <v>0</v>
      </c>
      <c r="J52" s="399" t="str">
        <f t="shared" si="5"/>
        <v>□</v>
      </c>
      <c r="K52" s="641" t="b">
        <v>0</v>
      </c>
      <c r="L52" s="730">
        <f>IF(AND(OR(M51=0,M51=1),OR(M52=0,M52=1),OR(M53=0,M53=1),OR(M54=0,M54=1)),(SUM(M51:M54)-2)/2,"ERR")</f>
        <v>0</v>
      </c>
      <c r="M52" s="467">
        <f>IF(AND(N51="■",N52="■"),1,IF(AND(N51="□",N52="■"),"Ｅ",IF(N52="□",0,"E")))</f>
        <v>0</v>
      </c>
      <c r="N52" s="399" t="str">
        <f t="shared" si="4"/>
        <v>□</v>
      </c>
      <c r="O52" s="641" t="b">
        <v>0</v>
      </c>
      <c r="P52" s="643"/>
      <c r="Q52" s="643"/>
      <c r="R52" s="955" t="s">
        <v>323</v>
      </c>
    </row>
    <row r="53" spans="2:18" ht="21.75" customHeight="1" thickBot="1">
      <c r="B53" s="1409"/>
      <c r="C53" s="1366"/>
      <c r="D53" s="1367"/>
      <c r="E53" s="1368"/>
      <c r="F53" s="1342"/>
      <c r="G53" s="717" t="s">
        <v>335</v>
      </c>
      <c r="H53" s="773">
        <f>IF(AND(OR(I51=0,I51=1),OR(I52=0,I52=1),OR(I53=0,I53=1),OR(I54=0,I54=1)),H51*(SUM(I51:I54)-2)/2,"ERR")</f>
        <v>0</v>
      </c>
      <c r="I53" s="467">
        <f>IF(J53="■",1,IF(J53="□",0,"E"))</f>
        <v>1</v>
      </c>
      <c r="J53" s="399" t="str">
        <f t="shared" si="5"/>
        <v>■</v>
      </c>
      <c r="K53" s="641" t="b">
        <v>1</v>
      </c>
      <c r="L53" s="773">
        <f>IF(AND(OR(M51=0,M51=1),OR(M52=0,M52=1),OR(M53=0,M53=1),OR(M54=0,M54=1)),L51*(SUM(M51:M54)-2)/2,"ERR")</f>
        <v>0</v>
      </c>
      <c r="M53" s="467">
        <f>IF(N53="■",1,IF(N53="□",0,"E"))</f>
        <v>1</v>
      </c>
      <c r="N53" s="399" t="str">
        <f t="shared" si="4"/>
        <v>■</v>
      </c>
      <c r="O53" s="641" t="b">
        <v>1</v>
      </c>
      <c r="P53" s="641"/>
      <c r="Q53" s="641"/>
      <c r="R53" s="956" t="s">
        <v>93</v>
      </c>
    </row>
    <row r="54" spans="2:18" ht="21.75" customHeight="1" thickBot="1">
      <c r="B54" s="1409"/>
      <c r="C54" s="1369"/>
      <c r="D54" s="1370"/>
      <c r="E54" s="1371"/>
      <c r="F54" s="1343"/>
      <c r="G54" s="771"/>
      <c r="H54" s="765"/>
      <c r="I54" s="735">
        <f>IF(AND(J53="■",J54="■"),1,IF(AND(J53="□",J54="■"),"Ｅ",IF(J54="□",0,"E")))</f>
        <v>0</v>
      </c>
      <c r="J54" s="736" t="str">
        <f>IF(K54=TRUE,"■","□")</f>
        <v>□</v>
      </c>
      <c r="K54" s="736" t="b">
        <v>0</v>
      </c>
      <c r="L54" s="775"/>
      <c r="M54" s="469">
        <f>IF(AND(N53="■",N54="■"),1,IF(AND(N53="□",N54="■"),"Ｅ",IF(N54="□",0,"E")))</f>
        <v>0</v>
      </c>
      <c r="N54" s="399" t="str">
        <f t="shared" si="4"/>
        <v>□</v>
      </c>
      <c r="O54" s="644" t="b">
        <v>0</v>
      </c>
      <c r="P54" s="644"/>
      <c r="Q54" s="644"/>
      <c r="R54" s="958" t="s">
        <v>322</v>
      </c>
    </row>
    <row r="55" spans="2:18" ht="21.75" customHeight="1" thickBot="1">
      <c r="B55" s="1409"/>
      <c r="C55" s="1458" t="s">
        <v>295</v>
      </c>
      <c r="D55" s="1373"/>
      <c r="E55" s="1374"/>
      <c r="F55" s="1387" t="s">
        <v>553</v>
      </c>
      <c r="G55" s="710" t="s">
        <v>430</v>
      </c>
      <c r="H55" s="715">
        <f>'集計用(配点)'!R22</f>
        <v>0.105</v>
      </c>
      <c r="I55" s="467">
        <f>IF(J55="■",1,IF(J55="□",0,"E"))</f>
        <v>1</v>
      </c>
      <c r="J55" s="697" t="str">
        <f>IF(K55=TRUE,"■","□")</f>
        <v>■</v>
      </c>
      <c r="K55" s="641" t="b">
        <v>1</v>
      </c>
      <c r="L55" s="716">
        <f>'集計用(配点)'!S22</f>
        <v>0.0525</v>
      </c>
      <c r="M55" s="467">
        <f>IF(N55="■",1,IF(N55="□",0,"E"))</f>
        <v>1</v>
      </c>
      <c r="N55" s="399" t="str">
        <f t="shared" si="4"/>
        <v>■</v>
      </c>
      <c r="O55" s="641" t="b">
        <v>1</v>
      </c>
      <c r="P55" s="642"/>
      <c r="Q55" s="641"/>
      <c r="R55" s="954" t="s">
        <v>571</v>
      </c>
    </row>
    <row r="56" spans="2:18" ht="21.75" customHeight="1" thickBot="1">
      <c r="B56" s="1409"/>
      <c r="C56" s="1363"/>
      <c r="D56" s="1364"/>
      <c r="E56" s="1365"/>
      <c r="F56" s="1342"/>
      <c r="G56" s="713" t="s">
        <v>109</v>
      </c>
      <c r="H56" s="730">
        <f>IF(AND(OR(I55=0,I55=1),OR(I56=0,I56=1),OR(I57=0,I57=1),OR(I58=0,I58=1)),(SUM(I55:I58)-2)/2,"ERR")</f>
        <v>0</v>
      </c>
      <c r="I56" s="467">
        <f>IF(AND(J55="■",J56="■"),1,IF(AND(J55="□",J56="■"),"Ｅ",IF(J56="□",0,"E")))</f>
        <v>0</v>
      </c>
      <c r="J56" s="399" t="str">
        <f t="shared" si="5"/>
        <v>□</v>
      </c>
      <c r="K56" s="641" t="b">
        <v>0</v>
      </c>
      <c r="L56" s="730">
        <f>IF(AND(OR(M55=0,M55=1),OR(M56=0,M56=1),OR(M57=0,M57=1),OR(M58=0,M58=1)),(SUM(M55:M58)-2)/2,"ERR")</f>
        <v>0</v>
      </c>
      <c r="M56" s="467">
        <f>IF(AND(N55="■",N56="■"),1,IF(AND(N55="□",N56="■"),"Ｅ",IF(N56="□",0,"E")))</f>
        <v>0</v>
      </c>
      <c r="N56" s="399" t="str">
        <f t="shared" si="4"/>
        <v>□</v>
      </c>
      <c r="O56" s="641" t="b">
        <v>0</v>
      </c>
      <c r="P56" s="643"/>
      <c r="Q56" s="643"/>
      <c r="R56" s="955" t="s">
        <v>572</v>
      </c>
    </row>
    <row r="57" spans="2:18" ht="21.75" customHeight="1" thickBot="1">
      <c r="B57" s="1409"/>
      <c r="C57" s="1363"/>
      <c r="D57" s="1364"/>
      <c r="E57" s="1365"/>
      <c r="F57" s="1342"/>
      <c r="G57" s="717" t="s">
        <v>335</v>
      </c>
      <c r="H57" s="773">
        <f>IF(AND(OR(I55=0,I55=1),OR(I56=0,I56=1),OR(I57=0,I57=1),OR(I58=0,I58=1)),H55*(SUM(I55:I58)-2)/2,"ERR")</f>
        <v>0</v>
      </c>
      <c r="I57" s="467">
        <f>IF(J57="■",1,IF(J57="□",0,"E"))</f>
        <v>1</v>
      </c>
      <c r="J57" s="399" t="str">
        <f t="shared" si="5"/>
        <v>■</v>
      </c>
      <c r="K57" s="641" t="b">
        <v>1</v>
      </c>
      <c r="L57" s="773">
        <f>IF(AND(OR(M55=0,M55=1),OR(M56=0,M56=1),OR(M57=0,M57=1),OR(M58=0,M58=1)),L55*(SUM(M55:M58)-2)/2,"ERR")</f>
        <v>0</v>
      </c>
      <c r="M57" s="467">
        <f>IF(N57="■",1,IF(N57="□",0,"E"))</f>
        <v>1</v>
      </c>
      <c r="N57" s="399" t="str">
        <f t="shared" si="4"/>
        <v>■</v>
      </c>
      <c r="O57" s="641" t="b">
        <v>1</v>
      </c>
      <c r="P57" s="641"/>
      <c r="Q57" s="641"/>
      <c r="R57" s="956" t="s">
        <v>53</v>
      </c>
    </row>
    <row r="58" spans="2:18" ht="21.75" customHeight="1" thickBot="1">
      <c r="B58" s="1409"/>
      <c r="C58" s="1363"/>
      <c r="D58" s="1364"/>
      <c r="E58" s="1365"/>
      <c r="F58" s="1343"/>
      <c r="G58" s="771"/>
      <c r="H58" s="765"/>
      <c r="I58" s="735">
        <f>IF(AND(J57="■",J58="■"),1,IF(AND(J57="□",J58="■"),"Ｅ",IF(J58="□",0,"E")))</f>
        <v>0</v>
      </c>
      <c r="J58" s="736" t="str">
        <f>IF(K58=TRUE,"■","□")</f>
        <v>□</v>
      </c>
      <c r="K58" s="736" t="b">
        <v>0</v>
      </c>
      <c r="L58" s="775"/>
      <c r="M58" s="469">
        <f>IF(AND(N57="■",N58="■"),1,IF(AND(N57="□",N58="■"),"Ｅ",IF(N58="□",0,"E")))</f>
        <v>0</v>
      </c>
      <c r="N58" s="399" t="str">
        <f t="shared" si="4"/>
        <v>□</v>
      </c>
      <c r="O58" s="641" t="b">
        <v>0</v>
      </c>
      <c r="P58" s="641"/>
      <c r="Q58" s="644"/>
      <c r="R58" s="958" t="s">
        <v>573</v>
      </c>
    </row>
    <row r="59" spans="2:18" ht="21.75" customHeight="1" thickBot="1">
      <c r="B59" s="1409"/>
      <c r="C59" s="1363"/>
      <c r="D59" s="1364"/>
      <c r="E59" s="1365"/>
      <c r="F59" s="1387" t="s">
        <v>33</v>
      </c>
      <c r="G59" s="710" t="s">
        <v>430</v>
      </c>
      <c r="H59" s="715">
        <f>'集計用(配点)'!R23</f>
        <v>0.105</v>
      </c>
      <c r="I59" s="467">
        <f>IF(J59="■",1,IF(J59="□",0,"E"))</f>
        <v>1</v>
      </c>
      <c r="J59" s="697" t="str">
        <f>IF(K59=TRUE,"■","□")</f>
        <v>■</v>
      </c>
      <c r="K59" s="641" t="b">
        <v>1</v>
      </c>
      <c r="L59" s="716">
        <f>'集計用(配点)'!S23</f>
        <v>0.0525</v>
      </c>
      <c r="M59" s="467">
        <f>IF(N59="■",1,IF(N59="□",0,"E"))</f>
        <v>1</v>
      </c>
      <c r="N59" s="399" t="str">
        <f t="shared" si="4"/>
        <v>■</v>
      </c>
      <c r="O59" s="641" t="b">
        <v>1</v>
      </c>
      <c r="P59" s="642"/>
      <c r="Q59" s="641"/>
      <c r="R59" s="954" t="s">
        <v>574</v>
      </c>
    </row>
    <row r="60" spans="2:18" ht="21.75" customHeight="1" thickBot="1">
      <c r="B60" s="1409"/>
      <c r="C60" s="1363"/>
      <c r="D60" s="1364"/>
      <c r="E60" s="1365"/>
      <c r="F60" s="1342"/>
      <c r="G60" s="713" t="s">
        <v>109</v>
      </c>
      <c r="H60" s="730">
        <f>IF(AND(OR(I59=0,I59=1),OR(I60=0,I60=1),OR(I61=0,I61=1),OR(I62=0,I62=1)),(SUM(I59:I62)-2)/2,"ERR")</f>
        <v>0</v>
      </c>
      <c r="I60" s="467">
        <f>IF(AND(J59="■",J60="■"),1,IF(AND(J59="□",J60="■"),"Ｅ",IF(J60="□",0,"E")))</f>
        <v>0</v>
      </c>
      <c r="J60" s="399" t="str">
        <f t="shared" si="5"/>
        <v>□</v>
      </c>
      <c r="K60" s="641" t="b">
        <v>0</v>
      </c>
      <c r="L60" s="730">
        <f>IF(AND(OR(M59=0,M59=1),OR(M60=0,M60=1),OR(M61=0,M61=1),OR(M62=0,M62=1)),(SUM(M59:M62)-2)/2,"ERR")</f>
        <v>0</v>
      </c>
      <c r="M60" s="467">
        <f>IF(AND(N59="■",N60="■"),1,IF(AND(N59="□",N60="■"),"Ｅ",IF(N60="□",0,"E")))</f>
        <v>0</v>
      </c>
      <c r="N60" s="399" t="str">
        <f t="shared" si="4"/>
        <v>□</v>
      </c>
      <c r="O60" s="641" t="b">
        <v>0</v>
      </c>
      <c r="P60" s="643"/>
      <c r="Q60" s="643"/>
      <c r="R60" s="955" t="s">
        <v>575</v>
      </c>
    </row>
    <row r="61" spans="2:18" ht="21.75" customHeight="1" thickBot="1">
      <c r="B61" s="1409"/>
      <c r="C61" s="1363"/>
      <c r="D61" s="1364"/>
      <c r="E61" s="1365"/>
      <c r="F61" s="1342"/>
      <c r="G61" s="717" t="s">
        <v>335</v>
      </c>
      <c r="H61" s="773">
        <f>IF(AND(OR(I59=0,I59=1),OR(I60=0,I60=1),OR(I61=0,I61=1),OR(I62=0,I62=1)),H59*(SUM(I59:I62)-2)/2,"ERR")</f>
        <v>0</v>
      </c>
      <c r="I61" s="467">
        <f>IF(J61="■",1,IF(J61="□",0,"E"))</f>
        <v>1</v>
      </c>
      <c r="J61" s="399" t="str">
        <f t="shared" si="5"/>
        <v>■</v>
      </c>
      <c r="K61" s="641" t="b">
        <v>1</v>
      </c>
      <c r="L61" s="773">
        <f>IF(AND(OR(M59=0,M59=1),OR(M60=0,M60=1),OR(M61=0,M61=1),OR(M62=0,M62=1)),L59*(SUM(M59:M62)-2)/2,"ERR")</f>
        <v>0</v>
      </c>
      <c r="M61" s="467">
        <f>IF(N61="■",1,IF(N61="□",0,"E"))</f>
        <v>1</v>
      </c>
      <c r="N61" s="399" t="str">
        <f t="shared" si="4"/>
        <v>■</v>
      </c>
      <c r="O61" s="641" t="b">
        <v>1</v>
      </c>
      <c r="P61" s="641"/>
      <c r="Q61" s="641"/>
      <c r="R61" s="956" t="s">
        <v>277</v>
      </c>
    </row>
    <row r="62" spans="2:18" ht="21.75" customHeight="1" thickBot="1">
      <c r="B62" s="1409"/>
      <c r="C62" s="1363"/>
      <c r="D62" s="1364"/>
      <c r="E62" s="1365"/>
      <c r="F62" s="1343"/>
      <c r="G62" s="771"/>
      <c r="H62" s="765"/>
      <c r="I62" s="735">
        <f>IF(AND(J61="■",J62="■"),1,IF(AND(J61="□",J62="■"),"Ｅ",IF(J62="□",0,"E")))</f>
        <v>0</v>
      </c>
      <c r="J62" s="736" t="str">
        <f>IF(K62=TRUE,"■","□")</f>
        <v>□</v>
      </c>
      <c r="K62" s="736" t="b">
        <v>0</v>
      </c>
      <c r="L62" s="775"/>
      <c r="M62" s="469">
        <f>IF(AND(N61="■",N62="■"),1,IF(AND(N61="□",N62="■"),"Ｅ",IF(N62="□",0,"E")))</f>
        <v>0</v>
      </c>
      <c r="N62" s="701" t="str">
        <f t="shared" si="4"/>
        <v>□</v>
      </c>
      <c r="O62" s="644" t="b">
        <v>0</v>
      </c>
      <c r="P62" s="644"/>
      <c r="Q62" s="644"/>
      <c r="R62" s="958" t="s">
        <v>278</v>
      </c>
    </row>
    <row r="63" spans="2:18" ht="23.25" thickBot="1">
      <c r="B63" s="1457"/>
      <c r="C63" s="771"/>
      <c r="D63" s="772"/>
      <c r="E63" s="785"/>
      <c r="F63" s="469"/>
      <c r="G63" s="740"/>
      <c r="H63" s="783" t="s">
        <v>116</v>
      </c>
      <c r="I63" s="783"/>
      <c r="J63" s="783"/>
      <c r="K63" s="783"/>
      <c r="L63" s="783" t="s">
        <v>111</v>
      </c>
      <c r="M63" s="783"/>
      <c r="N63" s="783"/>
      <c r="O63" s="783"/>
      <c r="P63" s="784" t="s">
        <v>116</v>
      </c>
      <c r="Q63" s="784" t="s">
        <v>111</v>
      </c>
      <c r="R63" s="742"/>
    </row>
    <row r="64" spans="2:18" ht="22.5">
      <c r="B64" s="1409" t="s">
        <v>379</v>
      </c>
      <c r="C64" s="771"/>
      <c r="D64" s="772"/>
      <c r="E64" s="785"/>
      <c r="F64" s="469"/>
      <c r="G64" s="740"/>
      <c r="H64" s="783" t="s">
        <v>116</v>
      </c>
      <c r="I64" s="783"/>
      <c r="J64" s="783"/>
      <c r="K64" s="783"/>
      <c r="L64" s="783" t="s">
        <v>111</v>
      </c>
      <c r="M64" s="783"/>
      <c r="N64" s="783"/>
      <c r="O64" s="783"/>
      <c r="P64" s="784" t="s">
        <v>116</v>
      </c>
      <c r="Q64" s="784" t="s">
        <v>111</v>
      </c>
      <c r="R64" s="742"/>
    </row>
    <row r="65" spans="2:18" ht="21.75" customHeight="1">
      <c r="B65" s="1409"/>
      <c r="C65" s="1458" t="s">
        <v>295</v>
      </c>
      <c r="D65" s="1373"/>
      <c r="E65" s="1374"/>
      <c r="F65" s="1415" t="s">
        <v>289</v>
      </c>
      <c r="G65" s="694"/>
      <c r="H65" s="694"/>
      <c r="I65" s="694"/>
      <c r="J65" s="694">
        <f>IF(Q65="■",1,0)</f>
        <v>0</v>
      </c>
      <c r="K65" s="694"/>
      <c r="L65" s="694"/>
      <c r="M65" s="694"/>
      <c r="N65" s="694"/>
      <c r="O65" s="694"/>
      <c r="P65" s="694"/>
      <c r="Q65" s="694" t="str">
        <f>IF('業務情報'!$F$9=2,"■","□")</f>
        <v>□</v>
      </c>
      <c r="R65" s="693" t="s">
        <v>596</v>
      </c>
    </row>
    <row r="66" spans="2:18" ht="21.75" customHeight="1" thickBot="1">
      <c r="B66" s="1409"/>
      <c r="C66" s="1363"/>
      <c r="D66" s="1364"/>
      <c r="E66" s="1365"/>
      <c r="F66" s="1480"/>
      <c r="G66" s="710" t="s">
        <v>430</v>
      </c>
      <c r="H66" s="715">
        <f>IF('業務情報'!$F$9=2,"－",'集計用(配点)'!R24)</f>
        <v>0.19999999999999998</v>
      </c>
      <c r="I66" s="467">
        <f>IF(J66="■",1,IF(J66="□",0,"E"))</f>
        <v>1</v>
      </c>
      <c r="J66" s="697" t="str">
        <f>IF(K66=TRUE,"■","□")</f>
        <v>■</v>
      </c>
      <c r="K66" s="641" t="b">
        <v>1</v>
      </c>
      <c r="L66" s="716"/>
      <c r="M66" s="467"/>
      <c r="N66" s="697"/>
      <c r="O66" s="641"/>
      <c r="P66" s="641"/>
      <c r="Q66" s="641"/>
      <c r="R66" s="954" t="s">
        <v>294</v>
      </c>
    </row>
    <row r="67" spans="2:18" ht="21.75" customHeight="1" thickBot="1">
      <c r="B67" s="1409"/>
      <c r="C67" s="1363"/>
      <c r="D67" s="1364"/>
      <c r="E67" s="1365"/>
      <c r="F67" s="1480"/>
      <c r="G67" s="713" t="s">
        <v>109</v>
      </c>
      <c r="H67" s="730">
        <f>IF('業務情報'!$F$9=2,"－",IF(AND(OR(I66=0,I66=1),OR(I67=0,I67=1),OR(I68=0,I68=1),OR(I69=0,I69=1)),(SUM(I66:I69)-2)/2,"ERR"))</f>
        <v>0</v>
      </c>
      <c r="I67" s="467">
        <f>IF(AND(J66="■",J67="■"),1,IF(AND(J66="□",J67="■"),"Ｅ",IF(J67="□",0,"E")))</f>
        <v>0</v>
      </c>
      <c r="J67" s="399" t="str">
        <f aca="true" t="shared" si="6" ref="J67:J76">IF(K67=TRUE,"■","□")</f>
        <v>□</v>
      </c>
      <c r="K67" s="641" t="b">
        <v>0</v>
      </c>
      <c r="L67" s="730"/>
      <c r="M67" s="467"/>
      <c r="N67" s="697"/>
      <c r="O67" s="641"/>
      <c r="P67" s="643"/>
      <c r="Q67" s="643"/>
      <c r="R67" s="959" t="s">
        <v>281</v>
      </c>
    </row>
    <row r="68" spans="2:18" ht="21.75" customHeight="1">
      <c r="B68" s="1409"/>
      <c r="C68" s="1363"/>
      <c r="D68" s="1364"/>
      <c r="E68" s="1365"/>
      <c r="F68" s="1480"/>
      <c r="G68" s="717" t="s">
        <v>335</v>
      </c>
      <c r="H68" s="773">
        <f>IF('業務情報'!$F$9=2,"－",IF(AND(OR(I66=0,I66=1),OR(I67=0,I67=1),OR(I68=0,I68=1),OR(I69=0,I69=1)),H66*(SUM(I66:I69)-2)/2,"ERR"))</f>
        <v>0</v>
      </c>
      <c r="I68" s="467">
        <f>IF(J68="■",1,IF(J68="□",0,"E"))</f>
        <v>1</v>
      </c>
      <c r="J68" s="399" t="str">
        <f t="shared" si="6"/>
        <v>■</v>
      </c>
      <c r="K68" s="641" t="b">
        <v>1</v>
      </c>
      <c r="L68" s="773"/>
      <c r="M68" s="467"/>
      <c r="N68" s="697"/>
      <c r="O68" s="641"/>
      <c r="P68" s="641"/>
      <c r="Q68" s="641"/>
      <c r="R68" s="956" t="s">
        <v>282</v>
      </c>
    </row>
    <row r="69" spans="2:18" ht="21.75" customHeight="1">
      <c r="B69" s="1409"/>
      <c r="C69" s="1456"/>
      <c r="D69" s="1375"/>
      <c r="E69" s="1376"/>
      <c r="F69" s="1481"/>
      <c r="G69" s="771"/>
      <c r="H69" s="765"/>
      <c r="I69" s="735">
        <f>IF(AND(J68="■",J69="■"),1,IF(AND(J68="□",J69="■"),"Ｅ",IF(J69="□",0,"E")))</f>
        <v>0</v>
      </c>
      <c r="J69" s="736" t="str">
        <f>IF(K69=TRUE,"■","□")</f>
        <v>□</v>
      </c>
      <c r="K69" s="736" t="b">
        <v>0</v>
      </c>
      <c r="L69" s="775"/>
      <c r="M69" s="467"/>
      <c r="N69" s="697"/>
      <c r="O69" s="641"/>
      <c r="P69" s="644"/>
      <c r="Q69" s="644"/>
      <c r="R69" s="958" t="s">
        <v>283</v>
      </c>
    </row>
    <row r="70" spans="2:18" ht="21.75" customHeight="1" thickBot="1">
      <c r="B70" s="1409"/>
      <c r="C70" s="1458" t="s">
        <v>43</v>
      </c>
      <c r="D70" s="1373"/>
      <c r="E70" s="1374"/>
      <c r="F70" s="1387" t="s">
        <v>580</v>
      </c>
      <c r="G70" s="710" t="s">
        <v>430</v>
      </c>
      <c r="H70" s="715">
        <f>'集計用(配点)'!R25</f>
        <v>0.15749999999999997</v>
      </c>
      <c r="I70" s="467">
        <f>IF(J70="■",1,IF(J70="□",0,"E"))</f>
        <v>1</v>
      </c>
      <c r="J70" s="697" t="str">
        <f>IF(K70=TRUE,"■","□")</f>
        <v>■</v>
      </c>
      <c r="K70" s="641" t="b">
        <v>1</v>
      </c>
      <c r="L70" s="716">
        <f>'集計用(配点)'!S25</f>
        <v>0.07874999999999999</v>
      </c>
      <c r="M70" s="467">
        <f>IF(N70="■",1,IF(N70="□",0,"E"))</f>
        <v>1</v>
      </c>
      <c r="N70" s="697" t="str">
        <f aca="true" t="shared" si="7" ref="N70:N81">IF(O70=TRUE,"■","□")</f>
        <v>■</v>
      </c>
      <c r="O70" s="641" t="b">
        <v>1</v>
      </c>
      <c r="P70" s="642"/>
      <c r="Q70" s="641"/>
      <c r="R70" s="954" t="s">
        <v>44</v>
      </c>
    </row>
    <row r="71" spans="2:18" ht="21.75" customHeight="1" thickBot="1">
      <c r="B71" s="1409"/>
      <c r="C71" s="1363"/>
      <c r="D71" s="1364"/>
      <c r="E71" s="1365"/>
      <c r="F71" s="1342"/>
      <c r="G71" s="713" t="s">
        <v>109</v>
      </c>
      <c r="H71" s="730">
        <f>IF(AND(OR(I70=0,I70=1),OR(I71=0,I71=1),OR(I72=0,I72=1),OR(I73=0,I73=1)),(SUM(I70:I73)-2)/2,"ERR")</f>
        <v>0</v>
      </c>
      <c r="I71" s="467">
        <f>IF(AND(J70="■",J71="■"),1,IF(AND(J70="□",J71="■"),"Ｅ",IF(J71="□",0,"E")))</f>
        <v>0</v>
      </c>
      <c r="J71" s="399" t="str">
        <f t="shared" si="6"/>
        <v>□</v>
      </c>
      <c r="K71" s="641" t="b">
        <v>0</v>
      </c>
      <c r="L71" s="730">
        <f>IF(AND(OR(M70=0,M70=1),OR(M71=0,M71=1),OR(M72=0,M72=1),OR(M73=0,M73=1)),(SUM(M70:M73)-2)/2,"ERR")</f>
        <v>0</v>
      </c>
      <c r="M71" s="467">
        <f>IF(AND(N70="■",N71="■"),1,IF(AND(N70="□",N71="■"),"Ｅ",IF(N71="□",0,"E")))</f>
        <v>0</v>
      </c>
      <c r="N71" s="399" t="str">
        <f t="shared" si="7"/>
        <v>□</v>
      </c>
      <c r="O71" s="641" t="b">
        <v>0</v>
      </c>
      <c r="P71" s="643"/>
      <c r="Q71" s="643"/>
      <c r="R71" s="955" t="s">
        <v>45</v>
      </c>
    </row>
    <row r="72" spans="2:18" ht="21.75" customHeight="1" thickBot="1">
      <c r="B72" s="1409"/>
      <c r="C72" s="1363"/>
      <c r="D72" s="1364"/>
      <c r="E72" s="1365"/>
      <c r="F72" s="1342"/>
      <c r="G72" s="717" t="s">
        <v>335</v>
      </c>
      <c r="H72" s="773">
        <f>IF(AND(OR(I70=0,I70=1),OR(I71=0,I71=1),OR(I72=0,I72=1),OR(I73=0,I73=1)),H70*(SUM(I70:I73)-2)/2,"ERR")</f>
        <v>0</v>
      </c>
      <c r="I72" s="467">
        <f>IF(J72="■",1,IF(J72="□",0,"E"))</f>
        <v>1</v>
      </c>
      <c r="J72" s="399" t="str">
        <f t="shared" si="6"/>
        <v>■</v>
      </c>
      <c r="K72" s="641" t="b">
        <v>1</v>
      </c>
      <c r="L72" s="773">
        <f>IF(AND(OR(M70=0,M70=1),OR(M71=0,M71=1),OR(M72=0,M72=1),OR(M73=0,M73=1)),L70*(SUM(M70:M73)-2)/2,"ERR")</f>
        <v>0</v>
      </c>
      <c r="M72" s="467">
        <f>IF(N72="■",1,IF(N72="□",0,"E"))</f>
        <v>1</v>
      </c>
      <c r="N72" s="399" t="str">
        <f t="shared" si="7"/>
        <v>■</v>
      </c>
      <c r="O72" s="641" t="b">
        <v>1</v>
      </c>
      <c r="P72" s="641"/>
      <c r="Q72" s="641"/>
      <c r="R72" s="956" t="s">
        <v>296</v>
      </c>
    </row>
    <row r="73" spans="2:18" ht="21.75" customHeight="1" thickBot="1">
      <c r="B73" s="1409"/>
      <c r="C73" s="1363"/>
      <c r="D73" s="1364"/>
      <c r="E73" s="1365"/>
      <c r="F73" s="1343"/>
      <c r="G73" s="771"/>
      <c r="H73" s="765"/>
      <c r="I73" s="735">
        <f>IF(AND(J72="■",J73="■"),1,IF(AND(J72="□",J73="■"),"Ｅ",IF(J73="□",0,"E")))</f>
        <v>0</v>
      </c>
      <c r="J73" s="736" t="str">
        <f>IF(K73=TRUE,"■","□")</f>
        <v>□</v>
      </c>
      <c r="K73" s="736" t="b">
        <v>0</v>
      </c>
      <c r="L73" s="775"/>
      <c r="M73" s="469">
        <f>IF(AND(N72="■",N73="■"),1,IF(AND(N72="□",N73="■"),"Ｅ",IF(N73="□",0,"E")))</f>
        <v>0</v>
      </c>
      <c r="N73" s="399" t="str">
        <f t="shared" si="7"/>
        <v>□</v>
      </c>
      <c r="O73" s="644" t="b">
        <v>0</v>
      </c>
      <c r="P73" s="644"/>
      <c r="Q73" s="644"/>
      <c r="R73" s="958" t="s">
        <v>61</v>
      </c>
    </row>
    <row r="74" spans="2:18" ht="21.75" customHeight="1" thickBot="1">
      <c r="B74" s="1409"/>
      <c r="C74" s="1363"/>
      <c r="D74" s="1364"/>
      <c r="E74" s="1365"/>
      <c r="F74" s="1387" t="s">
        <v>329</v>
      </c>
      <c r="G74" s="710" t="s">
        <v>430</v>
      </c>
      <c r="H74" s="715">
        <f>'集計用(配点)'!R26</f>
        <v>0.15749999999999997</v>
      </c>
      <c r="I74" s="467">
        <f>IF(J74="■",1,IF(J74="□",0,"E"))</f>
        <v>1</v>
      </c>
      <c r="J74" s="697" t="str">
        <f>IF(K74=TRUE,"■","□")</f>
        <v>■</v>
      </c>
      <c r="K74" s="641" t="b">
        <v>1</v>
      </c>
      <c r="L74" s="716">
        <f>'集計用(配点)'!S26</f>
        <v>0.07874999999999999</v>
      </c>
      <c r="M74" s="467">
        <f>IF(N74="■",1,IF(N74="□",0,"E"))</f>
        <v>1</v>
      </c>
      <c r="N74" s="399" t="str">
        <f t="shared" si="7"/>
        <v>■</v>
      </c>
      <c r="O74" s="641" t="b">
        <v>1</v>
      </c>
      <c r="P74" s="641"/>
      <c r="Q74" s="641"/>
      <c r="R74" s="954" t="s">
        <v>63</v>
      </c>
    </row>
    <row r="75" spans="2:18" ht="21.75" customHeight="1" thickBot="1">
      <c r="B75" s="1409"/>
      <c r="C75" s="1363"/>
      <c r="D75" s="1364"/>
      <c r="E75" s="1365"/>
      <c r="F75" s="1342"/>
      <c r="G75" s="713" t="s">
        <v>109</v>
      </c>
      <c r="H75" s="730">
        <f>IF(AND(OR(I74=0,I74=1),OR(I75=0,I75=1),OR(I76=0,I76=1),OR(I77=0,I77=1)),(SUM(I74:I77)-2)/2,"ERR")</f>
        <v>0</v>
      </c>
      <c r="I75" s="467">
        <f>IF(AND(J74="■",J75="■"),1,IF(AND(J74="□",J75="■"),"Ｅ",IF(J75="□",0,"E")))</f>
        <v>0</v>
      </c>
      <c r="J75" s="399" t="str">
        <f t="shared" si="6"/>
        <v>□</v>
      </c>
      <c r="K75" s="641" t="b">
        <v>0</v>
      </c>
      <c r="L75" s="730">
        <f>IF(AND(OR(M74=0,M74=1),OR(M75=0,M75=1),OR(M76=0,M76=1),OR(M77=0,M77=1)),(SUM(M74:M77)-2)/2,"ERR")</f>
        <v>0</v>
      </c>
      <c r="M75" s="467">
        <f>IF(AND(N74="■",N75="■"),1,IF(AND(N74="□",N75="■"),"Ｅ",IF(N75="□",0,"E")))</f>
        <v>0</v>
      </c>
      <c r="N75" s="399" t="str">
        <f t="shared" si="7"/>
        <v>□</v>
      </c>
      <c r="O75" s="641" t="b">
        <v>0</v>
      </c>
      <c r="P75" s="643"/>
      <c r="Q75" s="643"/>
      <c r="R75" s="955" t="s">
        <v>64</v>
      </c>
    </row>
    <row r="76" spans="2:18" ht="21.75" customHeight="1" thickBot="1">
      <c r="B76" s="1409"/>
      <c r="C76" s="1363"/>
      <c r="D76" s="1364"/>
      <c r="E76" s="1365"/>
      <c r="F76" s="1342"/>
      <c r="G76" s="717" t="s">
        <v>335</v>
      </c>
      <c r="H76" s="773">
        <f>IF(AND(OR(I74=0,I74=1),OR(I75=0,I75=1),OR(I76=0,I76=1),OR(I77=0,I77=1)),H74*(SUM(I74:I77)-2)/2,"ERR")</f>
        <v>0</v>
      </c>
      <c r="I76" s="467">
        <f>IF(J76="■",1,IF(J76="□",0,"E"))</f>
        <v>1</v>
      </c>
      <c r="J76" s="399" t="str">
        <f t="shared" si="6"/>
        <v>■</v>
      </c>
      <c r="K76" s="641" t="b">
        <v>1</v>
      </c>
      <c r="L76" s="773">
        <f>IF(AND(OR(M74=0,M74=1),OR(M75=0,M75=1),OR(M76=0,M76=1),OR(M77=0,M77=1)),L74*(SUM(M74:M77)-2)/2,"ERR")</f>
        <v>0</v>
      </c>
      <c r="M76" s="467">
        <f>IF(N76="■",1,IF(N76="□",0,"E"))</f>
        <v>1</v>
      </c>
      <c r="N76" s="399" t="str">
        <f t="shared" si="7"/>
        <v>■</v>
      </c>
      <c r="O76" s="641" t="b">
        <v>1</v>
      </c>
      <c r="P76" s="641"/>
      <c r="Q76" s="641"/>
      <c r="R76" s="956" t="s">
        <v>65</v>
      </c>
    </row>
    <row r="77" spans="2:18" ht="21.75" customHeight="1" thickBot="1">
      <c r="B77" s="1409"/>
      <c r="C77" s="1363"/>
      <c r="D77" s="1364"/>
      <c r="E77" s="1365"/>
      <c r="F77" s="1343"/>
      <c r="G77" s="771"/>
      <c r="H77" s="765"/>
      <c r="I77" s="735">
        <f>IF(AND(J76="■",J77="■"),1,IF(AND(J76="□",J77="■"),"Ｅ",IF(J77="□",0,"E")))</f>
        <v>0</v>
      </c>
      <c r="J77" s="736" t="str">
        <f>IF(K77=TRUE,"■","□")</f>
        <v>□</v>
      </c>
      <c r="K77" s="736" t="b">
        <v>0</v>
      </c>
      <c r="L77" s="775"/>
      <c r="M77" s="469">
        <f>IF(AND(N76="■",N77="■"),1,IF(AND(N76="□",N77="■"),"Ｅ",IF(N77="□",0,"E")))</f>
        <v>0</v>
      </c>
      <c r="N77" s="399" t="str">
        <f t="shared" si="7"/>
        <v>□</v>
      </c>
      <c r="O77" s="644" t="b">
        <v>0</v>
      </c>
      <c r="P77" s="644"/>
      <c r="Q77" s="644"/>
      <c r="R77" s="958" t="s">
        <v>66</v>
      </c>
    </row>
    <row r="78" spans="2:18" ht="21.75" customHeight="1" thickBot="1">
      <c r="B78" s="1409"/>
      <c r="C78" s="1363"/>
      <c r="D78" s="1364"/>
      <c r="E78" s="1365"/>
      <c r="F78" s="1446" t="s">
        <v>290</v>
      </c>
      <c r="G78" s="710" t="s">
        <v>430</v>
      </c>
      <c r="H78" s="715">
        <f>'集計用(配点)'!R27</f>
        <v>0.105</v>
      </c>
      <c r="I78" s="467">
        <f>IF(J78="■",1,IF(J78="□",0,"E"))</f>
        <v>1</v>
      </c>
      <c r="J78" s="697" t="str">
        <f>IF(K78=TRUE,"■","□")</f>
        <v>■</v>
      </c>
      <c r="K78" s="641" t="b">
        <v>1</v>
      </c>
      <c r="L78" s="716">
        <f>'集計用(配点)'!S27</f>
        <v>0.0525</v>
      </c>
      <c r="M78" s="467">
        <f>IF(N78="■",1,IF(N78="□",0,"E"))</f>
        <v>1</v>
      </c>
      <c r="N78" s="399" t="str">
        <f t="shared" si="7"/>
        <v>■</v>
      </c>
      <c r="O78" s="641" t="b">
        <v>1</v>
      </c>
      <c r="P78" s="641"/>
      <c r="Q78" s="641"/>
      <c r="R78" s="954" t="s">
        <v>326</v>
      </c>
    </row>
    <row r="79" spans="2:18" ht="21.75" customHeight="1" thickBot="1">
      <c r="B79" s="1409"/>
      <c r="C79" s="1363"/>
      <c r="D79" s="1364"/>
      <c r="E79" s="1365"/>
      <c r="F79" s="1446"/>
      <c r="G79" s="713" t="s">
        <v>109</v>
      </c>
      <c r="H79" s="730">
        <f>IF(AND(OR(I78=0,I78=1),OR(I79=0,I79=1),OR(I80=0,I80=1),OR(I81=0,I81=1)),(SUM(I78:I81)-2)/2,"ERR")</f>
        <v>0</v>
      </c>
      <c r="I79" s="467">
        <f>IF(AND(J78="■",J79="■"),1,IF(AND(J78="□",J79="■"),"Ｅ",IF(J79="□",0,"E")))</f>
        <v>0</v>
      </c>
      <c r="J79" s="399" t="str">
        <f>IF(K79=TRUE,"■","□")</f>
        <v>□</v>
      </c>
      <c r="K79" s="641" t="b">
        <v>0</v>
      </c>
      <c r="L79" s="730">
        <f>IF(AND(OR(M78=0,M78=1),OR(M79=0,M79=1),OR(M80=0,M80=1),OR(M81=0,M81=1)),(SUM(M78:M81)-2)/2,"ERR")</f>
        <v>0</v>
      </c>
      <c r="M79" s="469">
        <f>IF(AND(N78="■",N79="■"),1,IF(AND(N78="□",N79="■"),"Ｅ",IF(N79="□",0,"E")))</f>
        <v>0</v>
      </c>
      <c r="N79" s="399" t="str">
        <f t="shared" si="7"/>
        <v>□</v>
      </c>
      <c r="O79" s="644" t="b">
        <v>0</v>
      </c>
      <c r="P79" s="643"/>
      <c r="Q79" s="643"/>
      <c r="R79" s="955" t="s">
        <v>19</v>
      </c>
    </row>
    <row r="80" spans="2:18" ht="21.75" customHeight="1" thickBot="1">
      <c r="B80" s="1409"/>
      <c r="C80" s="1363"/>
      <c r="D80" s="1364"/>
      <c r="E80" s="1365"/>
      <c r="F80" s="1446"/>
      <c r="G80" s="717" t="s">
        <v>335</v>
      </c>
      <c r="H80" s="773">
        <f>IF(H78="－","－",IF(AND(OR(I78=0,I78=1),OR(I79=0,I79=1),OR(I80=0,I80=1),OR(I81=0,I81=1)),H78*(SUM(I78:I81)-2)/2,"ERR"))</f>
        <v>0</v>
      </c>
      <c r="I80" s="467">
        <f>IF(J80="■",1,IF(J80="□",0,"E"))</f>
        <v>1</v>
      </c>
      <c r="J80" s="399" t="str">
        <f>IF(K80=TRUE,"■","□")</f>
        <v>■</v>
      </c>
      <c r="K80" s="641" t="b">
        <v>1</v>
      </c>
      <c r="L80" s="773">
        <f>IF(L78="－","－",IF(AND(OR(M78=0,M78=1),OR(M79=0,M79=1),OR(M80=0,M80=1),OR(M81=0,M81=1)),L78*(SUM(M78:M81)-2)/2,"ERR"))</f>
        <v>0</v>
      </c>
      <c r="M80" s="467">
        <f>IF(N80="■",1,IF(N80="□",0,"E"))</f>
        <v>1</v>
      </c>
      <c r="N80" s="399" t="str">
        <f t="shared" si="7"/>
        <v>■</v>
      </c>
      <c r="O80" s="641" t="b">
        <v>1</v>
      </c>
      <c r="P80" s="641"/>
      <c r="Q80" s="641"/>
      <c r="R80" s="956" t="s">
        <v>284</v>
      </c>
    </row>
    <row r="81" spans="2:18" ht="21.75" customHeight="1">
      <c r="B81" s="1409"/>
      <c r="C81" s="1363"/>
      <c r="D81" s="1364"/>
      <c r="E81" s="1365"/>
      <c r="F81" s="1449"/>
      <c r="G81" s="771"/>
      <c r="H81" s="765"/>
      <c r="I81" s="735">
        <f>IF(AND(J80="■",J81="■"),1,IF(AND(J80="□",J81="■"),"Ｅ",IF(J81="□",0,"E")))</f>
        <v>0</v>
      </c>
      <c r="J81" s="736" t="str">
        <f>IF(K81=TRUE,"■","□")</f>
        <v>□</v>
      </c>
      <c r="K81" s="736" t="b">
        <v>0</v>
      </c>
      <c r="L81" s="775"/>
      <c r="M81" s="467">
        <f>IF(AND(N80="■",N81="■"),1,IF(AND(N80="□",N81="■"),"Ｅ",IF(N81="□",0,"E")))</f>
        <v>0</v>
      </c>
      <c r="N81" s="399" t="str">
        <f t="shared" si="7"/>
        <v>□</v>
      </c>
      <c r="O81" s="641" t="b">
        <v>0</v>
      </c>
      <c r="P81" s="643"/>
      <c r="Q81" s="644"/>
      <c r="R81" s="958" t="s">
        <v>47</v>
      </c>
    </row>
    <row r="82" spans="2:18" ht="21.75" customHeight="1">
      <c r="B82" s="1409"/>
      <c r="C82" s="1363"/>
      <c r="D82" s="1364"/>
      <c r="E82" s="1365"/>
      <c r="F82" s="1415" t="s">
        <v>330</v>
      </c>
      <c r="G82" s="694"/>
      <c r="H82" s="694"/>
      <c r="I82" s="694"/>
      <c r="J82" s="694">
        <f>IF(Q82="■",1,0)</f>
        <v>0</v>
      </c>
      <c r="K82" s="694"/>
      <c r="L82" s="694"/>
      <c r="M82" s="694"/>
      <c r="N82" s="694"/>
      <c r="O82" s="694"/>
      <c r="P82" s="694"/>
      <c r="Q82" s="694" t="str">
        <f>IF('業務情報'!$F$9=2,"■","□")</f>
        <v>□</v>
      </c>
      <c r="R82" s="693" t="s">
        <v>596</v>
      </c>
    </row>
    <row r="83" spans="2:18" ht="21.75" customHeight="1" thickBot="1">
      <c r="B83" s="1409"/>
      <c r="C83" s="1363"/>
      <c r="D83" s="1364"/>
      <c r="E83" s="1365"/>
      <c r="F83" s="1416"/>
      <c r="G83" s="710" t="s">
        <v>430</v>
      </c>
      <c r="H83" s="715">
        <f>IF('業務情報'!$F$9=2,"－",'集計用(配点)'!R28)</f>
        <v>0.3</v>
      </c>
      <c r="I83" s="467">
        <f>IF(J83="■",1,IF(J83="□",0,"E"))</f>
        <v>1</v>
      </c>
      <c r="J83" s="697" t="str">
        <f>IF(K83=TRUE,"■","□")</f>
        <v>■</v>
      </c>
      <c r="K83" s="641" t="b">
        <v>1</v>
      </c>
      <c r="L83" s="716"/>
      <c r="M83" s="467"/>
      <c r="N83" s="697"/>
      <c r="O83" s="641"/>
      <c r="P83" s="641"/>
      <c r="Q83" s="641"/>
      <c r="R83" s="954" t="s">
        <v>320</v>
      </c>
    </row>
    <row r="84" spans="2:18" ht="21.75" customHeight="1" thickBot="1">
      <c r="B84" s="1409"/>
      <c r="C84" s="1363"/>
      <c r="D84" s="1364"/>
      <c r="E84" s="1365"/>
      <c r="F84" s="1416"/>
      <c r="G84" s="713" t="s">
        <v>109</v>
      </c>
      <c r="H84" s="730">
        <f>IF('業務情報'!$F$9=2,"－",IF(AND(OR(I83=0,I83=1),OR(I84=0,I84=1),OR(I85=0,I85=1),OR(I86=0,I86=1)),(SUM(I83:I86)-2)/2,"ERR"))</f>
        <v>0</v>
      </c>
      <c r="I84" s="467">
        <f>IF(AND(J83="■",J84="■"),1,IF(AND(J83="□",J84="■"),"Ｅ",IF(J84="□",0,"E")))</f>
        <v>0</v>
      </c>
      <c r="J84" s="399" t="str">
        <f>IF(K84=TRUE,"■","□")</f>
        <v>□</v>
      </c>
      <c r="K84" s="641" t="b">
        <v>0</v>
      </c>
      <c r="L84" s="730"/>
      <c r="M84" s="467"/>
      <c r="N84" s="697"/>
      <c r="O84" s="641"/>
      <c r="P84" s="643"/>
      <c r="Q84" s="643"/>
      <c r="R84" s="955" t="s">
        <v>321</v>
      </c>
    </row>
    <row r="85" spans="2:18" ht="21.75" customHeight="1">
      <c r="B85" s="1409"/>
      <c r="C85" s="1363"/>
      <c r="D85" s="1364"/>
      <c r="E85" s="1365"/>
      <c r="F85" s="1416"/>
      <c r="G85" s="717" t="s">
        <v>335</v>
      </c>
      <c r="H85" s="773">
        <f>IF('業務情報'!$F$9=2,"－",IF(AND(OR(I83=0,I83=1),OR(I84=0,I84=1),OR(I85=0,I85=1),OR(I86=0,I86=1)),H83*(SUM(I83:I86)-2)/2,"ERR"))</f>
        <v>0</v>
      </c>
      <c r="I85" s="467">
        <f>IF(J85="■",1,IF(J85="□",0,"E"))</f>
        <v>1</v>
      </c>
      <c r="J85" s="399" t="str">
        <f>IF(K85=TRUE,"■","□")</f>
        <v>■</v>
      </c>
      <c r="K85" s="641" t="b">
        <v>1</v>
      </c>
      <c r="L85" s="773"/>
      <c r="M85" s="467"/>
      <c r="N85" s="697"/>
      <c r="O85" s="641"/>
      <c r="P85" s="641"/>
      <c r="Q85" s="641"/>
      <c r="R85" s="956" t="s">
        <v>639</v>
      </c>
    </row>
    <row r="86" spans="2:18" ht="21.75" customHeight="1">
      <c r="B86" s="1409"/>
      <c r="C86" s="1363"/>
      <c r="D86" s="1364"/>
      <c r="E86" s="1365"/>
      <c r="F86" s="1417"/>
      <c r="G86" s="771"/>
      <c r="H86" s="765"/>
      <c r="I86" s="735">
        <f>IF(AND(J85="■",J86="■"),1,IF(AND(J85="□",J86="■"),"Ｅ",IF(J86="□",0,"E")))</f>
        <v>0</v>
      </c>
      <c r="J86" s="736" t="str">
        <f>IF(K86=TRUE,"■","□")</f>
        <v>□</v>
      </c>
      <c r="K86" s="736" t="b">
        <v>0</v>
      </c>
      <c r="L86" s="775"/>
      <c r="M86" s="467"/>
      <c r="N86" s="697"/>
      <c r="O86" s="641"/>
      <c r="P86" s="644"/>
      <c r="Q86" s="641"/>
      <c r="R86" s="958" t="s">
        <v>94</v>
      </c>
    </row>
    <row r="87" spans="2:18" ht="21.75" customHeight="1">
      <c r="B87" s="1409"/>
      <c r="C87" s="1363"/>
      <c r="D87" s="1364"/>
      <c r="E87" s="1365"/>
      <c r="F87" s="1415" t="s">
        <v>297</v>
      </c>
      <c r="G87" s="694"/>
      <c r="H87" s="694"/>
      <c r="I87" s="694"/>
      <c r="J87" s="694">
        <f>IF(Q87="■",1,0)</f>
        <v>0</v>
      </c>
      <c r="K87" s="694"/>
      <c r="L87" s="694"/>
      <c r="M87" s="694"/>
      <c r="N87" s="694"/>
      <c r="O87" s="694"/>
      <c r="P87" s="694"/>
      <c r="Q87" s="694" t="str">
        <f>IF('業務情報'!$F$9=2,"■","□")</f>
        <v>□</v>
      </c>
      <c r="R87" s="693" t="s">
        <v>596</v>
      </c>
    </row>
    <row r="88" spans="2:18" ht="21.75" customHeight="1" thickBot="1">
      <c r="B88" s="1409"/>
      <c r="C88" s="1363"/>
      <c r="D88" s="1364"/>
      <c r="E88" s="1365"/>
      <c r="F88" s="1480"/>
      <c r="G88" s="710" t="s">
        <v>430</v>
      </c>
      <c r="H88" s="715">
        <f>IF('業務情報'!$F$9=2,"－",'集計用(配点)'!R29)</f>
        <v>0.3</v>
      </c>
      <c r="I88" s="467">
        <f>IF(J88="■",1,IF(J88="□",0,"E"))</f>
        <v>1</v>
      </c>
      <c r="J88" s="697" t="str">
        <f>IF(K88=TRUE,"■","□")</f>
        <v>■</v>
      </c>
      <c r="K88" s="641" t="b">
        <v>1</v>
      </c>
      <c r="L88" s="716"/>
      <c r="M88" s="467"/>
      <c r="N88" s="697"/>
      <c r="O88" s="641"/>
      <c r="P88" s="642"/>
      <c r="Q88" s="641"/>
      <c r="R88" s="954" t="s">
        <v>285</v>
      </c>
    </row>
    <row r="89" spans="2:18" ht="21.75" customHeight="1" thickBot="1">
      <c r="B89" s="1409"/>
      <c r="C89" s="1363"/>
      <c r="D89" s="1364"/>
      <c r="E89" s="1365"/>
      <c r="F89" s="1480"/>
      <c r="G89" s="713" t="s">
        <v>109</v>
      </c>
      <c r="H89" s="730">
        <f>IF('業務情報'!$F$9=2,"－",IF(AND(OR(I88=0,I88=1),OR(I89=0,I89=1),OR(I90=0,I90=1),OR(I91=0,I91=1)),(SUM(I88:I91)-2)/2,"ERR"))</f>
        <v>0</v>
      </c>
      <c r="I89" s="467">
        <f>IF(AND(J88="■",J89="■"),1,IF(AND(J88="□",J89="■"),"Ｅ",IF(J89="□",0,"E")))</f>
        <v>0</v>
      </c>
      <c r="J89" s="399" t="str">
        <f>IF(K89=TRUE,"■","□")</f>
        <v>□</v>
      </c>
      <c r="K89" s="641" t="b">
        <v>0</v>
      </c>
      <c r="L89" s="730"/>
      <c r="M89" s="467"/>
      <c r="N89" s="697"/>
      <c r="O89" s="641"/>
      <c r="P89" s="643"/>
      <c r="Q89" s="643"/>
      <c r="R89" s="955" t="s">
        <v>286</v>
      </c>
    </row>
    <row r="90" spans="2:18" ht="21.75" customHeight="1">
      <c r="B90" s="1409"/>
      <c r="C90" s="1363"/>
      <c r="D90" s="1364"/>
      <c r="E90" s="1365"/>
      <c r="F90" s="1480"/>
      <c r="G90" s="717" t="s">
        <v>335</v>
      </c>
      <c r="H90" s="773">
        <f>IF('業務情報'!$F$9=2,"－",IF(AND(OR(I88=0,I88=1),OR(I89=0,I89=1),OR(I90=0,I90=1),OR(I91=0,I91=1)),H88*(SUM(I88:I91)-2)/2,"ERR"))</f>
        <v>0</v>
      </c>
      <c r="I90" s="467">
        <f>IF(J90="■",1,IF(J90="□",0,"E"))</f>
        <v>1</v>
      </c>
      <c r="J90" s="399" t="str">
        <f>IF(K90=TRUE,"■","□")</f>
        <v>■</v>
      </c>
      <c r="K90" s="641" t="b">
        <v>1</v>
      </c>
      <c r="L90" s="773"/>
      <c r="M90" s="467"/>
      <c r="N90" s="697"/>
      <c r="O90" s="641"/>
      <c r="P90" s="641"/>
      <c r="Q90" s="641"/>
      <c r="R90" s="956" t="s">
        <v>287</v>
      </c>
    </row>
    <row r="91" spans="2:18" ht="21.75" customHeight="1" thickBot="1">
      <c r="B91" s="1409"/>
      <c r="C91" s="1456"/>
      <c r="D91" s="1375"/>
      <c r="E91" s="1376"/>
      <c r="F91" s="1481"/>
      <c r="G91" s="771"/>
      <c r="H91" s="765"/>
      <c r="I91" s="735">
        <f>IF(AND(J90="■",J91="■"),1,IF(AND(J90="□",J91="■"),"Ｅ",IF(J91="□",0,"E")))</f>
        <v>0</v>
      </c>
      <c r="J91" s="736" t="str">
        <f>IF(K91=TRUE,"■","□")</f>
        <v>□</v>
      </c>
      <c r="K91" s="736" t="b">
        <v>0</v>
      </c>
      <c r="L91" s="775"/>
      <c r="M91" s="467"/>
      <c r="N91" s="697"/>
      <c r="O91" s="641"/>
      <c r="P91" s="644"/>
      <c r="Q91" s="644"/>
      <c r="R91" s="958" t="s">
        <v>288</v>
      </c>
    </row>
    <row r="92" spans="2:18" ht="22.5">
      <c r="B92" s="1409"/>
      <c r="C92" s="709"/>
      <c r="D92" s="708"/>
      <c r="E92" s="708"/>
      <c r="F92" s="469"/>
      <c r="G92" s="743"/>
      <c r="H92" s="783" t="s">
        <v>116</v>
      </c>
      <c r="I92" s="783"/>
      <c r="J92" s="783"/>
      <c r="K92" s="783"/>
      <c r="L92" s="783" t="s">
        <v>111</v>
      </c>
      <c r="M92" s="783"/>
      <c r="N92" s="783"/>
      <c r="O92" s="783"/>
      <c r="P92" s="784" t="s">
        <v>116</v>
      </c>
      <c r="Q92" s="784" t="s">
        <v>111</v>
      </c>
      <c r="R92" s="768"/>
    </row>
    <row r="93" spans="2:18" ht="13.5" customHeight="1" thickBot="1">
      <c r="B93" s="1409"/>
      <c r="C93" s="1406" t="s">
        <v>550</v>
      </c>
      <c r="D93" s="1407"/>
      <c r="E93" s="1407"/>
      <c r="F93" s="1408"/>
      <c r="G93" s="752" t="s">
        <v>430</v>
      </c>
      <c r="H93" s="403">
        <f>IF('業務情報'!$F$9=2,H47+H51+H55+H59+H70+H74+H78,H47+H51+H55+H59+H66+H70+H74+H78+H83+H88)</f>
        <v>1.85</v>
      </c>
      <c r="I93" s="761"/>
      <c r="J93" s="745"/>
      <c r="K93" s="745"/>
      <c r="L93" s="403">
        <f>L47+L51+L55+L59+L70+L74+L78</f>
        <v>0.525</v>
      </c>
      <c r="M93" s="473"/>
      <c r="N93" s="471"/>
      <c r="O93" s="401"/>
      <c r="P93" s="745"/>
      <c r="Q93" s="745"/>
      <c r="R93" s="770"/>
    </row>
    <row r="94" spans="2:18" ht="13.5" customHeight="1" thickBot="1">
      <c r="B94" s="1426"/>
      <c r="C94" s="1474"/>
      <c r="D94" s="1475"/>
      <c r="E94" s="1475"/>
      <c r="F94" s="1476"/>
      <c r="G94" s="762" t="s">
        <v>335</v>
      </c>
      <c r="H94" s="714">
        <f>IF('業務情報'!$F$9=2,H49+H53+H57+H61+H72+H76+H80,H49+H53+H57+H61+H68+H72+H76+H80+H85+H90)</f>
        <v>0</v>
      </c>
      <c r="I94" s="476"/>
      <c r="J94" s="401"/>
      <c r="K94" s="401"/>
      <c r="L94" s="714">
        <f>L49+L53+L57+L61+L72+L76+L80</f>
        <v>0</v>
      </c>
      <c r="M94" s="777"/>
      <c r="N94" s="778"/>
      <c r="O94" s="405"/>
      <c r="P94" s="401"/>
      <c r="Q94" s="401"/>
      <c r="R94" s="702"/>
    </row>
    <row r="95" spans="2:18" ht="21.75" customHeight="1" thickBot="1">
      <c r="B95" s="1425" t="s">
        <v>581</v>
      </c>
      <c r="C95" s="1455" t="s">
        <v>581</v>
      </c>
      <c r="D95" s="1389"/>
      <c r="E95" s="1390"/>
      <c r="F95" s="1388" t="s">
        <v>303</v>
      </c>
      <c r="G95" s="710" t="s">
        <v>430</v>
      </c>
      <c r="H95" s="715">
        <f>'集計用(配点)'!R30</f>
        <v>0.42</v>
      </c>
      <c r="I95" s="467">
        <f>IF(J95="■",1,IF(J95="□",0,"E"))</f>
        <v>1</v>
      </c>
      <c r="J95" s="697" t="str">
        <f aca="true" t="shared" si="8" ref="J95:J102">IF(K95=TRUE,"■","□")</f>
        <v>■</v>
      </c>
      <c r="K95" s="641" t="b">
        <v>1</v>
      </c>
      <c r="L95" s="716">
        <f>'集計用(配点)'!S30</f>
        <v>0.21</v>
      </c>
      <c r="M95" s="467">
        <f>IF(N95="■",1,IF(N95="□",0,"E"))</f>
        <v>1</v>
      </c>
      <c r="N95" s="399" t="str">
        <f>IF(O95=TRUE,"■","□")</f>
        <v>■</v>
      </c>
      <c r="O95" s="641" t="b">
        <v>1</v>
      </c>
      <c r="P95" s="642"/>
      <c r="Q95" s="641"/>
      <c r="R95" s="686" t="s">
        <v>258</v>
      </c>
    </row>
    <row r="96" spans="2:18" ht="21.75" customHeight="1" thickBot="1">
      <c r="B96" s="1409"/>
      <c r="C96" s="1363"/>
      <c r="D96" s="1364"/>
      <c r="E96" s="1365"/>
      <c r="F96" s="1342"/>
      <c r="G96" s="713" t="s">
        <v>109</v>
      </c>
      <c r="H96" s="730">
        <f>IF(AND(OR(I95=0,I95=1),OR(I96=0,I96=1),OR(I97=0,I97=1),OR(I98=0,I98=1)),(SUM(I95:I98)-2)/2,"ERR")</f>
        <v>0</v>
      </c>
      <c r="I96" s="467">
        <f>IF(AND(J95="■",J96="■"),1,IF(AND(J95="□",J96="■"),"Ｅ",IF(J96="□",0,"E")))</f>
        <v>0</v>
      </c>
      <c r="J96" s="399" t="str">
        <f t="shared" si="8"/>
        <v>□</v>
      </c>
      <c r="K96" s="641" t="b">
        <v>0</v>
      </c>
      <c r="L96" s="730">
        <f>IF(AND(OR(M95=0,M95=1),OR(M96=0,M96=1),OR(M97=0,M97=1),OR(M98=0,M98=1)),(SUM(M95:M98)-2)/2,"ERR")</f>
        <v>0</v>
      </c>
      <c r="M96" s="467">
        <f>IF(AND(N95="■",N96="■"),1,IF(AND(N95="□",N96="■"),"Ｅ",IF(N96="□",0,"E")))</f>
        <v>0</v>
      </c>
      <c r="N96" s="399" t="str">
        <f>IF(O96=TRUE,"■","□")</f>
        <v>□</v>
      </c>
      <c r="O96" s="641" t="b">
        <v>0</v>
      </c>
      <c r="P96" s="643"/>
      <c r="Q96" s="643"/>
      <c r="R96" s="687" t="s">
        <v>259</v>
      </c>
    </row>
    <row r="97" spans="2:18" ht="21.75" customHeight="1" thickBot="1">
      <c r="B97" s="1409"/>
      <c r="C97" s="1363"/>
      <c r="D97" s="1364"/>
      <c r="E97" s="1365"/>
      <c r="F97" s="1342"/>
      <c r="G97" s="717" t="s">
        <v>335</v>
      </c>
      <c r="H97" s="773">
        <f>IF(AND(OR(I95=0,I95=1),OR(I96=0,I96=1),OR(I97=0,I97=1),OR(I98=0,I98=1)),H95*(SUM(I95:I98)-2)/2,"ERR")</f>
        <v>0</v>
      </c>
      <c r="I97" s="467">
        <f>IF(J97="■",1,IF(J97="□",0,"E"))</f>
        <v>1</v>
      </c>
      <c r="J97" s="399" t="str">
        <f t="shared" si="8"/>
        <v>■</v>
      </c>
      <c r="K97" s="641" t="b">
        <v>1</v>
      </c>
      <c r="L97" s="773">
        <f>IF(AND(OR(M95=0,M95=1),OR(M96=0,M96=1),OR(M97=0,M97=1),OR(M98=0,M98=1)),L95*(SUM(M95:M98)-2)/2,"ERR")</f>
        <v>0</v>
      </c>
      <c r="M97" s="467">
        <f>IF(N97="■",1,IF(N97="□",0,"E"))</f>
        <v>1</v>
      </c>
      <c r="N97" s="399" t="str">
        <f>IF(O97=TRUE,"■","□")</f>
        <v>■</v>
      </c>
      <c r="O97" s="641" t="b">
        <v>1</v>
      </c>
      <c r="P97" s="641"/>
      <c r="Q97" s="641"/>
      <c r="R97" s="686" t="s">
        <v>305</v>
      </c>
    </row>
    <row r="98" spans="2:18" ht="21.75" customHeight="1">
      <c r="B98" s="1409"/>
      <c r="C98" s="1363"/>
      <c r="D98" s="1364"/>
      <c r="E98" s="1365"/>
      <c r="F98" s="1343"/>
      <c r="G98" s="771"/>
      <c r="H98" s="765"/>
      <c r="I98" s="735">
        <f>IF(AND(J97="■",J98="■"),1,IF(AND(J97="□",J98="■"),"Ｅ",IF(J98="□",0,"E")))</f>
        <v>0</v>
      </c>
      <c r="J98" s="736" t="str">
        <f t="shared" si="8"/>
        <v>□</v>
      </c>
      <c r="K98" s="736" t="b">
        <v>0</v>
      </c>
      <c r="L98" s="775"/>
      <c r="M98" s="469">
        <f>IF(AND(N97="■",N98="■"),1,IF(AND(N97="□",N98="■"),"Ｅ",IF(N98="□",0,"E")))</f>
        <v>0</v>
      </c>
      <c r="N98" s="399" t="str">
        <f>IF(O98=TRUE,"■","□")</f>
        <v>□</v>
      </c>
      <c r="O98" s="644" t="b">
        <v>0</v>
      </c>
      <c r="P98" s="644"/>
      <c r="Q98" s="644"/>
      <c r="R98" s="691" t="s">
        <v>86</v>
      </c>
    </row>
    <row r="99" spans="2:18" ht="21.75" customHeight="1" thickBot="1">
      <c r="B99" s="1409"/>
      <c r="C99" s="1363"/>
      <c r="D99" s="1364"/>
      <c r="E99" s="1365"/>
      <c r="F99" s="1342" t="s">
        <v>304</v>
      </c>
      <c r="G99" s="710" t="s">
        <v>430</v>
      </c>
      <c r="H99" s="715">
        <f>'集計用(配点)'!R31</f>
        <v>0.5599999999999999</v>
      </c>
      <c r="I99" s="467">
        <f>IF(J99="■",1,IF(J99="□",0,"E"))</f>
        <v>1</v>
      </c>
      <c r="J99" s="697" t="str">
        <f t="shared" si="8"/>
        <v>■</v>
      </c>
      <c r="K99" s="641" t="b">
        <v>1</v>
      </c>
      <c r="L99" s="716"/>
      <c r="M99" s="711"/>
      <c r="N99" s="641"/>
      <c r="O99" s="641"/>
      <c r="P99" s="642"/>
      <c r="Q99" s="641"/>
      <c r="R99" s="686" t="s">
        <v>70</v>
      </c>
    </row>
    <row r="100" spans="2:18" ht="21.75" customHeight="1" thickBot="1">
      <c r="B100" s="1409"/>
      <c r="C100" s="1363"/>
      <c r="D100" s="1364"/>
      <c r="E100" s="1365"/>
      <c r="F100" s="1342"/>
      <c r="G100" s="713" t="s">
        <v>109</v>
      </c>
      <c r="H100" s="730">
        <f>IF(AND(OR(I99=0,I99=1),OR(I100=0,I100=1),OR(I101=0,I101=1),OR(I102=0,I102=1)),(SUM(I99:I102)-2)/2,"ERR")</f>
        <v>0</v>
      </c>
      <c r="I100" s="467">
        <f>IF(AND(J99="■",J100="■"),1,IF(AND(J99="□",J100="■"),"Ｅ",IF(J100="□",0,"E")))</f>
        <v>0</v>
      </c>
      <c r="J100" s="399" t="str">
        <f t="shared" si="8"/>
        <v>□</v>
      </c>
      <c r="K100" s="641" t="b">
        <v>0</v>
      </c>
      <c r="L100" s="730"/>
      <c r="M100" s="711"/>
      <c r="N100" s="641"/>
      <c r="O100" s="641"/>
      <c r="P100" s="643"/>
      <c r="Q100" s="643"/>
      <c r="R100" s="687" t="s">
        <v>87</v>
      </c>
    </row>
    <row r="101" spans="2:18" ht="21.75" customHeight="1">
      <c r="B101" s="1409"/>
      <c r="C101" s="1363"/>
      <c r="D101" s="1364"/>
      <c r="E101" s="1365"/>
      <c r="F101" s="1342"/>
      <c r="G101" s="717" t="s">
        <v>335</v>
      </c>
      <c r="H101" s="773">
        <f>IF(AND(OR(I99=0,I99=1),OR(I100=0,I100=1),OR(I101=0,I101=1),OR(I102=0,I102=1)),H99*(SUM(I99:I102)-2)/2,"ERR")</f>
        <v>0</v>
      </c>
      <c r="I101" s="467">
        <f>IF(J101="■",1,IF(J101="□",0,"E"))</f>
        <v>1</v>
      </c>
      <c r="J101" s="399" t="str">
        <f t="shared" si="8"/>
        <v>■</v>
      </c>
      <c r="K101" s="641" t="b">
        <v>1</v>
      </c>
      <c r="L101" s="773"/>
      <c r="M101" s="711"/>
      <c r="N101" s="641"/>
      <c r="O101" s="641"/>
      <c r="P101" s="641"/>
      <c r="Q101" s="641"/>
      <c r="R101" s="686" t="s">
        <v>88</v>
      </c>
    </row>
    <row r="102" spans="2:18" ht="21.75" customHeight="1">
      <c r="B102" s="1409"/>
      <c r="C102" s="1456"/>
      <c r="D102" s="1375"/>
      <c r="E102" s="1376"/>
      <c r="F102" s="1343"/>
      <c r="G102" s="771"/>
      <c r="H102" s="765"/>
      <c r="I102" s="735">
        <f>IF(AND(J101="■",J102="■"),1,IF(AND(J101="□",J102="■"),"Ｅ",IF(J102="□",0,"E")))</f>
        <v>0</v>
      </c>
      <c r="J102" s="736" t="str">
        <f t="shared" si="8"/>
        <v>□</v>
      </c>
      <c r="K102" s="736" t="b">
        <v>0</v>
      </c>
      <c r="L102" s="775"/>
      <c r="M102" s="711"/>
      <c r="N102" s="641"/>
      <c r="O102" s="641"/>
      <c r="P102" s="644"/>
      <c r="Q102" s="641"/>
      <c r="R102" s="691" t="s">
        <v>89</v>
      </c>
    </row>
    <row r="103" spans="2:18" ht="21.75" customHeight="1">
      <c r="B103" s="1409"/>
      <c r="C103" s="1415" t="s">
        <v>643</v>
      </c>
      <c r="D103" s="1418"/>
      <c r="E103" s="1418"/>
      <c r="F103" s="694"/>
      <c r="G103" s="694"/>
      <c r="H103" s="694"/>
      <c r="I103" s="694"/>
      <c r="J103" s="694">
        <f>IF(Q103="■",1,0)</f>
        <v>0</v>
      </c>
      <c r="K103" s="694"/>
      <c r="L103" s="694"/>
      <c r="M103" s="694"/>
      <c r="N103" s="694"/>
      <c r="O103" s="694"/>
      <c r="P103" s="694"/>
      <c r="Q103" s="694" t="str">
        <f>IF('業務情報'!$F$9=2,"■","□")</f>
        <v>□</v>
      </c>
      <c r="R103" s="693" t="s">
        <v>596</v>
      </c>
    </row>
    <row r="104" spans="2:18" ht="21.75" customHeight="1" thickBot="1">
      <c r="B104" s="1409"/>
      <c r="C104" s="1416"/>
      <c r="D104" s="1420"/>
      <c r="E104" s="1421"/>
      <c r="F104" s="1480" t="s">
        <v>645</v>
      </c>
      <c r="G104" s="710" t="s">
        <v>430</v>
      </c>
      <c r="H104" s="715">
        <f>IF('業務情報'!$F$9=2,"－",'集計用(配点)'!R32)</f>
        <v>0.27999999999999997</v>
      </c>
      <c r="I104" s="467">
        <f>IF(J104="■",1,IF(J104="□",0,"E"))</f>
        <v>1</v>
      </c>
      <c r="J104" s="697" t="str">
        <f>IF(K104=TRUE,"■","□")</f>
        <v>■</v>
      </c>
      <c r="K104" s="641" t="b">
        <v>1</v>
      </c>
      <c r="L104" s="716"/>
      <c r="M104" s="711"/>
      <c r="N104" s="641"/>
      <c r="O104" s="641"/>
      <c r="P104" s="641"/>
      <c r="Q104" s="641"/>
      <c r="R104" s="954" t="s">
        <v>641</v>
      </c>
    </row>
    <row r="105" spans="2:18" ht="21.75" customHeight="1" thickBot="1">
      <c r="B105" s="1409"/>
      <c r="C105" s="1416"/>
      <c r="D105" s="1420"/>
      <c r="E105" s="1421"/>
      <c r="F105" s="1480"/>
      <c r="G105" s="713" t="s">
        <v>109</v>
      </c>
      <c r="H105" s="730">
        <f>IF('業務情報'!$F$9=2,"－",IF(AND(OR(I104=0,I104=1),OR(I105=0,I105=1),OR(I106=0,I106=1),OR(I107=0,I107=1)),(SUM(I104:I107)-2)/2,"ERR"))</f>
        <v>0</v>
      </c>
      <c r="I105" s="467">
        <f>IF(AND(J104="■",J105="■"),1,IF(AND(J104="□",J105="■"),"Ｅ",IF(J105="□",0,"E")))</f>
        <v>0</v>
      </c>
      <c r="J105" s="399" t="str">
        <f aca="true" t="shared" si="9" ref="J105:J110">IF(K105=TRUE,"■","□")</f>
        <v>□</v>
      </c>
      <c r="K105" s="641" t="b">
        <v>0</v>
      </c>
      <c r="L105" s="730"/>
      <c r="M105" s="711"/>
      <c r="N105" s="641"/>
      <c r="O105" s="641"/>
      <c r="P105" s="643"/>
      <c r="Q105" s="643"/>
      <c r="R105" s="955" t="s">
        <v>90</v>
      </c>
    </row>
    <row r="106" spans="2:18" ht="21.75" customHeight="1">
      <c r="B106" s="1409"/>
      <c r="C106" s="1416"/>
      <c r="D106" s="1420"/>
      <c r="E106" s="1421"/>
      <c r="F106" s="1480"/>
      <c r="G106" s="717" t="s">
        <v>335</v>
      </c>
      <c r="H106" s="773">
        <f>IF('業務情報'!$F$9=2,"－",IF(AND(OR(I104=0,I104=1),OR(I105=0,I105=1),OR(I106=0,I106=1),OR(I107=0,I107=1)),H104*(SUM(I104:I107)-2)/2,"ERR"))</f>
        <v>0</v>
      </c>
      <c r="I106" s="467">
        <f>IF(J106="■",1,IF(J106="□",0,"E"))</f>
        <v>1</v>
      </c>
      <c r="J106" s="399" t="str">
        <f t="shared" si="9"/>
        <v>■</v>
      </c>
      <c r="K106" s="641" t="b">
        <v>1</v>
      </c>
      <c r="L106" s="773"/>
      <c r="M106" s="711"/>
      <c r="N106" s="641"/>
      <c r="O106" s="641"/>
      <c r="P106" s="641"/>
      <c r="Q106" s="641"/>
      <c r="R106" s="956" t="s">
        <v>95</v>
      </c>
    </row>
    <row r="107" spans="2:18" ht="21.75" customHeight="1">
      <c r="B107" s="1409"/>
      <c r="C107" s="1416"/>
      <c r="D107" s="1420"/>
      <c r="E107" s="1421"/>
      <c r="F107" s="1481"/>
      <c r="G107" s="771"/>
      <c r="H107" s="765"/>
      <c r="I107" s="735">
        <f>IF(AND(J106="■",J107="■"),1,IF(AND(J106="□",J107="■"),"Ｅ",IF(J107="□",0,"E")))</f>
        <v>0</v>
      </c>
      <c r="J107" s="736" t="str">
        <f>IF(K107=TRUE,"■","□")</f>
        <v>□</v>
      </c>
      <c r="K107" s="736" t="b">
        <v>0</v>
      </c>
      <c r="L107" s="775"/>
      <c r="M107" s="711"/>
      <c r="N107" s="641"/>
      <c r="O107" s="641"/>
      <c r="P107" s="641"/>
      <c r="Q107" s="644"/>
      <c r="R107" s="958" t="s">
        <v>90</v>
      </c>
    </row>
    <row r="108" spans="2:18" ht="21.75" customHeight="1" thickBot="1">
      <c r="B108" s="1409"/>
      <c r="C108" s="1416"/>
      <c r="D108" s="1420"/>
      <c r="E108" s="1421"/>
      <c r="F108" s="1482" t="s">
        <v>646</v>
      </c>
      <c r="G108" s="710" t="s">
        <v>430</v>
      </c>
      <c r="H108" s="715">
        <f>IF('業務情報'!$F$9=2,"－",'集計用(配点)'!R33)</f>
        <v>0.27999999999999997</v>
      </c>
      <c r="I108" s="467">
        <f>IF(J108="■",1,IF(J108="□",0,"E"))</f>
        <v>1</v>
      </c>
      <c r="J108" s="697" t="str">
        <f>IF(K108=TRUE,"■","□")</f>
        <v>■</v>
      </c>
      <c r="K108" s="641" t="b">
        <v>1</v>
      </c>
      <c r="L108" s="716"/>
      <c r="M108" s="711"/>
      <c r="N108" s="641"/>
      <c r="O108" s="641"/>
      <c r="P108" s="642"/>
      <c r="Q108" s="641"/>
      <c r="R108" s="954" t="s">
        <v>642</v>
      </c>
    </row>
    <row r="109" spans="2:18" ht="21.75" customHeight="1" thickBot="1">
      <c r="B109" s="1409"/>
      <c r="C109" s="1416"/>
      <c r="D109" s="1420"/>
      <c r="E109" s="1421"/>
      <c r="F109" s="1480"/>
      <c r="G109" s="713" t="s">
        <v>109</v>
      </c>
      <c r="H109" s="730">
        <f>IF('業務情報'!$F$9=2,"－",IF(AND(OR(I108=0,I108=1),OR(I109=0,I109=1),OR(I110=0,I110=1),OR(I111=0,I111=1)),(SUM(I108:I111)-2)/2,"ERR"))</f>
        <v>0</v>
      </c>
      <c r="I109" s="467">
        <f>IF(AND(J108="■",J109="■"),1,IF(AND(J108="□",J109="■"),"Ｅ",IF(J109="□",0,"E")))</f>
        <v>0</v>
      </c>
      <c r="J109" s="399" t="str">
        <f t="shared" si="9"/>
        <v>□</v>
      </c>
      <c r="K109" s="641" t="b">
        <v>0</v>
      </c>
      <c r="L109" s="730"/>
      <c r="M109" s="711"/>
      <c r="N109" s="641"/>
      <c r="O109" s="641"/>
      <c r="P109" s="643"/>
      <c r="Q109" s="643"/>
      <c r="R109" s="955" t="s">
        <v>90</v>
      </c>
    </row>
    <row r="110" spans="2:18" ht="21.75" customHeight="1">
      <c r="B110" s="1409"/>
      <c r="C110" s="1416"/>
      <c r="D110" s="1420"/>
      <c r="E110" s="1421"/>
      <c r="F110" s="1480"/>
      <c r="G110" s="717" t="s">
        <v>335</v>
      </c>
      <c r="H110" s="773">
        <f>IF('業務情報'!$F$9=2,"－",IF(AND(OR(I108=0,I108=1),OR(I109=0,I109=1),OR(I110=0,I110=1),OR(I111=0,I111=1)),H108*(SUM(I108:I111)-2)/2,"ERR"))</f>
        <v>0</v>
      </c>
      <c r="I110" s="467">
        <f>IF(J110="■",1,IF(J110="□",0,"E"))</f>
        <v>1</v>
      </c>
      <c r="J110" s="399" t="str">
        <f t="shared" si="9"/>
        <v>■</v>
      </c>
      <c r="K110" s="641" t="b">
        <v>1</v>
      </c>
      <c r="L110" s="773"/>
      <c r="M110" s="711"/>
      <c r="N110" s="641"/>
      <c r="O110" s="641"/>
      <c r="P110" s="641"/>
      <c r="Q110" s="641"/>
      <c r="R110" s="956" t="s">
        <v>640</v>
      </c>
    </row>
    <row r="111" spans="2:18" ht="21.75" customHeight="1" thickBot="1">
      <c r="B111" s="1409"/>
      <c r="C111" s="1417"/>
      <c r="D111" s="1422"/>
      <c r="E111" s="1423"/>
      <c r="F111" s="1481"/>
      <c r="G111" s="771"/>
      <c r="H111" s="765"/>
      <c r="I111" s="735">
        <f>IF(AND(J110="■",J111="■"),1,IF(AND(J110="□",J111="■"),"Ｅ",IF(J111="□",0,"E")))</f>
        <v>0</v>
      </c>
      <c r="J111" s="736" t="str">
        <f>IF(K111=TRUE,"■","□")</f>
        <v>□</v>
      </c>
      <c r="K111" s="736" t="b">
        <v>0</v>
      </c>
      <c r="L111" s="775"/>
      <c r="M111" s="711"/>
      <c r="N111" s="641"/>
      <c r="O111" s="641"/>
      <c r="P111" s="644"/>
      <c r="Q111" s="644"/>
      <c r="R111" s="958" t="s">
        <v>306</v>
      </c>
    </row>
    <row r="112" spans="2:18" ht="22.5">
      <c r="B112" s="1409"/>
      <c r="C112" s="709"/>
      <c r="D112" s="708"/>
      <c r="E112" s="708"/>
      <c r="F112" s="469"/>
      <c r="G112" s="743"/>
      <c r="H112" s="783" t="s">
        <v>116</v>
      </c>
      <c r="I112" s="783"/>
      <c r="J112" s="783"/>
      <c r="K112" s="783"/>
      <c r="L112" s="783" t="s">
        <v>111</v>
      </c>
      <c r="M112" s="783"/>
      <c r="N112" s="783"/>
      <c r="O112" s="783"/>
      <c r="P112" s="784" t="s">
        <v>116</v>
      </c>
      <c r="Q112" s="784" t="s">
        <v>111</v>
      </c>
      <c r="R112" s="742"/>
    </row>
    <row r="113" spans="2:18" ht="13.5" customHeight="1" thickBot="1">
      <c r="B113" s="1409"/>
      <c r="C113" s="1406" t="s">
        <v>550</v>
      </c>
      <c r="D113" s="1407"/>
      <c r="E113" s="1407"/>
      <c r="F113" s="1408"/>
      <c r="G113" s="752" t="s">
        <v>430</v>
      </c>
      <c r="H113" s="403">
        <f>IF('業務情報'!$F$9=2,H95+H99,H95+H99+H104+H108)</f>
        <v>1.54</v>
      </c>
      <c r="I113" s="761"/>
      <c r="J113" s="745"/>
      <c r="K113" s="745"/>
      <c r="L113" s="403">
        <f>L95</f>
        <v>0.21</v>
      </c>
      <c r="M113" s="473"/>
      <c r="N113" s="471"/>
      <c r="O113" s="401"/>
      <c r="P113" s="745"/>
      <c r="Q113" s="745"/>
      <c r="R113" s="770"/>
    </row>
    <row r="114" spans="2:18" ht="13.5" customHeight="1" thickBot="1">
      <c r="B114" s="789"/>
      <c r="C114" s="1483"/>
      <c r="D114" s="1484"/>
      <c r="E114" s="1484"/>
      <c r="F114" s="1485"/>
      <c r="G114" s="752" t="s">
        <v>335</v>
      </c>
      <c r="H114" s="787">
        <f>IF('業務情報'!$F$9=2,H97+H101,H97+H101+H106+H110)</f>
        <v>0</v>
      </c>
      <c r="I114" s="474"/>
      <c r="J114" s="405"/>
      <c r="K114" s="405"/>
      <c r="L114" s="787">
        <f>L97</f>
        <v>0</v>
      </c>
      <c r="M114" s="777"/>
      <c r="N114" s="778"/>
      <c r="O114" s="405"/>
      <c r="P114" s="405"/>
      <c r="Q114" s="405"/>
      <c r="R114" s="412"/>
    </row>
    <row r="115" spans="2:18" ht="18" customHeight="1" thickBot="1">
      <c r="B115" s="1412" t="s">
        <v>551</v>
      </c>
      <c r="C115" s="1413"/>
      <c r="D115" s="1413"/>
      <c r="E115" s="1413"/>
      <c r="F115" s="1414"/>
      <c r="G115" s="791" t="s">
        <v>430</v>
      </c>
      <c r="H115" s="792">
        <f>SUM(H45,H93,H113)</f>
        <v>3.915</v>
      </c>
      <c r="I115" s="793"/>
      <c r="J115" s="794"/>
      <c r="K115" s="794"/>
      <c r="L115" s="792">
        <f>SUM(L45,L93,L113)</f>
        <v>0.9975</v>
      </c>
      <c r="M115" s="478"/>
      <c r="N115" s="407"/>
      <c r="O115" s="407"/>
      <c r="P115" s="407"/>
      <c r="Q115" s="407"/>
      <c r="R115" s="409"/>
    </row>
    <row r="116" spans="2:18" ht="18" customHeight="1" thickBot="1">
      <c r="B116" s="1477"/>
      <c r="C116" s="1478"/>
      <c r="D116" s="1478"/>
      <c r="E116" s="1478"/>
      <c r="F116" s="1479"/>
      <c r="G116" s="755" t="s">
        <v>335</v>
      </c>
      <c r="H116" s="748">
        <f>SUM(H46,H94,H114)</f>
        <v>0</v>
      </c>
      <c r="I116" s="749"/>
      <c r="J116" s="750"/>
      <c r="K116" s="750"/>
      <c r="L116" s="748">
        <f>SUM(L46,L94,L114)</f>
        <v>0</v>
      </c>
      <c r="M116" s="757"/>
      <c r="N116" s="410"/>
      <c r="O116" s="410"/>
      <c r="P116" s="750"/>
      <c r="Q116" s="750"/>
      <c r="R116" s="758"/>
    </row>
    <row r="117" spans="2:18" ht="18" customHeight="1" thickBot="1">
      <c r="B117" s="1400" t="s">
        <v>552</v>
      </c>
      <c r="C117" s="1401"/>
      <c r="D117" s="1401"/>
      <c r="E117" s="1401"/>
      <c r="F117" s="1402"/>
      <c r="G117" s="747"/>
      <c r="H117" s="753">
        <f>IF(H115=0,"-",H116/H115*35+65)</f>
        <v>65</v>
      </c>
      <c r="I117" s="754"/>
      <c r="J117" s="751">
        <f>IF(H117='集計用(採点結果)'!P38,"","ERROR")</f>
      </c>
      <c r="K117" s="750"/>
      <c r="L117" s="753">
        <f>IF(L115=0,"-",L116/L115*35+65)</f>
        <v>65</v>
      </c>
      <c r="M117" s="754"/>
      <c r="N117" s="751">
        <f>IF(L117='集計用(採点結果)'!Q38,"","ERROR")</f>
      </c>
      <c r="O117" s="750"/>
      <c r="P117" s="750"/>
      <c r="Q117" s="750"/>
      <c r="R117" s="411"/>
    </row>
    <row r="118" ht="13.5" customHeight="1">
      <c r="B118" s="395" t="s">
        <v>324</v>
      </c>
    </row>
  </sheetData>
  <sheetProtection/>
  <mergeCells count="45">
    <mergeCell ref="C70:E91"/>
    <mergeCell ref="F74:F77"/>
    <mergeCell ref="B115:F116"/>
    <mergeCell ref="C55:E62"/>
    <mergeCell ref="C65:E69"/>
    <mergeCell ref="B47:B63"/>
    <mergeCell ref="B64:B94"/>
    <mergeCell ref="F47:F50"/>
    <mergeCell ref="C93:F94"/>
    <mergeCell ref="F55:F58"/>
    <mergeCell ref="B117:F117"/>
    <mergeCell ref="B95:B113"/>
    <mergeCell ref="F95:F98"/>
    <mergeCell ref="F104:F107"/>
    <mergeCell ref="C103:E111"/>
    <mergeCell ref="C95:E102"/>
    <mergeCell ref="F99:F102"/>
    <mergeCell ref="C113:F114"/>
    <mergeCell ref="G3:L6"/>
    <mergeCell ref="R3:R6"/>
    <mergeCell ref="F108:F111"/>
    <mergeCell ref="F82:F86"/>
    <mergeCell ref="F87:F91"/>
    <mergeCell ref="F78:F81"/>
    <mergeCell ref="F59:F62"/>
    <mergeCell ref="F70:F73"/>
    <mergeCell ref="F65:F69"/>
    <mergeCell ref="B3:E6"/>
    <mergeCell ref="F36:F39"/>
    <mergeCell ref="F40:F43"/>
    <mergeCell ref="F32:F35"/>
    <mergeCell ref="F28:F31"/>
    <mergeCell ref="C8:E11"/>
    <mergeCell ref="F8:F11"/>
    <mergeCell ref="F3:F6"/>
    <mergeCell ref="B7:B46"/>
    <mergeCell ref="C47:E54"/>
    <mergeCell ref="F51:F54"/>
    <mergeCell ref="C28:E43"/>
    <mergeCell ref="C12:E27"/>
    <mergeCell ref="F12:F15"/>
    <mergeCell ref="F16:F19"/>
    <mergeCell ref="C45:F46"/>
    <mergeCell ref="F20:F23"/>
    <mergeCell ref="F24:F27"/>
  </mergeCells>
  <printOptions horizontalCentered="1"/>
  <pageMargins left="0.5905511811023623" right="0.3937007874015748" top="0.31496062992125984" bottom="0.1968503937007874" header="0" footer="0"/>
  <pageSetup horizontalDpi="600" verticalDpi="600" orientation="portrait" paperSize="9" scale="65" r:id="rId2"/>
  <rowBreaks count="2" manualBreakCount="2">
    <brk id="63" min="1" max="17" man="1"/>
    <brk id="69" min="1" max="17" man="1"/>
  </rowBreaks>
  <drawing r:id="rId1"/>
</worksheet>
</file>

<file path=xl/worksheets/sheet15.xml><?xml version="1.0" encoding="utf-8"?>
<worksheet xmlns="http://schemas.openxmlformats.org/spreadsheetml/2006/main" xmlns:r="http://schemas.openxmlformats.org/officeDocument/2006/relationships">
  <sheetPr codeName="Sheet21"/>
  <dimension ref="B2:W33"/>
  <sheetViews>
    <sheetView showGridLines="0" view="pageBreakPreview" zoomScaleNormal="80" zoomScaleSheetLayoutView="100" zoomScalePageLayoutView="0" workbookViewId="0" topLeftCell="A1">
      <selection activeCell="A1" sqref="A1"/>
    </sheetView>
  </sheetViews>
  <sheetFormatPr defaultColWidth="2.625" defaultRowHeight="13.5" customHeight="1" outlineLevelCol="1"/>
  <cols>
    <col min="1" max="3" width="2.625" style="395" customWidth="1"/>
    <col min="4" max="4" width="12.625" style="395" customWidth="1"/>
    <col min="5" max="5" width="2.625" style="395" customWidth="1"/>
    <col min="6" max="6" width="18.625" style="395" customWidth="1"/>
    <col min="7" max="7" width="8.00390625" style="395" customWidth="1"/>
    <col min="8" max="8" width="6.625" style="395" customWidth="1"/>
    <col min="9" max="10" width="2.625" style="395" hidden="1" customWidth="1" outlineLevel="1"/>
    <col min="11" max="11" width="8.375" style="395" hidden="1" customWidth="1" outlineLevel="1"/>
    <col min="12" max="12" width="6.625" style="395" customWidth="1" collapsed="1"/>
    <col min="13" max="14" width="2.625" style="395" hidden="1" customWidth="1" outlineLevel="1"/>
    <col min="15" max="15" width="9.00390625" style="395" hidden="1" customWidth="1" outlineLevel="1"/>
    <col min="16" max="16" width="6.625" style="395" customWidth="1" collapsed="1"/>
    <col min="17" max="18" width="2.625" style="395" hidden="1" customWidth="1" outlineLevel="1"/>
    <col min="19" max="19" width="8.00390625" style="395" hidden="1" customWidth="1" outlineLevel="1"/>
    <col min="20" max="22" width="2.625" style="395" customWidth="1" collapsed="1"/>
    <col min="23" max="23" width="66.625" style="395" customWidth="1"/>
    <col min="24" max="16384" width="2.625" style="395" customWidth="1"/>
  </cols>
  <sheetData>
    <row r="2" spans="2:14" ht="13.5" customHeight="1" thickBot="1">
      <c r="B2" s="395" t="s">
        <v>119</v>
      </c>
      <c r="J2" s="395" t="s">
        <v>0</v>
      </c>
      <c r="N2" s="395" t="s">
        <v>0</v>
      </c>
    </row>
    <row r="3" spans="2:23" ht="13.5" customHeight="1">
      <c r="B3" s="1471" t="s">
        <v>504</v>
      </c>
      <c r="C3" s="1394"/>
      <c r="D3" s="1394"/>
      <c r="E3" s="1394"/>
      <c r="F3" s="1394" t="s">
        <v>505</v>
      </c>
      <c r="G3" s="1462" t="s">
        <v>112</v>
      </c>
      <c r="H3" s="1463"/>
      <c r="I3" s="1463"/>
      <c r="J3" s="1463"/>
      <c r="K3" s="1463"/>
      <c r="L3" s="1463"/>
      <c r="M3" s="1463"/>
      <c r="N3" s="1463"/>
      <c r="O3" s="1463"/>
      <c r="P3" s="1464"/>
      <c r="Q3" s="722"/>
      <c r="R3" s="722"/>
      <c r="S3" s="722"/>
      <c r="T3" s="731"/>
      <c r="U3" s="731"/>
      <c r="V3" s="722"/>
      <c r="W3" s="1459" t="s">
        <v>331</v>
      </c>
    </row>
    <row r="4" spans="2:23" ht="13.5" customHeight="1">
      <c r="B4" s="1472"/>
      <c r="C4" s="1395"/>
      <c r="D4" s="1395"/>
      <c r="E4" s="1395"/>
      <c r="F4" s="1395"/>
      <c r="G4" s="1465"/>
      <c r="H4" s="1466"/>
      <c r="I4" s="1466"/>
      <c r="J4" s="1466"/>
      <c r="K4" s="1466"/>
      <c r="L4" s="1466"/>
      <c r="M4" s="1466"/>
      <c r="N4" s="1466"/>
      <c r="O4" s="1466"/>
      <c r="P4" s="1467"/>
      <c r="Q4" s="711"/>
      <c r="R4" s="711"/>
      <c r="S4" s="711"/>
      <c r="T4" s="732"/>
      <c r="U4" s="732"/>
      <c r="V4" s="711"/>
      <c r="W4" s="1460"/>
    </row>
    <row r="5" spans="2:23" ht="13.5" customHeight="1">
      <c r="B5" s="1472"/>
      <c r="C5" s="1395"/>
      <c r="D5" s="1395"/>
      <c r="E5" s="1395"/>
      <c r="F5" s="1395"/>
      <c r="G5" s="1465"/>
      <c r="H5" s="1466"/>
      <c r="I5" s="1466"/>
      <c r="J5" s="1466"/>
      <c r="K5" s="1466"/>
      <c r="L5" s="1466"/>
      <c r="M5" s="1466"/>
      <c r="N5" s="1466"/>
      <c r="O5" s="1466"/>
      <c r="P5" s="1467"/>
      <c r="Q5" s="711"/>
      <c r="R5" s="711"/>
      <c r="S5" s="711"/>
      <c r="T5" s="732"/>
      <c r="U5" s="732"/>
      <c r="V5" s="711"/>
      <c r="W5" s="1460"/>
    </row>
    <row r="6" spans="2:23" ht="42" customHeight="1" thickBot="1">
      <c r="B6" s="1473"/>
      <c r="C6" s="1396"/>
      <c r="D6" s="1396"/>
      <c r="E6" s="1396"/>
      <c r="F6" s="1396"/>
      <c r="G6" s="1468"/>
      <c r="H6" s="1469"/>
      <c r="I6" s="1469"/>
      <c r="J6" s="1469"/>
      <c r="K6" s="1469"/>
      <c r="L6" s="1469"/>
      <c r="M6" s="1469"/>
      <c r="N6" s="1469"/>
      <c r="O6" s="1469"/>
      <c r="P6" s="1470"/>
      <c r="Q6" s="712"/>
      <c r="R6" s="712"/>
      <c r="S6" s="712"/>
      <c r="T6" s="733"/>
      <c r="U6" s="733"/>
      <c r="V6" s="712"/>
      <c r="W6" s="1461"/>
    </row>
    <row r="7" spans="2:23" ht="22.5" customHeight="1">
      <c r="B7" s="790"/>
      <c r="C7" s="723"/>
      <c r="D7" s="723"/>
      <c r="E7" s="723"/>
      <c r="F7" s="738"/>
      <c r="G7" s="782"/>
      <c r="H7" s="1044" t="s">
        <v>647</v>
      </c>
      <c r="I7" s="1044"/>
      <c r="J7" s="1044"/>
      <c r="K7" s="1044"/>
      <c r="L7" s="1044" t="s">
        <v>110</v>
      </c>
      <c r="M7" s="1044"/>
      <c r="N7" s="1044"/>
      <c r="O7" s="1044"/>
      <c r="P7" s="1044" t="s">
        <v>111</v>
      </c>
      <c r="Q7" s="1045"/>
      <c r="R7" s="1045"/>
      <c r="S7" s="1045"/>
      <c r="T7" s="1046" t="s">
        <v>647</v>
      </c>
      <c r="U7" s="1046" t="s">
        <v>110</v>
      </c>
      <c r="V7" s="1046" t="s">
        <v>111</v>
      </c>
      <c r="W7" s="728"/>
    </row>
    <row r="8" spans="2:23" ht="21.75" customHeight="1" thickBot="1">
      <c r="B8" s="1409" t="s">
        <v>581</v>
      </c>
      <c r="C8" s="1500" t="s">
        <v>581</v>
      </c>
      <c r="D8" s="1501"/>
      <c r="E8" s="1502"/>
      <c r="F8" s="1342" t="s">
        <v>303</v>
      </c>
      <c r="G8" s="710" t="s">
        <v>430</v>
      </c>
      <c r="H8" s="715">
        <f>'集計用(配点)'!L53</f>
        <v>1.2</v>
      </c>
      <c r="I8" s="467">
        <f>IF(J8="■",1,IF(J8="□",0,"E"))</f>
        <v>1</v>
      </c>
      <c r="J8" s="697" t="str">
        <f aca="true" t="shared" si="0" ref="J8:J19">IF(K8=TRUE,"■","□")</f>
        <v>■</v>
      </c>
      <c r="K8" s="641" t="b">
        <v>1</v>
      </c>
      <c r="L8" s="716">
        <f>'集計用(配点)'!M53</f>
        <v>0.6</v>
      </c>
      <c r="M8" s="467">
        <f>IF(N8="■",1,IF(N8="□",0,"E"))</f>
        <v>1</v>
      </c>
      <c r="N8" s="697" t="str">
        <f aca="true" t="shared" si="1" ref="N8:N19">IF(O8=TRUE,"■","□")</f>
        <v>■</v>
      </c>
      <c r="O8" s="641" t="b">
        <v>1</v>
      </c>
      <c r="P8" s="716">
        <f>'集計用(配点)'!N53</f>
        <v>0.4</v>
      </c>
      <c r="Q8" s="467">
        <f>IF(R8="■",1,IF(R8="□",0,"E"))</f>
        <v>1</v>
      </c>
      <c r="R8" s="697" t="str">
        <f aca="true" t="shared" si="2" ref="R8:R19">IF(S8=TRUE,"■","□")</f>
        <v>■</v>
      </c>
      <c r="S8" s="641" t="b">
        <v>1</v>
      </c>
      <c r="T8" s="641"/>
      <c r="U8" s="641"/>
      <c r="V8" s="641"/>
      <c r="W8" s="686" t="s">
        <v>258</v>
      </c>
    </row>
    <row r="9" spans="2:23" ht="21.75" customHeight="1" thickBot="1">
      <c r="B9" s="1409"/>
      <c r="C9" s="1500"/>
      <c r="D9" s="1501"/>
      <c r="E9" s="1502"/>
      <c r="F9" s="1342"/>
      <c r="G9" s="713" t="s">
        <v>109</v>
      </c>
      <c r="H9" s="730">
        <f>IF(AND(OR(I8=0,I8=1),OR(I9=0,I9=1),OR(I10=0,I10=1),OR(I11=0,I11=1)),(SUM(I8:I11)-2)/2,"ERR")</f>
        <v>0</v>
      </c>
      <c r="I9" s="467">
        <f>IF(AND(J8="■",J9="■"),1,IF(AND(J8="□",J9="■"),"Ｅ",IF(J9="□",0,"E")))</f>
        <v>0</v>
      </c>
      <c r="J9" s="399" t="str">
        <f t="shared" si="0"/>
        <v>□</v>
      </c>
      <c r="K9" s="641" t="b">
        <v>0</v>
      </c>
      <c r="L9" s="730">
        <f>IF(AND(OR(M8=0,M8=1),OR(M9=0,M9=1),OR(M10=0,M10=1),OR(M11=0,M11=1)),(SUM(M8:M11)-2)/2,"ERR")</f>
        <v>0</v>
      </c>
      <c r="M9" s="467">
        <f>IF(AND(N8="■",N9="■"),1,IF(AND(N8="□",N9="■"),"Ｅ",IF(N9="□",0,"E")))</f>
        <v>0</v>
      </c>
      <c r="N9" s="399" t="str">
        <f t="shared" si="1"/>
        <v>□</v>
      </c>
      <c r="O9" s="641" t="b">
        <v>0</v>
      </c>
      <c r="P9" s="730">
        <f>IF(AND(OR(Q8=0,Q8=1),OR(Q9=0,Q9=1),OR(Q10=0,Q10=1),OR(Q11=0,Q11=1)),(SUM(Q8:Q11)-2)/2,"ERR")</f>
        <v>0</v>
      </c>
      <c r="Q9" s="467">
        <f>IF(AND(R8="■",R9="■"),1,IF(AND(R8="□",R9="■"),"Ｅ",IF(R9="□",0,"E")))</f>
        <v>0</v>
      </c>
      <c r="R9" s="399" t="str">
        <f t="shared" si="2"/>
        <v>□</v>
      </c>
      <c r="S9" s="643" t="b">
        <v>0</v>
      </c>
      <c r="T9" s="643"/>
      <c r="U9" s="643"/>
      <c r="V9" s="643"/>
      <c r="W9" s="687" t="s">
        <v>259</v>
      </c>
    </row>
    <row r="10" spans="2:23" ht="21.75" customHeight="1" thickBot="1">
      <c r="B10" s="1409"/>
      <c r="C10" s="1500"/>
      <c r="D10" s="1501"/>
      <c r="E10" s="1502"/>
      <c r="F10" s="1342"/>
      <c r="G10" s="717" t="s">
        <v>335</v>
      </c>
      <c r="H10" s="773">
        <f>IF(AND(OR(I8=0,I8=1),OR(I9=0,I9=1),OR(I10=0,I10=1),OR(I11=0,I11=1)),H8*(SUM(I8:I11)-2)/2,"ERR")</f>
        <v>0</v>
      </c>
      <c r="I10" s="467">
        <f>IF(J10="■",1,IF(J10="□",0,"E"))</f>
        <v>1</v>
      </c>
      <c r="J10" s="399" t="str">
        <f t="shared" si="0"/>
        <v>■</v>
      </c>
      <c r="K10" s="641" t="b">
        <v>1</v>
      </c>
      <c r="L10" s="773">
        <f>IF(AND(OR(M8=0,M8=1),OR(M9=0,M9=1),OR(M10=0,M10=1),OR(M11=0,M11=1)),L8*(SUM(M8:M11)-2)/2,"ERR")</f>
        <v>0</v>
      </c>
      <c r="M10" s="467">
        <f>IF(N10="■",1,IF(N10="□",0,"E"))</f>
        <v>1</v>
      </c>
      <c r="N10" s="399" t="str">
        <f t="shared" si="1"/>
        <v>■</v>
      </c>
      <c r="O10" s="641" t="b">
        <v>1</v>
      </c>
      <c r="P10" s="773">
        <f>IF(AND(OR(Q8=0,Q8=1),OR(Q9=0,Q9=1),OR(Q10=0,Q10=1),OR(Q11=0,Q11=1)),P8*(SUM(Q8:Q11)-2)/2,"ERR")</f>
        <v>0</v>
      </c>
      <c r="Q10" s="467">
        <f>IF(R10="■",1,IF(R10="□",0,"E"))</f>
        <v>1</v>
      </c>
      <c r="R10" s="399" t="str">
        <f t="shared" si="2"/>
        <v>■</v>
      </c>
      <c r="S10" s="641" t="b">
        <v>1</v>
      </c>
      <c r="T10" s="641"/>
      <c r="U10" s="641"/>
      <c r="V10" s="641"/>
      <c r="W10" s="686" t="s">
        <v>305</v>
      </c>
    </row>
    <row r="11" spans="2:23" ht="21.75" customHeight="1" thickBot="1">
      <c r="B11" s="1409"/>
      <c r="C11" s="1500"/>
      <c r="D11" s="1501"/>
      <c r="E11" s="1502"/>
      <c r="F11" s="1343"/>
      <c r="G11" s="771"/>
      <c r="H11" s="772"/>
      <c r="I11" s="735">
        <f>IF(AND(J10="■",J11="■"),1,IF(AND(J10="□",J11="■"),"Ｅ",IF(J11="□",0,"E")))</f>
        <v>0</v>
      </c>
      <c r="J11" s="736" t="str">
        <f t="shared" si="0"/>
        <v>□</v>
      </c>
      <c r="K11" s="736" t="b">
        <v>0</v>
      </c>
      <c r="L11" s="734"/>
      <c r="M11" s="735">
        <f>IF(AND(N10="■",N11="■"),1,IF(AND(N10="□",N11="■"),"Ｅ",IF(N11="□",0,"E")))</f>
        <v>0</v>
      </c>
      <c r="N11" s="736" t="str">
        <f t="shared" si="1"/>
        <v>□</v>
      </c>
      <c r="O11" s="736" t="b">
        <v>0</v>
      </c>
      <c r="P11" s="737"/>
      <c r="Q11" s="469">
        <f>IF(AND(R10="■",R11="■"),1,IF(AND(R10="□",R11="■"),"Ｅ",IF(R11="□",0,"E")))</f>
        <v>0</v>
      </c>
      <c r="R11" s="399" t="str">
        <f t="shared" si="2"/>
        <v>□</v>
      </c>
      <c r="S11" s="644" t="b">
        <v>0</v>
      </c>
      <c r="T11" s="644"/>
      <c r="U11" s="644"/>
      <c r="V11" s="644"/>
      <c r="W11" s="691" t="s">
        <v>86</v>
      </c>
    </row>
    <row r="12" spans="2:23" ht="21.75" customHeight="1" thickBot="1">
      <c r="B12" s="1409"/>
      <c r="C12" s="1500"/>
      <c r="D12" s="1501"/>
      <c r="E12" s="1502"/>
      <c r="F12" s="1342" t="s">
        <v>304</v>
      </c>
      <c r="G12" s="710" t="s">
        <v>430</v>
      </c>
      <c r="H12" s="715">
        <f>'集計用(配点)'!L54</f>
        <v>1.5999999999999999</v>
      </c>
      <c r="I12" s="467">
        <f>IF(J12="■",1,IF(J12="□",0,"E"))</f>
        <v>1</v>
      </c>
      <c r="J12" s="697" t="str">
        <f t="shared" si="0"/>
        <v>■</v>
      </c>
      <c r="K12" s="641" t="b">
        <v>1</v>
      </c>
      <c r="L12" s="716">
        <f>'集計用(配点)'!M54</f>
        <v>0.7999999999999999</v>
      </c>
      <c r="M12" s="467">
        <f>IF(N12="■",1,IF(N12="□",0,"E"))</f>
        <v>1</v>
      </c>
      <c r="N12" s="697" t="str">
        <f t="shared" si="1"/>
        <v>■</v>
      </c>
      <c r="O12" s="641" t="b">
        <v>1</v>
      </c>
      <c r="P12" s="716"/>
      <c r="Q12" s="467"/>
      <c r="R12" s="399"/>
      <c r="S12" s="641"/>
      <c r="T12" s="642"/>
      <c r="U12" s="642"/>
      <c r="V12" s="641"/>
      <c r="W12" s="686" t="s">
        <v>70</v>
      </c>
    </row>
    <row r="13" spans="2:23" ht="21.75" customHeight="1" thickBot="1">
      <c r="B13" s="1409"/>
      <c r="C13" s="1500"/>
      <c r="D13" s="1501"/>
      <c r="E13" s="1502"/>
      <c r="F13" s="1342"/>
      <c r="G13" s="713" t="s">
        <v>109</v>
      </c>
      <c r="H13" s="730">
        <f>IF(AND(OR(I12=0,I12=1),OR(I13=0,I13=1),OR(I14=0,I14=1),OR(I15=0,I15=1)),(SUM(I12:I15)-2)/2,"ERR")</f>
        <v>0</v>
      </c>
      <c r="I13" s="467">
        <f>IF(AND(J12="■",J13="■"),1,IF(AND(J12="□",J13="■"),"Ｅ",IF(J13="□",0,"E")))</f>
        <v>0</v>
      </c>
      <c r="J13" s="399" t="str">
        <f t="shared" si="0"/>
        <v>□</v>
      </c>
      <c r="K13" s="641" t="b">
        <v>0</v>
      </c>
      <c r="L13" s="730">
        <f>IF(AND(OR(M12=0,M12=1),OR(M13=0,M13=1),OR(M14=0,M14=1),OR(M15=0,M15=1)),(SUM(M12:M15)-2)/2,"ERR")</f>
        <v>0</v>
      </c>
      <c r="M13" s="467">
        <f>IF(AND(N12="■",N13="■"),1,IF(AND(N12="□",N13="■"),"Ｅ",IF(N13="□",0,"E")))</f>
        <v>0</v>
      </c>
      <c r="N13" s="399" t="str">
        <f t="shared" si="1"/>
        <v>□</v>
      </c>
      <c r="O13" s="641" t="b">
        <v>0</v>
      </c>
      <c r="P13" s="730"/>
      <c r="Q13" s="467"/>
      <c r="R13" s="399"/>
      <c r="S13" s="641"/>
      <c r="T13" s="643"/>
      <c r="U13" s="643"/>
      <c r="V13" s="643"/>
      <c r="W13" s="687" t="s">
        <v>87</v>
      </c>
    </row>
    <row r="14" spans="2:23" ht="21.75" customHeight="1" thickBot="1">
      <c r="B14" s="1409"/>
      <c r="C14" s="1500"/>
      <c r="D14" s="1501"/>
      <c r="E14" s="1502"/>
      <c r="F14" s="1342"/>
      <c r="G14" s="717" t="s">
        <v>335</v>
      </c>
      <c r="H14" s="773">
        <f>IF(H12="－","－",IF(AND(OR(I12=0,I12=1),OR(I13=0,I13=1),OR(I14=0,I14=1),OR(I15=0,I15=1)),H12*(SUM(I12:I15)-2)/2,"ERR"))</f>
        <v>0</v>
      </c>
      <c r="I14" s="467">
        <f>IF(J14="■",1,IF(J14="□",0,"E"))</f>
        <v>1</v>
      </c>
      <c r="J14" s="399" t="str">
        <f t="shared" si="0"/>
        <v>■</v>
      </c>
      <c r="K14" s="641" t="b">
        <v>1</v>
      </c>
      <c r="L14" s="773">
        <f>IF(L12="－","－",IF(AND(OR(M12=0,M12=1),OR(M13=0,M13=1),OR(M14=0,M14=1),OR(M15=0,M15=1)),L12*(SUM(M12:M15)-2)/2,"ERR"))</f>
        <v>0</v>
      </c>
      <c r="M14" s="467">
        <f>IF(N14="■",1,IF(N14="□",0,"E"))</f>
        <v>1</v>
      </c>
      <c r="N14" s="399" t="str">
        <f t="shared" si="1"/>
        <v>■</v>
      </c>
      <c r="O14" s="641" t="b">
        <v>1</v>
      </c>
      <c r="P14" s="773"/>
      <c r="Q14" s="467"/>
      <c r="R14" s="399"/>
      <c r="S14" s="641"/>
      <c r="T14" s="641"/>
      <c r="U14" s="641"/>
      <c r="V14" s="641"/>
      <c r="W14" s="686" t="s">
        <v>88</v>
      </c>
    </row>
    <row r="15" spans="2:23" ht="21.75" customHeight="1" thickBot="1">
      <c r="B15" s="1409"/>
      <c r="C15" s="1500"/>
      <c r="D15" s="1501"/>
      <c r="E15" s="1502"/>
      <c r="F15" s="1343"/>
      <c r="G15" s="771"/>
      <c r="H15" s="772"/>
      <c r="I15" s="735">
        <f>IF(AND(J14="■",J15="■"),1,IF(AND(J14="□",J15="■"),"Ｅ",IF(J15="□",0,"E")))</f>
        <v>0</v>
      </c>
      <c r="J15" s="736" t="str">
        <f t="shared" si="0"/>
        <v>□</v>
      </c>
      <c r="K15" s="736" t="b">
        <v>0</v>
      </c>
      <c r="L15" s="734"/>
      <c r="M15" s="735">
        <f>IF(AND(N14="■",N15="■"),1,IF(AND(N14="□",N15="■"),"Ｅ",IF(N15="□",0,"E")))</f>
        <v>0</v>
      </c>
      <c r="N15" s="736" t="str">
        <f t="shared" si="1"/>
        <v>□</v>
      </c>
      <c r="O15" s="736" t="b">
        <v>0</v>
      </c>
      <c r="P15" s="737"/>
      <c r="Q15" s="467"/>
      <c r="R15" s="399"/>
      <c r="S15" s="641"/>
      <c r="T15" s="644"/>
      <c r="U15" s="644"/>
      <c r="V15" s="641"/>
      <c r="W15" s="691" t="s">
        <v>89</v>
      </c>
    </row>
    <row r="16" spans="2:23" ht="21.75" customHeight="1" thickBot="1">
      <c r="B16" s="1409"/>
      <c r="C16" s="1500"/>
      <c r="D16" s="1501"/>
      <c r="E16" s="1502"/>
      <c r="F16" s="1498" t="s">
        <v>36</v>
      </c>
      <c r="G16" s="710" t="s">
        <v>430</v>
      </c>
      <c r="H16" s="715">
        <f>'集計用(配点)'!L55</f>
        <v>1.2</v>
      </c>
      <c r="I16" s="467">
        <f>IF(J16="■",1,IF(J16="□",0,"E"))</f>
        <v>1</v>
      </c>
      <c r="J16" s="697" t="str">
        <f t="shared" si="0"/>
        <v>■</v>
      </c>
      <c r="K16" s="641" t="b">
        <v>1</v>
      </c>
      <c r="L16" s="716">
        <f>'集計用(配点)'!M55</f>
        <v>0.6</v>
      </c>
      <c r="M16" s="467">
        <f>IF(N16="■",1,IF(N16="□",0,"E"))</f>
        <v>1</v>
      </c>
      <c r="N16" s="697" t="str">
        <f t="shared" si="1"/>
        <v>■</v>
      </c>
      <c r="O16" s="641" t="b">
        <v>1</v>
      </c>
      <c r="P16" s="716">
        <f>'集計用(配点)'!N55</f>
        <v>0.4</v>
      </c>
      <c r="Q16" s="467">
        <f>IF(R16="■",1,IF(R16="□",0,"E"))</f>
        <v>1</v>
      </c>
      <c r="R16" s="399" t="str">
        <f t="shared" si="2"/>
        <v>■</v>
      </c>
      <c r="S16" s="642" t="b">
        <v>1</v>
      </c>
      <c r="T16" s="642"/>
      <c r="U16" s="642"/>
      <c r="V16" s="642"/>
      <c r="W16" s="686" t="s">
        <v>21</v>
      </c>
    </row>
    <row r="17" spans="2:23" ht="21.75" customHeight="1" thickBot="1">
      <c r="B17" s="1409"/>
      <c r="C17" s="1500"/>
      <c r="D17" s="1501"/>
      <c r="E17" s="1502"/>
      <c r="F17" s="1498"/>
      <c r="G17" s="713" t="s">
        <v>109</v>
      </c>
      <c r="H17" s="730">
        <f>IF(AND(OR(I16=0,I16=1),OR(I17=0,I17=1),OR(I18=0,I18=1),OR(I19=0,I19=1)),(SUM(I16:I19)-2)/2,"ERR")</f>
        <v>0</v>
      </c>
      <c r="I17" s="467">
        <f>IF(AND(J16="■",J17="■"),1,IF(AND(J16="□",J17="■"),"Ｅ",IF(J17="□",0,"E")))</f>
        <v>0</v>
      </c>
      <c r="J17" s="399" t="str">
        <f t="shared" si="0"/>
        <v>□</v>
      </c>
      <c r="K17" s="641" t="b">
        <v>0</v>
      </c>
      <c r="L17" s="730">
        <f>IF(AND(OR(M16=0,M16=1),OR(M17=0,M17=1),OR(M18=0,M18=1),OR(M19=0,M19=1)),(SUM(M16:M19)-2)/2,"ERR")</f>
        <v>0</v>
      </c>
      <c r="M17" s="467">
        <f>IF(AND(N16="■",N17="■"),1,IF(AND(N16="□",N17="■"),"Ｅ",IF(N17="□",0,"E")))</f>
        <v>0</v>
      </c>
      <c r="N17" s="399" t="str">
        <f t="shared" si="1"/>
        <v>□</v>
      </c>
      <c r="O17" s="641" t="b">
        <v>0</v>
      </c>
      <c r="P17" s="730">
        <f>IF(AND(OR(Q16=0,Q16=1),OR(Q17=0,Q17=1),OR(Q18=0,Q18=1),OR(Q19=0,Q19=1)),(SUM(Q16:Q19)-2)/2,"ERR")</f>
        <v>0</v>
      </c>
      <c r="Q17" s="467">
        <f>IF(AND(R16="■",R17="■"),1,IF(AND(R16="□",R17="■"),"Ｅ",IF(R17="□",0,"E")))</f>
        <v>0</v>
      </c>
      <c r="R17" s="399" t="str">
        <f t="shared" si="2"/>
        <v>□</v>
      </c>
      <c r="S17" s="643" t="b">
        <v>0</v>
      </c>
      <c r="T17" s="643"/>
      <c r="U17" s="643"/>
      <c r="V17" s="643"/>
      <c r="W17" s="687" t="s">
        <v>22</v>
      </c>
    </row>
    <row r="18" spans="2:23" ht="21.75" customHeight="1" thickBot="1">
      <c r="B18" s="1409"/>
      <c r="C18" s="1500"/>
      <c r="D18" s="1501"/>
      <c r="E18" s="1502"/>
      <c r="F18" s="1498"/>
      <c r="G18" s="717" t="s">
        <v>335</v>
      </c>
      <c r="H18" s="773">
        <f>IF(AND(OR(I16=0,I16=1),OR(I17=0,I17=1),OR(I18=0,I18=1),OR(I19=0,I19=1)),H16*(SUM(I16:I19)-2)/2,"ERR")</f>
        <v>0</v>
      </c>
      <c r="I18" s="467">
        <f>IF(J18="■",1,IF(J18="□",0,"E"))</f>
        <v>1</v>
      </c>
      <c r="J18" s="399" t="str">
        <f t="shared" si="0"/>
        <v>■</v>
      </c>
      <c r="K18" s="641" t="b">
        <v>1</v>
      </c>
      <c r="L18" s="773">
        <f>IF(AND(OR(M16=0,M16=1),OR(M17=0,M17=1),OR(M18=0,M18=1),OR(M19=0,M19=1)),L16*(SUM(M16:M19)-2)/2,"ERR")</f>
        <v>0</v>
      </c>
      <c r="M18" s="467">
        <f>IF(N18="■",1,IF(N18="□",0,"E"))</f>
        <v>1</v>
      </c>
      <c r="N18" s="399" t="str">
        <f t="shared" si="1"/>
        <v>■</v>
      </c>
      <c r="O18" s="641" t="b">
        <v>1</v>
      </c>
      <c r="P18" s="773">
        <f>IF(AND(OR(Q16=0,Q16=1),OR(Q17=0,Q17=1),OR(Q18=0,Q18=1),OR(Q19=0,Q19=1)),P16*(SUM(Q16:Q19)-2)/2,"ERR")</f>
        <v>0</v>
      </c>
      <c r="Q18" s="467">
        <f>IF(R18="■",1,IF(R18="□",0,"E"))</f>
        <v>1</v>
      </c>
      <c r="R18" s="399" t="str">
        <f t="shared" si="2"/>
        <v>■</v>
      </c>
      <c r="S18" s="641" t="b">
        <v>1</v>
      </c>
      <c r="T18" s="641"/>
      <c r="U18" s="641"/>
      <c r="V18" s="641"/>
      <c r="W18" s="686" t="s">
        <v>298</v>
      </c>
    </row>
    <row r="19" spans="2:23" ht="21.75" customHeight="1">
      <c r="B19" s="1409"/>
      <c r="C19" s="1503"/>
      <c r="D19" s="1504"/>
      <c r="E19" s="1505"/>
      <c r="F19" s="1499"/>
      <c r="G19" s="771"/>
      <c r="H19" s="772"/>
      <c r="I19" s="735">
        <f>IF(AND(J18="■",J19="■"),1,IF(AND(J18="□",J19="■"),"Ｅ",IF(J19="□",0,"E")))</f>
        <v>0</v>
      </c>
      <c r="J19" s="736" t="str">
        <f t="shared" si="0"/>
        <v>□</v>
      </c>
      <c r="K19" s="736" t="b">
        <v>0</v>
      </c>
      <c r="L19" s="734"/>
      <c r="M19" s="735">
        <f>IF(AND(N18="■",N19="■"),1,IF(AND(N18="□",N19="■"),"Ｅ",IF(N19="□",0,"E")))</f>
        <v>0</v>
      </c>
      <c r="N19" s="736" t="str">
        <f t="shared" si="1"/>
        <v>□</v>
      </c>
      <c r="O19" s="736" t="b">
        <v>0</v>
      </c>
      <c r="P19" s="737"/>
      <c r="Q19" s="469">
        <f>IF(AND(R18="■",R19="■"),1,IF(AND(R18="□",R19="■"),"Ｅ",IF(R19="□",0,"E")))</f>
        <v>0</v>
      </c>
      <c r="R19" s="399" t="str">
        <f t="shared" si="2"/>
        <v>□</v>
      </c>
      <c r="S19" s="644" t="b">
        <v>0</v>
      </c>
      <c r="T19" s="644"/>
      <c r="U19" s="641"/>
      <c r="V19" s="644"/>
      <c r="W19" s="691" t="s">
        <v>23</v>
      </c>
    </row>
    <row r="20" spans="2:23" ht="21.75" customHeight="1" thickBot="1">
      <c r="B20" s="1409"/>
      <c r="C20" s="1489" t="s">
        <v>643</v>
      </c>
      <c r="D20" s="1490"/>
      <c r="E20" s="1490"/>
      <c r="F20" s="544"/>
      <c r="G20" s="544"/>
      <c r="H20" s="504"/>
      <c r="I20" s="504"/>
      <c r="J20" s="504"/>
      <c r="K20" s="504"/>
      <c r="L20" s="504"/>
      <c r="M20" s="504"/>
      <c r="N20" s="504"/>
      <c r="O20" s="504"/>
      <c r="P20" s="504"/>
      <c r="Q20" s="504"/>
      <c r="R20" s="504"/>
      <c r="S20" s="504"/>
      <c r="T20" s="504"/>
      <c r="U20" s="504"/>
      <c r="V20" s="729" t="str">
        <f>IF('業務情報'!$F$9=2,"■","□")</f>
        <v>□</v>
      </c>
      <c r="W20" s="693" t="s">
        <v>596</v>
      </c>
    </row>
    <row r="21" spans="2:23" ht="21.75" customHeight="1" thickBot="1">
      <c r="B21" s="1409"/>
      <c r="C21" s="1491"/>
      <c r="D21" s="1492"/>
      <c r="E21" s="1493"/>
      <c r="F21" s="1487" t="s">
        <v>645</v>
      </c>
      <c r="G21" s="710" t="s">
        <v>430</v>
      </c>
      <c r="H21" s="715">
        <f>'集計用(配点)'!L56</f>
        <v>0.7999999999999999</v>
      </c>
      <c r="I21" s="467">
        <f>IF(J21="■",1,IF(J21="□",0,"E"))</f>
        <v>1</v>
      </c>
      <c r="J21" s="697" t="str">
        <f>IF(K21=TRUE,"■","□")</f>
        <v>■</v>
      </c>
      <c r="K21" s="641" t="b">
        <v>1</v>
      </c>
      <c r="L21" s="716">
        <f>'集計用(配点)'!M56</f>
        <v>0.39999999999999997</v>
      </c>
      <c r="M21" s="467">
        <f>IF(N21="■",1,IF(N21="□",0,"E"))</f>
        <v>1</v>
      </c>
      <c r="N21" s="697" t="str">
        <f aca="true" t="shared" si="3" ref="N21:N28">IF(O21=TRUE,"■","□")</f>
        <v>■</v>
      </c>
      <c r="O21" s="641" t="b">
        <v>1</v>
      </c>
      <c r="P21" s="716"/>
      <c r="Q21" s="711"/>
      <c r="R21" s="699"/>
      <c r="S21" s="641"/>
      <c r="T21" s="641"/>
      <c r="U21" s="641"/>
      <c r="V21" s="641"/>
      <c r="W21" s="954" t="s">
        <v>641</v>
      </c>
    </row>
    <row r="22" spans="2:23" ht="21.75" customHeight="1" thickBot="1">
      <c r="B22" s="1409"/>
      <c r="C22" s="1491"/>
      <c r="D22" s="1492"/>
      <c r="E22" s="1493"/>
      <c r="F22" s="1487"/>
      <c r="G22" s="713" t="s">
        <v>109</v>
      </c>
      <c r="H22" s="730">
        <f>IF('業務情報'!$F$9=2,"－",IF(AND(OR(I21=0,I21=1),OR(I22=0,I22=1),OR(I23=0,I23=1),OR(I24=0,I24=1)),(SUM(I21:I24)-2)/2,"ERR"))</f>
        <v>0</v>
      </c>
      <c r="I22" s="467">
        <f>IF(AND(J21="■",J22="■"),1,IF(AND(J21="□",J22="■"),"Ｅ",IF(J22="□",0,"E")))</f>
        <v>0</v>
      </c>
      <c r="J22" s="399" t="str">
        <f aca="true" t="shared" si="4" ref="J22:J27">IF(K22=TRUE,"■","□")</f>
        <v>□</v>
      </c>
      <c r="K22" s="641" t="b">
        <v>0</v>
      </c>
      <c r="L22" s="730">
        <f>IF('業務情報'!$F$9=2,"－",IF(AND(OR(M21=0,M21=1),OR(M22=0,M22=1),OR(M23=0,M23=1),OR(M24=0,M24=1)),(SUM(M21:M24)-2)/2,"ERR"))</f>
        <v>0</v>
      </c>
      <c r="M22" s="467">
        <f>IF(AND(N21="■",N22="■"),1,IF(AND(N21="□",N22="■"),"Ｅ",IF(N22="□",0,"E")))</f>
        <v>0</v>
      </c>
      <c r="N22" s="399" t="str">
        <f t="shared" si="3"/>
        <v>□</v>
      </c>
      <c r="O22" s="641" t="b">
        <v>0</v>
      </c>
      <c r="P22" s="730"/>
      <c r="Q22" s="711"/>
      <c r="R22" s="699"/>
      <c r="S22" s="641"/>
      <c r="T22" s="643"/>
      <c r="U22" s="643"/>
      <c r="V22" s="643"/>
      <c r="W22" s="955" t="s">
        <v>90</v>
      </c>
    </row>
    <row r="23" spans="2:23" ht="21.75" customHeight="1" thickBot="1">
      <c r="B23" s="1409"/>
      <c r="C23" s="1491"/>
      <c r="D23" s="1492"/>
      <c r="E23" s="1493"/>
      <c r="F23" s="1487"/>
      <c r="G23" s="717" t="s">
        <v>335</v>
      </c>
      <c r="H23" s="773">
        <f>IF('業務情報'!$F$9=2,"－",IF(AND(OR(I21=0,I21=1),OR(I22=0,I22=1),OR(I23=0,I23=1),OR(I24=0,I24=1)),H21*(SUM(I21:I24)-2)/2,"ERR"))</f>
        <v>0</v>
      </c>
      <c r="I23" s="467">
        <f>IF(J23="■",1,IF(J23="□",0,"E"))</f>
        <v>1</v>
      </c>
      <c r="J23" s="399" t="str">
        <f t="shared" si="4"/>
        <v>■</v>
      </c>
      <c r="K23" s="641" t="b">
        <v>1</v>
      </c>
      <c r="L23" s="773">
        <f>IF('業務情報'!$F$9=2,"－",IF(AND(OR(M21=0,M21=1),OR(M22=0,M22=1),OR(M23=0,M23=1),OR(M24=0,M24=1)),L21*(SUM(M21:M24)-2)/2,"ERR"))</f>
        <v>0</v>
      </c>
      <c r="M23" s="467">
        <f>IF(N23="■",1,IF(N23="□",0,"E"))</f>
        <v>1</v>
      </c>
      <c r="N23" s="399" t="str">
        <f t="shared" si="3"/>
        <v>■</v>
      </c>
      <c r="O23" s="641" t="b">
        <v>1</v>
      </c>
      <c r="P23" s="773"/>
      <c r="Q23" s="711"/>
      <c r="R23" s="699"/>
      <c r="S23" s="641"/>
      <c r="T23" s="641"/>
      <c r="U23" s="641"/>
      <c r="V23" s="641"/>
      <c r="W23" s="956" t="s">
        <v>95</v>
      </c>
    </row>
    <row r="24" spans="2:23" ht="21.75" customHeight="1" thickBot="1">
      <c r="B24" s="1409"/>
      <c r="C24" s="1491"/>
      <c r="D24" s="1492"/>
      <c r="E24" s="1493"/>
      <c r="F24" s="1488"/>
      <c r="G24" s="771"/>
      <c r="H24" s="772"/>
      <c r="I24" s="735">
        <f>IF(AND(J23="■",J24="■"),1,IF(AND(J23="□",J24="■"),"Ｅ",IF(J24="□",0,"E")))</f>
        <v>0</v>
      </c>
      <c r="J24" s="736" t="str">
        <f>IF(K24=TRUE,"■","□")</f>
        <v>□</v>
      </c>
      <c r="K24" s="736" t="b">
        <v>0</v>
      </c>
      <c r="L24" s="734"/>
      <c r="M24" s="735">
        <f>IF(AND(N23="■",N24="■"),1,IF(AND(N23="□",N24="■"),"Ｅ",IF(N24="□",0,"E")))</f>
        <v>0</v>
      </c>
      <c r="N24" s="736" t="str">
        <f t="shared" si="3"/>
        <v>□</v>
      </c>
      <c r="O24" s="736" t="b">
        <v>0</v>
      </c>
      <c r="P24" s="737"/>
      <c r="Q24" s="711"/>
      <c r="R24" s="699"/>
      <c r="S24" s="641"/>
      <c r="T24" s="641"/>
      <c r="U24" s="641"/>
      <c r="V24" s="644"/>
      <c r="W24" s="958" t="s">
        <v>90</v>
      </c>
    </row>
    <row r="25" spans="2:23" ht="21.75" customHeight="1" thickBot="1">
      <c r="B25" s="1409"/>
      <c r="C25" s="1491"/>
      <c r="D25" s="1492"/>
      <c r="E25" s="1493"/>
      <c r="F25" s="1497" t="s">
        <v>646</v>
      </c>
      <c r="G25" s="710" t="s">
        <v>430</v>
      </c>
      <c r="H25" s="715">
        <f>'集計用(配点)'!L57</f>
        <v>0.7999999999999999</v>
      </c>
      <c r="I25" s="467">
        <f>IF(J25="■",1,IF(J25="□",0,"E"))</f>
        <v>1</v>
      </c>
      <c r="J25" s="697" t="str">
        <f>IF(K25=TRUE,"■","□")</f>
        <v>■</v>
      </c>
      <c r="K25" s="641" t="b">
        <v>1</v>
      </c>
      <c r="L25" s="716">
        <f>'集計用(配点)'!M57</f>
        <v>0.39999999999999997</v>
      </c>
      <c r="M25" s="467">
        <f>IF(N25="■",1,IF(N25="□",0,"E"))</f>
        <v>1</v>
      </c>
      <c r="N25" s="697" t="str">
        <f t="shared" si="3"/>
        <v>■</v>
      </c>
      <c r="O25" s="641" t="b">
        <v>1</v>
      </c>
      <c r="P25" s="716"/>
      <c r="Q25" s="711"/>
      <c r="R25" s="699"/>
      <c r="S25" s="641"/>
      <c r="T25" s="642"/>
      <c r="U25" s="642"/>
      <c r="V25" s="641"/>
      <c r="W25" s="954" t="s">
        <v>642</v>
      </c>
    </row>
    <row r="26" spans="2:23" ht="21.75" customHeight="1" thickBot="1">
      <c r="B26" s="1409"/>
      <c r="C26" s="1491"/>
      <c r="D26" s="1492"/>
      <c r="E26" s="1493"/>
      <c r="F26" s="1487"/>
      <c r="G26" s="713" t="s">
        <v>109</v>
      </c>
      <c r="H26" s="730">
        <f>IF('業務情報'!$F$9=2,"－",IF(AND(OR(I25=0,I25=1),OR(I26=0,I26=1),OR(I27=0,I27=1),OR(I28=0,I28=1)),(SUM(I25:I28)-2)/2,"ERR"))</f>
        <v>0</v>
      </c>
      <c r="I26" s="467">
        <f>IF(AND(J25="■",J26="■"),1,IF(AND(J25="□",J26="■"),"Ｅ",IF(J26="□",0,"E")))</f>
        <v>0</v>
      </c>
      <c r="J26" s="399" t="str">
        <f t="shared" si="4"/>
        <v>□</v>
      </c>
      <c r="K26" s="641" t="b">
        <v>0</v>
      </c>
      <c r="L26" s="730">
        <f>IF('業務情報'!$F$9=2,"－",IF(AND(OR(M25=0,M25=1),OR(M26=0,M26=1),OR(M27=0,M27=1),OR(M28=0,M28=1)),(SUM(M25:M28)-2)/2,"ERR"))</f>
        <v>0</v>
      </c>
      <c r="M26" s="467">
        <f>IF(AND(N25="■",N26="■"),1,IF(AND(N25="□",N26="■"),"Ｅ",IF(N26="□",0,"E")))</f>
        <v>0</v>
      </c>
      <c r="N26" s="399" t="str">
        <f t="shared" si="3"/>
        <v>□</v>
      </c>
      <c r="O26" s="641" t="b">
        <v>0</v>
      </c>
      <c r="P26" s="730"/>
      <c r="Q26" s="711"/>
      <c r="R26" s="699"/>
      <c r="S26" s="641"/>
      <c r="T26" s="643"/>
      <c r="U26" s="643"/>
      <c r="V26" s="643"/>
      <c r="W26" s="955" t="s">
        <v>90</v>
      </c>
    </row>
    <row r="27" spans="2:23" ht="21.75" customHeight="1" thickBot="1">
      <c r="B27" s="1409"/>
      <c r="C27" s="1491"/>
      <c r="D27" s="1492"/>
      <c r="E27" s="1493"/>
      <c r="F27" s="1487"/>
      <c r="G27" s="717" t="s">
        <v>335</v>
      </c>
      <c r="H27" s="773">
        <f>IF('業務情報'!$F$9=2,"－",IF(AND(OR(I25=0,I25=1),OR(I26=0,I26=1),OR(I27=0,I27=1),OR(I28=0,I28=1)),H25*(SUM(I25:I28)-2)/2,"ERR"))</f>
        <v>0</v>
      </c>
      <c r="I27" s="467">
        <f>IF(J27="■",1,IF(J27="□",0,"E"))</f>
        <v>1</v>
      </c>
      <c r="J27" s="399" t="str">
        <f t="shared" si="4"/>
        <v>■</v>
      </c>
      <c r="K27" s="641" t="b">
        <v>1</v>
      </c>
      <c r="L27" s="773">
        <f>IF('業務情報'!$F$9=2,"－",IF(AND(OR(M25=0,M25=1),OR(M26=0,M26=1),OR(M27=0,M27=1),OR(M28=0,M28=1)),L25*(SUM(M25:M28)-2)/2,"ERR"))</f>
        <v>0</v>
      </c>
      <c r="M27" s="467">
        <f>IF(N27="■",1,IF(N27="□",0,"E"))</f>
        <v>1</v>
      </c>
      <c r="N27" s="399" t="str">
        <f t="shared" si="3"/>
        <v>■</v>
      </c>
      <c r="O27" s="641" t="b">
        <v>1</v>
      </c>
      <c r="P27" s="773"/>
      <c r="Q27" s="711"/>
      <c r="R27" s="699"/>
      <c r="S27" s="641"/>
      <c r="T27" s="641"/>
      <c r="U27" s="641"/>
      <c r="V27" s="641"/>
      <c r="W27" s="956" t="s">
        <v>640</v>
      </c>
    </row>
    <row r="28" spans="2:23" ht="21.75" customHeight="1">
      <c r="B28" s="1409"/>
      <c r="C28" s="1494"/>
      <c r="D28" s="1495"/>
      <c r="E28" s="1496"/>
      <c r="F28" s="1488"/>
      <c r="G28" s="771"/>
      <c r="H28" s="772"/>
      <c r="I28" s="735">
        <f>IF(AND(J27="■",J28="■"),1,IF(AND(J27="□",J28="■"),"Ｅ",IF(J28="□",0,"E")))</f>
        <v>0</v>
      </c>
      <c r="J28" s="736" t="str">
        <f>IF(K28=TRUE,"■","□")</f>
        <v>□</v>
      </c>
      <c r="K28" s="736" t="b">
        <v>0</v>
      </c>
      <c r="L28" s="734"/>
      <c r="M28" s="735">
        <f>IF(AND(N27="■",N28="■"),1,IF(AND(N27="□",N28="■"),"Ｅ",IF(N28="□",0,"E")))</f>
        <v>0</v>
      </c>
      <c r="N28" s="736" t="str">
        <f t="shared" si="3"/>
        <v>□</v>
      </c>
      <c r="O28" s="736" t="b">
        <v>0</v>
      </c>
      <c r="P28" s="737"/>
      <c r="Q28" s="711"/>
      <c r="R28" s="699"/>
      <c r="S28" s="641"/>
      <c r="T28" s="644"/>
      <c r="U28" s="644"/>
      <c r="V28" s="644"/>
      <c r="W28" s="958" t="s">
        <v>306</v>
      </c>
    </row>
    <row r="29" spans="2:23" ht="23.25" thickBot="1">
      <c r="B29" s="789"/>
      <c r="C29" s="795"/>
      <c r="D29" s="719"/>
      <c r="E29" s="719"/>
      <c r="F29" s="730"/>
      <c r="G29" s="740"/>
      <c r="H29" s="1037" t="s">
        <v>647</v>
      </c>
      <c r="I29" s="1037"/>
      <c r="J29" s="1037"/>
      <c r="K29" s="1037"/>
      <c r="L29" s="1037" t="s">
        <v>110</v>
      </c>
      <c r="M29" s="1037"/>
      <c r="N29" s="1037"/>
      <c r="O29" s="1037"/>
      <c r="P29" s="1037" t="s">
        <v>111</v>
      </c>
      <c r="Q29" s="1038"/>
      <c r="R29" s="1038"/>
      <c r="S29" s="1038"/>
      <c r="T29" s="1039" t="s">
        <v>647</v>
      </c>
      <c r="U29" s="1039" t="s">
        <v>110</v>
      </c>
      <c r="V29" s="741" t="s">
        <v>111</v>
      </c>
      <c r="W29" s="742"/>
    </row>
    <row r="30" spans="2:23" ht="18" customHeight="1" thickBot="1">
      <c r="B30" s="1412" t="s">
        <v>551</v>
      </c>
      <c r="C30" s="1413"/>
      <c r="D30" s="1413"/>
      <c r="E30" s="1413"/>
      <c r="F30" s="1414"/>
      <c r="G30" s="791" t="s">
        <v>430</v>
      </c>
      <c r="H30" s="792">
        <f>IF('業務情報'!$F$9=2,H8+H12+H16,H8+H12+H16+H21+H25)</f>
        <v>5.6</v>
      </c>
      <c r="I30" s="847"/>
      <c r="J30" s="794"/>
      <c r="K30" s="794"/>
      <c r="L30" s="792">
        <f>IF('業務情報'!$F$9=2,L8+L12+L16,L8+L12+L16+L21+L25)</f>
        <v>2.8</v>
      </c>
      <c r="M30" s="847"/>
      <c r="N30" s="794"/>
      <c r="O30" s="794"/>
      <c r="P30" s="792">
        <f>P8+P16</f>
        <v>0.8</v>
      </c>
      <c r="Q30" s="477"/>
      <c r="R30" s="407"/>
      <c r="S30" s="407"/>
      <c r="T30" s="407"/>
      <c r="U30" s="407"/>
      <c r="V30" s="407"/>
      <c r="W30" s="409"/>
    </row>
    <row r="31" spans="2:23" ht="18" customHeight="1" thickBot="1">
      <c r="B31" s="1477"/>
      <c r="C31" s="1478"/>
      <c r="D31" s="1478"/>
      <c r="E31" s="1478"/>
      <c r="F31" s="1479"/>
      <c r="G31" s="755" t="s">
        <v>335</v>
      </c>
      <c r="H31" s="842">
        <f>IF('業務情報'!$F$9=2,H10+H14+H18,H10+H14+H18+H23+H27)</f>
        <v>0</v>
      </c>
      <c r="I31" s="843"/>
      <c r="J31" s="844"/>
      <c r="K31" s="844"/>
      <c r="L31" s="842">
        <f>IF('業務情報'!$F$9=2,L10+L14+L18,L10+L14+L18+L23+L27)</f>
        <v>0</v>
      </c>
      <c r="M31" s="845"/>
      <c r="N31" s="846"/>
      <c r="O31" s="846"/>
      <c r="P31" s="842">
        <f>P10+P18</f>
        <v>0</v>
      </c>
      <c r="Q31" s="477"/>
      <c r="R31" s="407"/>
      <c r="S31" s="407"/>
      <c r="T31" s="846"/>
      <c r="U31" s="846"/>
      <c r="V31" s="846"/>
      <c r="W31" s="848"/>
    </row>
    <row r="32" spans="2:23" ht="18" customHeight="1" thickBot="1">
      <c r="B32" s="1400" t="s">
        <v>552</v>
      </c>
      <c r="C32" s="1401"/>
      <c r="D32" s="1401"/>
      <c r="E32" s="1401"/>
      <c r="F32" s="1402"/>
      <c r="G32" s="786"/>
      <c r="H32" s="788">
        <f>IF(H30=0,"-",H31/H30*35+65)</f>
        <v>65</v>
      </c>
      <c r="I32" s="475"/>
      <c r="J32" s="639">
        <f>IF(H32='集計用(採点結果)'!J61,"","ERROR")</f>
      </c>
      <c r="K32" s="410"/>
      <c r="L32" s="788">
        <f>IF(L30=0,"-",L31/L30*35+65)</f>
        <v>65</v>
      </c>
      <c r="M32" s="475"/>
      <c r="N32" s="639">
        <f>IF(L32='集計用(採点結果)'!K61,"","ERROR")</f>
      </c>
      <c r="O32" s="410"/>
      <c r="P32" s="788">
        <f>IF(P30=0,"-",P31/P30*35+65)</f>
        <v>65</v>
      </c>
      <c r="Q32" s="475"/>
      <c r="R32" s="639">
        <f>IF(P32='集計用(採点結果)'!L61,"","ERROR")</f>
      </c>
      <c r="S32" s="410"/>
      <c r="T32" s="410"/>
      <c r="U32" s="410"/>
      <c r="V32" s="410"/>
      <c r="W32" s="411"/>
    </row>
    <row r="33" ht="13.5" customHeight="1">
      <c r="B33" s="395" t="s">
        <v>324</v>
      </c>
    </row>
  </sheetData>
  <sheetProtection/>
  <mergeCells count="14">
    <mergeCell ref="F8:F11"/>
    <mergeCell ref="F12:F15"/>
    <mergeCell ref="F16:F19"/>
    <mergeCell ref="C8:E19"/>
    <mergeCell ref="B30:F31"/>
    <mergeCell ref="B3:E6"/>
    <mergeCell ref="G3:P6"/>
    <mergeCell ref="F3:F6"/>
    <mergeCell ref="W3:W6"/>
    <mergeCell ref="B32:F32"/>
    <mergeCell ref="B8:B28"/>
    <mergeCell ref="F21:F24"/>
    <mergeCell ref="C20:E28"/>
    <mergeCell ref="F25:F28"/>
  </mergeCells>
  <printOptions horizontalCentered="1"/>
  <pageMargins left="0.5905511811023623" right="0.3937007874015748" top="0.31496062992125984" bottom="0.1968503937007874" header="0" footer="0"/>
  <pageSetup horizontalDpi="600" verticalDpi="600" orientation="portrait" paperSize="9" scale="65" r:id="rId2"/>
  <drawing r:id="rId1"/>
</worksheet>
</file>

<file path=xl/worksheets/sheet16.xml><?xml version="1.0" encoding="utf-8"?>
<worksheet xmlns="http://schemas.openxmlformats.org/spreadsheetml/2006/main" xmlns:r="http://schemas.openxmlformats.org/officeDocument/2006/relationships">
  <sheetPr codeName="Sheet24"/>
  <dimension ref="B2:R33"/>
  <sheetViews>
    <sheetView showGridLines="0" view="pageBreakPreview" zoomScaleNormal="80" zoomScaleSheetLayoutView="100" zoomScalePageLayoutView="0" workbookViewId="0" topLeftCell="A1">
      <selection activeCell="A1" sqref="A1"/>
    </sheetView>
  </sheetViews>
  <sheetFormatPr defaultColWidth="2.625" defaultRowHeight="13.5" customHeight="1" outlineLevelCol="1"/>
  <cols>
    <col min="1" max="3" width="2.625" style="395" customWidth="1"/>
    <col min="4" max="4" width="12.625" style="395" customWidth="1"/>
    <col min="5" max="5" width="2.625" style="395" customWidth="1"/>
    <col min="6" max="6" width="18.625" style="395" customWidth="1"/>
    <col min="7" max="7" width="8.00390625" style="395" customWidth="1"/>
    <col min="8" max="8" width="7.625" style="395" customWidth="1"/>
    <col min="9" max="10" width="2.625" style="395" hidden="1" customWidth="1" outlineLevel="1"/>
    <col min="11" max="11" width="10.25390625" style="395" hidden="1" customWidth="1" outlineLevel="1"/>
    <col min="12" max="12" width="7.625" style="395" customWidth="1" collapsed="1"/>
    <col min="13" max="14" width="2.625" style="395" hidden="1" customWidth="1" outlineLevel="1"/>
    <col min="15" max="15" width="8.25390625" style="395" hidden="1" customWidth="1" outlineLevel="1"/>
    <col min="16" max="17" width="2.625" style="395" customWidth="1" collapsed="1"/>
    <col min="18" max="18" width="66.625" style="395" customWidth="1"/>
    <col min="19" max="16384" width="2.625" style="395" customWidth="1"/>
  </cols>
  <sheetData>
    <row r="2" spans="2:14" ht="13.5" customHeight="1" thickBot="1">
      <c r="B2" s="1043" t="s">
        <v>683</v>
      </c>
      <c r="J2" s="395" t="s">
        <v>0</v>
      </c>
      <c r="N2" s="395" t="s">
        <v>0</v>
      </c>
    </row>
    <row r="3" spans="2:18" ht="13.5" customHeight="1">
      <c r="B3" s="1471" t="s">
        <v>504</v>
      </c>
      <c r="C3" s="1394"/>
      <c r="D3" s="1394"/>
      <c r="E3" s="1394"/>
      <c r="F3" s="1394" t="s">
        <v>505</v>
      </c>
      <c r="G3" s="1462" t="s">
        <v>112</v>
      </c>
      <c r="H3" s="1463"/>
      <c r="I3" s="1463"/>
      <c r="J3" s="1463"/>
      <c r="K3" s="1463"/>
      <c r="L3" s="1463"/>
      <c r="M3" s="731"/>
      <c r="N3" s="731"/>
      <c r="O3" s="731"/>
      <c r="P3" s="779"/>
      <c r="Q3" s="725"/>
      <c r="R3" s="1459" t="s">
        <v>331</v>
      </c>
    </row>
    <row r="4" spans="2:18" ht="13.5" customHeight="1">
      <c r="B4" s="1472"/>
      <c r="C4" s="1395"/>
      <c r="D4" s="1395"/>
      <c r="E4" s="1395"/>
      <c r="F4" s="1395"/>
      <c r="G4" s="1465"/>
      <c r="H4" s="1466"/>
      <c r="I4" s="1466"/>
      <c r="J4" s="1466"/>
      <c r="K4" s="1466"/>
      <c r="L4" s="1466"/>
      <c r="M4" s="732"/>
      <c r="N4" s="732"/>
      <c r="O4" s="732"/>
      <c r="P4" s="780"/>
      <c r="Q4" s="726"/>
      <c r="R4" s="1460"/>
    </row>
    <row r="5" spans="2:18" ht="13.5" customHeight="1">
      <c r="B5" s="1472"/>
      <c r="C5" s="1395"/>
      <c r="D5" s="1395"/>
      <c r="E5" s="1395"/>
      <c r="F5" s="1395"/>
      <c r="G5" s="1465"/>
      <c r="H5" s="1466"/>
      <c r="I5" s="1466"/>
      <c r="J5" s="1466"/>
      <c r="K5" s="1466"/>
      <c r="L5" s="1466"/>
      <c r="M5" s="732"/>
      <c r="N5" s="732"/>
      <c r="O5" s="732"/>
      <c r="P5" s="780"/>
      <c r="Q5" s="726"/>
      <c r="R5" s="1460"/>
    </row>
    <row r="6" spans="2:18" ht="42.75" customHeight="1" thickBot="1">
      <c r="B6" s="1473"/>
      <c r="C6" s="1396"/>
      <c r="D6" s="1396"/>
      <c r="E6" s="1396"/>
      <c r="F6" s="1396"/>
      <c r="G6" s="1468"/>
      <c r="H6" s="1469"/>
      <c r="I6" s="1469"/>
      <c r="J6" s="1469"/>
      <c r="K6" s="1469"/>
      <c r="L6" s="1469"/>
      <c r="M6" s="733"/>
      <c r="N6" s="733"/>
      <c r="O6" s="733"/>
      <c r="P6" s="781"/>
      <c r="Q6" s="727"/>
      <c r="R6" s="1461"/>
    </row>
    <row r="7" spans="2:18" ht="22.5">
      <c r="B7" s="796"/>
      <c r="C7" s="723"/>
      <c r="D7" s="723"/>
      <c r="E7" s="723"/>
      <c r="F7" s="738"/>
      <c r="G7" s="782"/>
      <c r="H7" s="783" t="s">
        <v>115</v>
      </c>
      <c r="I7" s="783"/>
      <c r="J7" s="783"/>
      <c r="K7" s="783"/>
      <c r="L7" s="783" t="s">
        <v>111</v>
      </c>
      <c r="M7" s="783"/>
      <c r="N7" s="783"/>
      <c r="O7" s="783"/>
      <c r="P7" s="784" t="s">
        <v>115</v>
      </c>
      <c r="Q7" s="784" t="s">
        <v>111</v>
      </c>
      <c r="R7" s="728"/>
    </row>
    <row r="8" spans="2:18" ht="21.75" customHeight="1" thickBot="1">
      <c r="B8" s="1409" t="s">
        <v>581</v>
      </c>
      <c r="C8" s="1500" t="s">
        <v>581</v>
      </c>
      <c r="D8" s="1501"/>
      <c r="E8" s="1502"/>
      <c r="F8" s="1342" t="s">
        <v>303</v>
      </c>
      <c r="G8" s="710" t="s">
        <v>430</v>
      </c>
      <c r="H8" s="715">
        <f>'集計用(配点)'!O53</f>
        <v>0.6</v>
      </c>
      <c r="I8" s="467">
        <f>IF(J8="■",1,IF(J8="□",0,"E"))</f>
        <v>1</v>
      </c>
      <c r="J8" s="697" t="str">
        <f aca="true" t="shared" si="0" ref="J8:J19">IF(K8=TRUE,"■","□")</f>
        <v>■</v>
      </c>
      <c r="K8" s="641" t="b">
        <v>1</v>
      </c>
      <c r="L8" s="716">
        <f>'集計用(配点)'!P53</f>
        <v>0.3</v>
      </c>
      <c r="M8" s="467">
        <f>IF(N8="■",1,IF(N8="□",0,"E"))</f>
        <v>1</v>
      </c>
      <c r="N8" s="697" t="str">
        <f aca="true" t="shared" si="1" ref="N8:N19">IF(O8=TRUE,"■","□")</f>
        <v>■</v>
      </c>
      <c r="O8" s="641" t="b">
        <v>1</v>
      </c>
      <c r="P8" s="641"/>
      <c r="Q8" s="641"/>
      <c r="R8" s="686" t="s">
        <v>258</v>
      </c>
    </row>
    <row r="9" spans="2:18" ht="21.75" customHeight="1" thickBot="1">
      <c r="B9" s="1409"/>
      <c r="C9" s="1500"/>
      <c r="D9" s="1501"/>
      <c r="E9" s="1502"/>
      <c r="F9" s="1342"/>
      <c r="G9" s="713" t="s">
        <v>109</v>
      </c>
      <c r="H9" s="730">
        <f>IF(AND(OR(I8=0,I8=1),OR(I9=0,I9=1),OR(I10=0,I10=1),OR(I11=0,I11=1)),(SUM(I8:I11)-2)/2,"ERR")</f>
        <v>0</v>
      </c>
      <c r="I9" s="467">
        <f>IF(AND(J8="■",J9="■"),1,IF(AND(J8="□",J9="■"),"Ｅ",IF(J9="□",0,"E")))</f>
        <v>0</v>
      </c>
      <c r="J9" s="399" t="str">
        <f t="shared" si="0"/>
        <v>□</v>
      </c>
      <c r="K9" s="641" t="b">
        <v>0</v>
      </c>
      <c r="L9" s="730">
        <f>IF(AND(OR(M8=0,M8=1),OR(M9=0,M9=1),OR(M10=0,M10=1),OR(M11=0,M11=1)),(SUM(M8:M11)-2)/2,"ERR")</f>
        <v>0</v>
      </c>
      <c r="M9" s="467">
        <f>IF(AND(N8="■",N9="■"),1,IF(AND(N8="□",N9="■"),"Ｅ",IF(N9="□",0,"E")))</f>
        <v>0</v>
      </c>
      <c r="N9" s="399" t="str">
        <f t="shared" si="1"/>
        <v>□</v>
      </c>
      <c r="O9" s="643" t="b">
        <v>0</v>
      </c>
      <c r="P9" s="643"/>
      <c r="Q9" s="643"/>
      <c r="R9" s="687" t="s">
        <v>259</v>
      </c>
    </row>
    <row r="10" spans="2:18" ht="21.75" customHeight="1" thickBot="1">
      <c r="B10" s="1409"/>
      <c r="C10" s="1500"/>
      <c r="D10" s="1501"/>
      <c r="E10" s="1502"/>
      <c r="F10" s="1342"/>
      <c r="G10" s="717" t="s">
        <v>335</v>
      </c>
      <c r="H10" s="773">
        <f>IF(AND(OR(I8=0,I8=1),OR(I9=0,I9=1),OR(I10=0,I10=1),OR(I11=0,I11=1)),H8*(SUM(I8:I11)-2)/2,"ERR")</f>
        <v>0</v>
      </c>
      <c r="I10" s="467">
        <f>IF(J10="■",1,IF(J10="□",0,"E"))</f>
        <v>1</v>
      </c>
      <c r="J10" s="399" t="str">
        <f t="shared" si="0"/>
        <v>■</v>
      </c>
      <c r="K10" s="641" t="b">
        <v>1</v>
      </c>
      <c r="L10" s="773">
        <f>IF(AND(OR(M8=0,M8=1),OR(M9=0,M9=1),OR(M10=0,M10=1),OR(M11=0,M11=1)),L8*(SUM(M8:M11)-2)/2,"ERR")</f>
        <v>0</v>
      </c>
      <c r="M10" s="467">
        <f>IF(N10="■",1,IF(N10="□",0,"E"))</f>
        <v>1</v>
      </c>
      <c r="N10" s="399" t="str">
        <f t="shared" si="1"/>
        <v>■</v>
      </c>
      <c r="O10" s="641" t="b">
        <v>1</v>
      </c>
      <c r="P10" s="641"/>
      <c r="Q10" s="641"/>
      <c r="R10" s="686" t="s">
        <v>305</v>
      </c>
    </row>
    <row r="11" spans="2:18" ht="21.75" customHeight="1" thickBot="1">
      <c r="B11" s="1409"/>
      <c r="C11" s="1500"/>
      <c r="D11" s="1501"/>
      <c r="E11" s="1502"/>
      <c r="F11" s="1343"/>
      <c r="G11" s="771"/>
      <c r="H11" s="765"/>
      <c r="I11" s="735">
        <f>IF(AND(J10="■",J11="■"),1,IF(AND(J10="□",J11="■"),"Ｅ",IF(J11="□",0,"E")))</f>
        <v>0</v>
      </c>
      <c r="J11" s="736" t="str">
        <f t="shared" si="0"/>
        <v>□</v>
      </c>
      <c r="K11" s="736" t="b">
        <v>0</v>
      </c>
      <c r="L11" s="775"/>
      <c r="M11" s="469">
        <f>IF(AND(N10="■",N11="■"),1,IF(AND(N10="□",N11="■"),"Ｅ",IF(N11="□",0,"E")))</f>
        <v>0</v>
      </c>
      <c r="N11" s="399" t="str">
        <f t="shared" si="1"/>
        <v>□</v>
      </c>
      <c r="O11" s="644" t="b">
        <v>0</v>
      </c>
      <c r="P11" s="644"/>
      <c r="Q11" s="644"/>
      <c r="R11" s="691" t="s">
        <v>86</v>
      </c>
    </row>
    <row r="12" spans="2:18" ht="21.75" customHeight="1" thickBot="1">
      <c r="B12" s="1409"/>
      <c r="C12" s="1500"/>
      <c r="D12" s="1501"/>
      <c r="E12" s="1502"/>
      <c r="F12" s="1342" t="s">
        <v>304</v>
      </c>
      <c r="G12" s="710" t="s">
        <v>430</v>
      </c>
      <c r="H12" s="715">
        <f>'集計用(配点)'!O54</f>
        <v>0.7999999999999999</v>
      </c>
      <c r="I12" s="467">
        <f>IF(J12="■",1,IF(J12="□",0,"E"))</f>
        <v>1</v>
      </c>
      <c r="J12" s="697" t="str">
        <f t="shared" si="0"/>
        <v>■</v>
      </c>
      <c r="K12" s="641" t="b">
        <v>1</v>
      </c>
      <c r="L12" s="716"/>
      <c r="M12" s="467"/>
      <c r="N12" s="399"/>
      <c r="O12" s="641"/>
      <c r="P12" s="642"/>
      <c r="Q12" s="641"/>
      <c r="R12" s="686" t="s">
        <v>70</v>
      </c>
    </row>
    <row r="13" spans="2:18" ht="21.75" customHeight="1" thickBot="1">
      <c r="B13" s="1409"/>
      <c r="C13" s="1500"/>
      <c r="D13" s="1501"/>
      <c r="E13" s="1502"/>
      <c r="F13" s="1342"/>
      <c r="G13" s="713" t="s">
        <v>109</v>
      </c>
      <c r="H13" s="730">
        <f>IF(AND(OR(I12=0,I12=1),OR(I13=0,I13=1),OR(I14=0,I14=1),OR(I15=0,I15=1)),(SUM(I12:I15)-2)/2,"ERR")</f>
        <v>0</v>
      </c>
      <c r="I13" s="467">
        <f>IF(AND(J12="■",J13="■"),1,IF(AND(J12="□",J13="■"),"Ｅ",IF(J13="□",0,"E")))</f>
        <v>0</v>
      </c>
      <c r="J13" s="399" t="str">
        <f t="shared" si="0"/>
        <v>□</v>
      </c>
      <c r="K13" s="641" t="b">
        <v>0</v>
      </c>
      <c r="L13" s="730"/>
      <c r="M13" s="467"/>
      <c r="N13" s="399"/>
      <c r="O13" s="641"/>
      <c r="P13" s="643"/>
      <c r="Q13" s="643"/>
      <c r="R13" s="687" t="s">
        <v>87</v>
      </c>
    </row>
    <row r="14" spans="2:18" ht="21.75" customHeight="1" thickBot="1">
      <c r="B14" s="1409"/>
      <c r="C14" s="1500"/>
      <c r="D14" s="1501"/>
      <c r="E14" s="1502"/>
      <c r="F14" s="1342"/>
      <c r="G14" s="717" t="s">
        <v>335</v>
      </c>
      <c r="H14" s="773">
        <f>IF(H12="－","－",IF(AND(OR(I12=0,I12=1),OR(I13=0,I13=1),OR(I14=0,I14=1),OR(I15=0,I15=1)),H12*(SUM(I12:I15)-2)/2,"ERR"))</f>
        <v>0</v>
      </c>
      <c r="I14" s="467">
        <f>IF(J14="■",1,IF(J14="□",0,"E"))</f>
        <v>1</v>
      </c>
      <c r="J14" s="399" t="str">
        <f t="shared" si="0"/>
        <v>■</v>
      </c>
      <c r="K14" s="641" t="b">
        <v>1</v>
      </c>
      <c r="L14" s="773"/>
      <c r="M14" s="467"/>
      <c r="N14" s="399"/>
      <c r="O14" s="641"/>
      <c r="P14" s="641"/>
      <c r="Q14" s="641"/>
      <c r="R14" s="686" t="s">
        <v>88</v>
      </c>
    </row>
    <row r="15" spans="2:18" ht="21.75" customHeight="1" thickBot="1">
      <c r="B15" s="1409"/>
      <c r="C15" s="1500"/>
      <c r="D15" s="1501"/>
      <c r="E15" s="1502"/>
      <c r="F15" s="1343"/>
      <c r="G15" s="771"/>
      <c r="H15" s="765"/>
      <c r="I15" s="735">
        <f>IF(AND(J14="■",J15="■"),1,IF(AND(J14="□",J15="■"),"Ｅ",IF(J15="□",0,"E")))</f>
        <v>0</v>
      </c>
      <c r="J15" s="736" t="str">
        <f t="shared" si="0"/>
        <v>□</v>
      </c>
      <c r="K15" s="736" t="b">
        <v>0</v>
      </c>
      <c r="L15" s="775"/>
      <c r="M15" s="467"/>
      <c r="N15" s="399"/>
      <c r="O15" s="641"/>
      <c r="P15" s="644"/>
      <c r="Q15" s="641"/>
      <c r="R15" s="691" t="s">
        <v>89</v>
      </c>
    </row>
    <row r="16" spans="2:18" ht="21.75" customHeight="1" thickBot="1">
      <c r="B16" s="1409"/>
      <c r="C16" s="1500"/>
      <c r="D16" s="1501"/>
      <c r="E16" s="1502"/>
      <c r="F16" s="1498" t="s">
        <v>36</v>
      </c>
      <c r="G16" s="710" t="s">
        <v>430</v>
      </c>
      <c r="H16" s="715">
        <f>'集計用(配点)'!O55</f>
        <v>0.6</v>
      </c>
      <c r="I16" s="467">
        <f>IF(J16="■",1,IF(J16="□",0,"E"))</f>
        <v>1</v>
      </c>
      <c r="J16" s="697" t="str">
        <f t="shared" si="0"/>
        <v>■</v>
      </c>
      <c r="K16" s="641" t="b">
        <v>1</v>
      </c>
      <c r="L16" s="716">
        <f>'集計用(配点)'!P55</f>
        <v>0.3</v>
      </c>
      <c r="M16" s="467">
        <f>IF(N16="■",1,IF(N16="□",0,"E"))</f>
        <v>1</v>
      </c>
      <c r="N16" s="399" t="str">
        <f t="shared" si="1"/>
        <v>■</v>
      </c>
      <c r="O16" s="642" t="b">
        <v>1</v>
      </c>
      <c r="P16" s="642"/>
      <c r="Q16" s="642"/>
      <c r="R16" s="686" t="s">
        <v>21</v>
      </c>
    </row>
    <row r="17" spans="2:18" ht="21.75" customHeight="1" thickBot="1">
      <c r="B17" s="1409"/>
      <c r="C17" s="1500"/>
      <c r="D17" s="1501"/>
      <c r="E17" s="1502"/>
      <c r="F17" s="1498"/>
      <c r="G17" s="713" t="s">
        <v>109</v>
      </c>
      <c r="H17" s="730">
        <f>IF(AND(OR(I16=0,I16=1),OR(I17=0,I17=1),OR(I18=0,I18=1),OR(I19=0,I19=1)),(SUM(I16:I19)-2)/2,"ERR")</f>
        <v>0</v>
      </c>
      <c r="I17" s="467">
        <f>IF(AND(J16="■",J17="■"),1,IF(AND(J16="□",J17="■"),"Ｅ",IF(J17="□",0,"E")))</f>
        <v>0</v>
      </c>
      <c r="J17" s="399" t="str">
        <f t="shared" si="0"/>
        <v>□</v>
      </c>
      <c r="K17" s="641" t="b">
        <v>0</v>
      </c>
      <c r="L17" s="730">
        <f>IF(AND(OR(M16=0,M16=1),OR(M17=0,M17=1),OR(M18=0,M18=1),OR(M19=0,M19=1)),(SUM(M16:M19)-2)/2,"ERR")</f>
        <v>0</v>
      </c>
      <c r="M17" s="467">
        <f>IF(AND(N16="■",N17="■"),1,IF(AND(N16="□",N17="■"),"Ｅ",IF(N17="□",0,"E")))</f>
        <v>0</v>
      </c>
      <c r="N17" s="399" t="str">
        <f t="shared" si="1"/>
        <v>□</v>
      </c>
      <c r="O17" s="643" t="b">
        <v>0</v>
      </c>
      <c r="P17" s="643"/>
      <c r="Q17" s="643"/>
      <c r="R17" s="687" t="s">
        <v>22</v>
      </c>
    </row>
    <row r="18" spans="2:18" ht="21.75" customHeight="1" thickBot="1">
      <c r="B18" s="1409"/>
      <c r="C18" s="1500"/>
      <c r="D18" s="1501"/>
      <c r="E18" s="1502"/>
      <c r="F18" s="1498"/>
      <c r="G18" s="717" t="s">
        <v>335</v>
      </c>
      <c r="H18" s="773">
        <f>IF(AND(OR(I16=0,I16=1),OR(I17=0,I17=1),OR(I18=0,I18=1),OR(I19=0,I19=1)),H16*(SUM(I16:I19)-2)/2,"ERR")</f>
        <v>0</v>
      </c>
      <c r="I18" s="467">
        <f>IF(J18="■",1,IF(J18="□",0,"E"))</f>
        <v>1</v>
      </c>
      <c r="J18" s="399" t="str">
        <f t="shared" si="0"/>
        <v>■</v>
      </c>
      <c r="K18" s="641" t="b">
        <v>1</v>
      </c>
      <c r="L18" s="773">
        <f>IF(AND(OR(M16=0,M16=1),OR(M17=0,M17=1),OR(M18=0,M18=1),OR(M19=0,M19=1)),L16*(SUM(M16:M19)-2)/2,"ERR")</f>
        <v>0</v>
      </c>
      <c r="M18" s="467">
        <f>IF(N18="■",1,IF(N18="□",0,"E"))</f>
        <v>1</v>
      </c>
      <c r="N18" s="399" t="str">
        <f t="shared" si="1"/>
        <v>■</v>
      </c>
      <c r="O18" s="641" t="b">
        <v>1</v>
      </c>
      <c r="P18" s="641"/>
      <c r="Q18" s="641"/>
      <c r="R18" s="686" t="s">
        <v>298</v>
      </c>
    </row>
    <row r="19" spans="2:18" ht="21.75" customHeight="1">
      <c r="B19" s="1409"/>
      <c r="C19" s="1503"/>
      <c r="D19" s="1504"/>
      <c r="E19" s="1505"/>
      <c r="F19" s="1499"/>
      <c r="G19" s="771"/>
      <c r="H19" s="765"/>
      <c r="I19" s="735">
        <f>IF(AND(J18="■",J19="■"),1,IF(AND(J18="□",J19="■"),"Ｅ",IF(J19="□",0,"E")))</f>
        <v>0</v>
      </c>
      <c r="J19" s="736" t="str">
        <f t="shared" si="0"/>
        <v>□</v>
      </c>
      <c r="K19" s="736" t="b">
        <v>0</v>
      </c>
      <c r="L19" s="775"/>
      <c r="M19" s="469">
        <f>IF(AND(N18="■",N19="■"),1,IF(AND(N18="□",N19="■"),"Ｅ",IF(N19="□",0,"E")))</f>
        <v>0</v>
      </c>
      <c r="N19" s="399" t="str">
        <f t="shared" si="1"/>
        <v>□</v>
      </c>
      <c r="O19" s="644" t="b">
        <v>0</v>
      </c>
      <c r="P19" s="644"/>
      <c r="Q19" s="644"/>
      <c r="R19" s="691" t="s">
        <v>23</v>
      </c>
    </row>
    <row r="20" spans="2:18" ht="21.75" customHeight="1" thickBot="1">
      <c r="B20" s="1409"/>
      <c r="C20" s="1489" t="s">
        <v>643</v>
      </c>
      <c r="D20" s="1490"/>
      <c r="E20" s="1490"/>
      <c r="F20" s="544"/>
      <c r="G20" s="694"/>
      <c r="H20" s="694"/>
      <c r="I20" s="694"/>
      <c r="J20" s="694"/>
      <c r="K20" s="694"/>
      <c r="L20" s="694"/>
      <c r="M20" s="694"/>
      <c r="N20" s="694"/>
      <c r="O20" s="694"/>
      <c r="P20" s="694"/>
      <c r="Q20" s="729" t="str">
        <f>IF('業務情報'!$F$9=2,"■","□")</f>
        <v>□</v>
      </c>
      <c r="R20" s="693" t="s">
        <v>596</v>
      </c>
    </row>
    <row r="21" spans="2:18" ht="21.75" customHeight="1" thickBot="1">
      <c r="B21" s="1409"/>
      <c r="C21" s="1491"/>
      <c r="D21" s="1492"/>
      <c r="E21" s="1493"/>
      <c r="F21" s="1487" t="s">
        <v>645</v>
      </c>
      <c r="G21" s="710" t="s">
        <v>430</v>
      </c>
      <c r="H21" s="715">
        <f>'集計用(配点)'!O56</f>
        <v>0.39999999999999997</v>
      </c>
      <c r="I21" s="467">
        <f>IF(J21="■",1,IF(J21="□",0,"E"))</f>
        <v>1</v>
      </c>
      <c r="J21" s="697" t="str">
        <f>IF(K21=TRUE,"■","□")</f>
        <v>■</v>
      </c>
      <c r="K21" s="641" t="b">
        <v>1</v>
      </c>
      <c r="L21" s="716"/>
      <c r="M21" s="711"/>
      <c r="N21" s="699"/>
      <c r="O21" s="641"/>
      <c r="P21" s="641"/>
      <c r="Q21" s="641"/>
      <c r="R21" s="954" t="s">
        <v>641</v>
      </c>
    </row>
    <row r="22" spans="2:18" ht="21.75" customHeight="1" thickBot="1">
      <c r="B22" s="1409"/>
      <c r="C22" s="1491"/>
      <c r="D22" s="1492"/>
      <c r="E22" s="1493"/>
      <c r="F22" s="1487"/>
      <c r="G22" s="713" t="s">
        <v>109</v>
      </c>
      <c r="H22" s="730">
        <f>IF('業務情報'!$F$9=2,"－",IF(AND(OR(I21=0,I21=1),OR(I22=0,I22=1),OR(I23=0,I23=1),OR(I24=0,I24=1)),(SUM(I21:I24)-2)/2,"ERR"))</f>
        <v>0</v>
      </c>
      <c r="I22" s="467">
        <f>IF(AND(J21="■",J22="■"),1,IF(AND(J21="□",J22="■"),"Ｅ",IF(J22="□",0,"E")))</f>
        <v>0</v>
      </c>
      <c r="J22" s="399" t="str">
        <f aca="true" t="shared" si="2" ref="J22:J27">IF(K22=TRUE,"■","□")</f>
        <v>□</v>
      </c>
      <c r="K22" s="641" t="b">
        <v>0</v>
      </c>
      <c r="L22" s="730"/>
      <c r="M22" s="711"/>
      <c r="N22" s="699"/>
      <c r="O22" s="641"/>
      <c r="P22" s="643"/>
      <c r="Q22" s="643"/>
      <c r="R22" s="955" t="s">
        <v>90</v>
      </c>
    </row>
    <row r="23" spans="2:18" ht="21.75" customHeight="1" thickBot="1">
      <c r="B23" s="1409"/>
      <c r="C23" s="1491"/>
      <c r="D23" s="1492"/>
      <c r="E23" s="1493"/>
      <c r="F23" s="1487"/>
      <c r="G23" s="717" t="s">
        <v>335</v>
      </c>
      <c r="H23" s="773">
        <f>IF('業務情報'!$F$9=2,"－",IF(AND(OR(I21=0,I21=1),OR(I22=0,I22=1),OR(I23=0,I23=1),OR(I24=0,I24=1)),H21*(SUM(I21:I24)-2)/2,"ERR"))</f>
        <v>0</v>
      </c>
      <c r="I23" s="467">
        <f>IF(J23="■",1,IF(J23="□",0,"E"))</f>
        <v>1</v>
      </c>
      <c r="J23" s="399" t="str">
        <f t="shared" si="2"/>
        <v>■</v>
      </c>
      <c r="K23" s="641" t="b">
        <v>1</v>
      </c>
      <c r="L23" s="773"/>
      <c r="M23" s="711"/>
      <c r="N23" s="699"/>
      <c r="O23" s="641"/>
      <c r="P23" s="641"/>
      <c r="Q23" s="641"/>
      <c r="R23" s="956" t="s">
        <v>95</v>
      </c>
    </row>
    <row r="24" spans="2:18" ht="21.75" customHeight="1" thickBot="1">
      <c r="B24" s="1409"/>
      <c r="C24" s="1491"/>
      <c r="D24" s="1492"/>
      <c r="E24" s="1493"/>
      <c r="F24" s="1488"/>
      <c r="G24" s="771"/>
      <c r="H24" s="765"/>
      <c r="I24" s="735">
        <f>IF(AND(J23="■",J24="■"),1,IF(AND(J23="□",J24="■"),"Ｅ",IF(J24="□",0,"E")))</f>
        <v>0</v>
      </c>
      <c r="J24" s="736" t="str">
        <f>IF(K24=TRUE,"■","□")</f>
        <v>□</v>
      </c>
      <c r="K24" s="736" t="b">
        <v>0</v>
      </c>
      <c r="L24" s="775"/>
      <c r="M24" s="711"/>
      <c r="N24" s="699"/>
      <c r="O24" s="641"/>
      <c r="P24" s="641"/>
      <c r="Q24" s="644"/>
      <c r="R24" s="958" t="s">
        <v>90</v>
      </c>
    </row>
    <row r="25" spans="2:18" ht="21.75" customHeight="1" thickBot="1">
      <c r="B25" s="1409"/>
      <c r="C25" s="1491"/>
      <c r="D25" s="1492"/>
      <c r="E25" s="1493"/>
      <c r="F25" s="1497" t="s">
        <v>646</v>
      </c>
      <c r="G25" s="710" t="s">
        <v>430</v>
      </c>
      <c r="H25" s="715">
        <f>'集計用(配点)'!O57</f>
        <v>0.39999999999999997</v>
      </c>
      <c r="I25" s="467">
        <f>IF(J25="■",1,IF(J25="□",0,"E"))</f>
        <v>1</v>
      </c>
      <c r="J25" s="697" t="str">
        <f>IF(K25=TRUE,"■","□")</f>
        <v>■</v>
      </c>
      <c r="K25" s="641" t="b">
        <v>1</v>
      </c>
      <c r="L25" s="716"/>
      <c r="M25" s="711"/>
      <c r="N25" s="699"/>
      <c r="O25" s="641"/>
      <c r="P25" s="642"/>
      <c r="Q25" s="641"/>
      <c r="R25" s="954" t="s">
        <v>642</v>
      </c>
    </row>
    <row r="26" spans="2:18" ht="21.75" customHeight="1" thickBot="1">
      <c r="B26" s="1409"/>
      <c r="C26" s="1491"/>
      <c r="D26" s="1492"/>
      <c r="E26" s="1493"/>
      <c r="F26" s="1487"/>
      <c r="G26" s="713" t="s">
        <v>109</v>
      </c>
      <c r="H26" s="730">
        <f>IF('業務情報'!$F$9=2,"－",IF(AND(OR(I25=0,I25=1),OR(I26=0,I26=1),OR(I27=0,I27=1),OR(I28=0,I28=1)),(SUM(I25:I28)-2)/2,"ERR"))</f>
        <v>0</v>
      </c>
      <c r="I26" s="467">
        <f>IF(AND(J25="■",J26="■"),1,IF(AND(J25="□",J26="■"),"Ｅ",IF(J26="□",0,"E")))</f>
        <v>0</v>
      </c>
      <c r="J26" s="399" t="str">
        <f t="shared" si="2"/>
        <v>□</v>
      </c>
      <c r="K26" s="641" t="b">
        <v>0</v>
      </c>
      <c r="L26" s="730"/>
      <c r="M26" s="711"/>
      <c r="N26" s="699"/>
      <c r="O26" s="641"/>
      <c r="P26" s="643"/>
      <c r="Q26" s="643"/>
      <c r="R26" s="955" t="s">
        <v>90</v>
      </c>
    </row>
    <row r="27" spans="2:18" ht="21.75" customHeight="1" thickBot="1">
      <c r="B27" s="1409"/>
      <c r="C27" s="1491"/>
      <c r="D27" s="1492"/>
      <c r="E27" s="1493"/>
      <c r="F27" s="1487"/>
      <c r="G27" s="717" t="s">
        <v>335</v>
      </c>
      <c r="H27" s="773">
        <f>IF('業務情報'!$F$9=2,"－",IF(AND(OR(I25=0,I25=1),OR(I26=0,I26=1),OR(I27=0,I27=1),OR(I28=0,I28=1)),H25*(SUM(I25:I28)-2)/2,"ERR"))</f>
        <v>0</v>
      </c>
      <c r="I27" s="467">
        <f>IF(J27="■",1,IF(J27="□",0,"E"))</f>
        <v>1</v>
      </c>
      <c r="J27" s="399" t="str">
        <f t="shared" si="2"/>
        <v>■</v>
      </c>
      <c r="K27" s="641" t="b">
        <v>1</v>
      </c>
      <c r="L27" s="773"/>
      <c r="M27" s="711"/>
      <c r="N27" s="699"/>
      <c r="O27" s="641"/>
      <c r="P27" s="641"/>
      <c r="Q27" s="641"/>
      <c r="R27" s="956" t="s">
        <v>640</v>
      </c>
    </row>
    <row r="28" spans="2:18" ht="21.75" customHeight="1">
      <c r="B28" s="1409"/>
      <c r="C28" s="1494"/>
      <c r="D28" s="1495"/>
      <c r="E28" s="1496"/>
      <c r="F28" s="1488"/>
      <c r="G28" s="771"/>
      <c r="H28" s="765"/>
      <c r="I28" s="735">
        <f>IF(AND(J27="■",J28="■"),1,IF(AND(J27="□",J28="■"),"Ｅ",IF(J28="□",0,"E")))</f>
        <v>0</v>
      </c>
      <c r="J28" s="736" t="str">
        <f>IF(K28=TRUE,"■","□")</f>
        <v>□</v>
      </c>
      <c r="K28" s="736" t="b">
        <v>0</v>
      </c>
      <c r="L28" s="775"/>
      <c r="M28" s="719"/>
      <c r="N28" s="797"/>
      <c r="O28" s="644"/>
      <c r="P28" s="644"/>
      <c r="Q28" s="644"/>
      <c r="R28" s="958" t="s">
        <v>306</v>
      </c>
    </row>
    <row r="29" spans="2:18" ht="23.25" thickBot="1">
      <c r="B29" s="789"/>
      <c r="C29" s="709"/>
      <c r="D29" s="708"/>
      <c r="E29" s="708"/>
      <c r="F29" s="469"/>
      <c r="G29" s="740"/>
      <c r="H29" s="744" t="s">
        <v>115</v>
      </c>
      <c r="I29" s="744"/>
      <c r="J29" s="744"/>
      <c r="K29" s="744"/>
      <c r="L29" s="744" t="s">
        <v>111</v>
      </c>
      <c r="M29" s="744"/>
      <c r="N29" s="744"/>
      <c r="O29" s="744"/>
      <c r="P29" s="741" t="s">
        <v>115</v>
      </c>
      <c r="Q29" s="741" t="s">
        <v>111</v>
      </c>
      <c r="R29" s="742"/>
    </row>
    <row r="30" spans="2:18" ht="18" customHeight="1" thickBot="1">
      <c r="B30" s="1412" t="s">
        <v>551</v>
      </c>
      <c r="C30" s="1413"/>
      <c r="D30" s="1413"/>
      <c r="E30" s="1413"/>
      <c r="F30" s="1414"/>
      <c r="G30" s="791" t="s">
        <v>430</v>
      </c>
      <c r="H30" s="792">
        <f>IF('業務情報'!$F$9=2,H8+H12+H16,H8+H12+H16+H21+H25)</f>
        <v>2.8</v>
      </c>
      <c r="I30" s="847"/>
      <c r="J30" s="794"/>
      <c r="K30" s="794"/>
      <c r="L30" s="792">
        <f>L8+L16</f>
        <v>0.6</v>
      </c>
      <c r="M30" s="477"/>
      <c r="N30" s="407"/>
      <c r="O30" s="407"/>
      <c r="P30" s="407"/>
      <c r="Q30" s="407"/>
      <c r="R30" s="409"/>
    </row>
    <row r="31" spans="2:18" ht="18" customHeight="1" thickBot="1">
      <c r="B31" s="1477"/>
      <c r="C31" s="1478"/>
      <c r="D31" s="1478"/>
      <c r="E31" s="1478"/>
      <c r="F31" s="1479"/>
      <c r="G31" s="755" t="s">
        <v>335</v>
      </c>
      <c r="H31" s="842">
        <f>IF('業務情報'!$F$9=2,H10+H14+H18,H10+H14+H18+H23+H27)</f>
        <v>0</v>
      </c>
      <c r="I31" s="845"/>
      <c r="J31" s="846"/>
      <c r="K31" s="846"/>
      <c r="L31" s="842">
        <f>L10+L18</f>
        <v>0</v>
      </c>
      <c r="M31" s="477"/>
      <c r="N31" s="407"/>
      <c r="O31" s="407"/>
      <c r="P31" s="846"/>
      <c r="Q31" s="846"/>
      <c r="R31" s="848"/>
    </row>
    <row r="32" spans="2:18" ht="18" customHeight="1" thickBot="1">
      <c r="B32" s="1400" t="s">
        <v>552</v>
      </c>
      <c r="C32" s="1401"/>
      <c r="D32" s="1401"/>
      <c r="E32" s="1401"/>
      <c r="F32" s="1402"/>
      <c r="G32" s="786"/>
      <c r="H32" s="788">
        <f>IF(H30=0,"-",H31/H30*35+65)</f>
        <v>65</v>
      </c>
      <c r="I32" s="475"/>
      <c r="J32" s="639">
        <f>IF(H32='集計用(採点結果)'!M61,"","ERROR")</f>
      </c>
      <c r="K32" s="410"/>
      <c r="L32" s="788">
        <f>IF(L30=0,"-",L31/L30*35+65)</f>
        <v>65</v>
      </c>
      <c r="M32" s="475"/>
      <c r="N32" s="639">
        <f>IF(L32='集計用(採点結果)'!N61,"","ERROR")</f>
      </c>
      <c r="O32" s="410"/>
      <c r="P32" s="410"/>
      <c r="Q32" s="410"/>
      <c r="R32" s="411"/>
    </row>
    <row r="33" ht="13.5" customHeight="1">
      <c r="B33" s="395" t="s">
        <v>324</v>
      </c>
    </row>
  </sheetData>
  <sheetProtection/>
  <mergeCells count="14">
    <mergeCell ref="F3:F6"/>
    <mergeCell ref="B3:E6"/>
    <mergeCell ref="R3:R6"/>
    <mergeCell ref="B30:F31"/>
    <mergeCell ref="G3:L6"/>
    <mergeCell ref="B32:F32"/>
    <mergeCell ref="B8:B28"/>
    <mergeCell ref="F21:F24"/>
    <mergeCell ref="F8:F11"/>
    <mergeCell ref="F25:F28"/>
    <mergeCell ref="C20:E28"/>
    <mergeCell ref="F12:F15"/>
    <mergeCell ref="F16:F19"/>
    <mergeCell ref="C8:E19"/>
  </mergeCells>
  <printOptions horizontalCentered="1"/>
  <pageMargins left="0.5905511811023623" right="0.3937007874015748" top="0.31496062992125984" bottom="0.1968503937007874" header="0" footer="0"/>
  <pageSetup horizontalDpi="600" verticalDpi="600" orientation="portrait" paperSize="9" scale="65" r:id="rId2"/>
  <drawing r:id="rId1"/>
</worksheet>
</file>

<file path=xl/worksheets/sheet17.xml><?xml version="1.0" encoding="utf-8"?>
<worksheet xmlns="http://schemas.openxmlformats.org/spreadsheetml/2006/main" xmlns:r="http://schemas.openxmlformats.org/officeDocument/2006/relationships">
  <sheetPr codeName="Sheet26"/>
  <dimension ref="B2:R33"/>
  <sheetViews>
    <sheetView showGridLines="0" view="pageBreakPreview" zoomScaleNormal="80" zoomScaleSheetLayoutView="100" zoomScalePageLayoutView="0" workbookViewId="0" topLeftCell="A1">
      <selection activeCell="A1" sqref="A1"/>
    </sheetView>
  </sheetViews>
  <sheetFormatPr defaultColWidth="2.625" defaultRowHeight="13.5" customHeight="1" outlineLevelCol="1"/>
  <cols>
    <col min="1" max="3" width="2.625" style="395" customWidth="1"/>
    <col min="4" max="4" width="12.625" style="395" customWidth="1"/>
    <col min="5" max="5" width="2.625" style="395" customWidth="1"/>
    <col min="6" max="6" width="18.625" style="395" customWidth="1"/>
    <col min="7" max="7" width="8.00390625" style="395" customWidth="1"/>
    <col min="8" max="8" width="7.625" style="395" customWidth="1"/>
    <col min="9" max="10" width="2.625" style="395" hidden="1" customWidth="1" outlineLevel="1"/>
    <col min="11" max="11" width="10.25390625" style="395" hidden="1" customWidth="1" outlineLevel="1"/>
    <col min="12" max="12" width="7.625" style="395" customWidth="1" collapsed="1"/>
    <col min="13" max="14" width="2.625" style="395" hidden="1" customWidth="1" outlineLevel="1"/>
    <col min="15" max="15" width="8.25390625" style="395" hidden="1" customWidth="1" outlineLevel="1"/>
    <col min="16" max="17" width="2.625" style="395" customWidth="1" collapsed="1"/>
    <col min="18" max="18" width="66.625" style="395" customWidth="1"/>
    <col min="19" max="16384" width="2.625" style="395" customWidth="1"/>
  </cols>
  <sheetData>
    <row r="2" spans="2:14" ht="13.5" customHeight="1" thickBot="1">
      <c r="B2" s="1043" t="s">
        <v>684</v>
      </c>
      <c r="J2" s="395" t="s">
        <v>0</v>
      </c>
      <c r="N2" s="395" t="s">
        <v>0</v>
      </c>
    </row>
    <row r="3" spans="2:18" ht="13.5" customHeight="1">
      <c r="B3" s="1471" t="s">
        <v>504</v>
      </c>
      <c r="C3" s="1394"/>
      <c r="D3" s="1394"/>
      <c r="E3" s="1394"/>
      <c r="F3" s="1394" t="s">
        <v>505</v>
      </c>
      <c r="G3" s="1462" t="s">
        <v>112</v>
      </c>
      <c r="H3" s="1463"/>
      <c r="I3" s="1463"/>
      <c r="J3" s="1463"/>
      <c r="K3" s="1463"/>
      <c r="L3" s="1463"/>
      <c r="M3" s="731"/>
      <c r="N3" s="731"/>
      <c r="O3" s="731"/>
      <c r="P3" s="779"/>
      <c r="Q3" s="725"/>
      <c r="R3" s="1459" t="s">
        <v>331</v>
      </c>
    </row>
    <row r="4" spans="2:18" ht="13.5" customHeight="1">
      <c r="B4" s="1472"/>
      <c r="C4" s="1395"/>
      <c r="D4" s="1395"/>
      <c r="E4" s="1395"/>
      <c r="F4" s="1395"/>
      <c r="G4" s="1465"/>
      <c r="H4" s="1466"/>
      <c r="I4" s="1466"/>
      <c r="J4" s="1466"/>
      <c r="K4" s="1466"/>
      <c r="L4" s="1466"/>
      <c r="M4" s="732"/>
      <c r="N4" s="732"/>
      <c r="O4" s="732"/>
      <c r="P4" s="780"/>
      <c r="Q4" s="726"/>
      <c r="R4" s="1460"/>
    </row>
    <row r="5" spans="2:18" ht="13.5" customHeight="1">
      <c r="B5" s="1472"/>
      <c r="C5" s="1395"/>
      <c r="D5" s="1395"/>
      <c r="E5" s="1395"/>
      <c r="F5" s="1395"/>
      <c r="G5" s="1465"/>
      <c r="H5" s="1466"/>
      <c r="I5" s="1466"/>
      <c r="J5" s="1466"/>
      <c r="K5" s="1466"/>
      <c r="L5" s="1466"/>
      <c r="M5" s="732"/>
      <c r="N5" s="732"/>
      <c r="O5" s="732"/>
      <c r="P5" s="780"/>
      <c r="Q5" s="726"/>
      <c r="R5" s="1460"/>
    </row>
    <row r="6" spans="2:18" ht="42.75" customHeight="1" thickBot="1">
      <c r="B6" s="1473"/>
      <c r="C6" s="1396"/>
      <c r="D6" s="1396"/>
      <c r="E6" s="1396"/>
      <c r="F6" s="1396"/>
      <c r="G6" s="1468"/>
      <c r="H6" s="1469"/>
      <c r="I6" s="1469"/>
      <c r="J6" s="1469"/>
      <c r="K6" s="1469"/>
      <c r="L6" s="1469"/>
      <c r="M6" s="733"/>
      <c r="N6" s="733"/>
      <c r="O6" s="733"/>
      <c r="P6" s="781"/>
      <c r="Q6" s="727"/>
      <c r="R6" s="1461"/>
    </row>
    <row r="7" spans="2:18" ht="22.5">
      <c r="B7" s="796"/>
      <c r="C7" s="723"/>
      <c r="D7" s="723"/>
      <c r="E7" s="723"/>
      <c r="F7" s="738"/>
      <c r="G7" s="782"/>
      <c r="H7" s="783" t="s">
        <v>116</v>
      </c>
      <c r="I7" s="783"/>
      <c r="J7" s="783"/>
      <c r="K7" s="783"/>
      <c r="L7" s="783" t="s">
        <v>111</v>
      </c>
      <c r="M7" s="783"/>
      <c r="N7" s="783"/>
      <c r="O7" s="783"/>
      <c r="P7" s="784" t="s">
        <v>116</v>
      </c>
      <c r="Q7" s="784" t="s">
        <v>111</v>
      </c>
      <c r="R7" s="728"/>
    </row>
    <row r="8" spans="2:18" ht="21.75" customHeight="1" thickBot="1">
      <c r="B8" s="1409" t="s">
        <v>581</v>
      </c>
      <c r="C8" s="1500" t="s">
        <v>581</v>
      </c>
      <c r="D8" s="1501"/>
      <c r="E8" s="1502"/>
      <c r="F8" s="1342" t="s">
        <v>303</v>
      </c>
      <c r="G8" s="710" t="s">
        <v>430</v>
      </c>
      <c r="H8" s="715">
        <f>'集計用(配点)'!Q53</f>
        <v>0.6</v>
      </c>
      <c r="I8" s="467">
        <f>IF(J8="■",1,IF(J8="□",0,"E"))</f>
        <v>1</v>
      </c>
      <c r="J8" s="697" t="str">
        <f aca="true" t="shared" si="0" ref="J8:J19">IF(K8=TRUE,"■","□")</f>
        <v>■</v>
      </c>
      <c r="K8" s="641" t="b">
        <v>1</v>
      </c>
      <c r="L8" s="716">
        <f>'集計用(配点)'!R53</f>
        <v>0.3</v>
      </c>
      <c r="M8" s="467">
        <f>IF(N8="■",1,IF(N8="□",0,"E"))</f>
        <v>1</v>
      </c>
      <c r="N8" s="697" t="str">
        <f aca="true" t="shared" si="1" ref="N8:N19">IF(O8=TRUE,"■","□")</f>
        <v>■</v>
      </c>
      <c r="O8" s="641" t="b">
        <v>1</v>
      </c>
      <c r="P8" s="641"/>
      <c r="Q8" s="641"/>
      <c r="R8" s="686" t="s">
        <v>258</v>
      </c>
    </row>
    <row r="9" spans="2:18" ht="21.75" customHeight="1" thickBot="1">
      <c r="B9" s="1409"/>
      <c r="C9" s="1500"/>
      <c r="D9" s="1501"/>
      <c r="E9" s="1502"/>
      <c r="F9" s="1342"/>
      <c r="G9" s="713" t="s">
        <v>109</v>
      </c>
      <c r="H9" s="730">
        <f>IF(AND(OR(I8=0,I8=1),OR(I9=0,I9=1),OR(I10=0,I10=1),OR(I11=0,I11=1)),(SUM(I8:I11)-2)/2,"ERR")</f>
        <v>0</v>
      </c>
      <c r="I9" s="467">
        <f>IF(AND(J8="■",J9="■"),1,IF(AND(J8="□",J9="■"),"Ｅ",IF(J9="□",0,"E")))</f>
        <v>0</v>
      </c>
      <c r="J9" s="399" t="str">
        <f t="shared" si="0"/>
        <v>□</v>
      </c>
      <c r="K9" s="641" t="b">
        <v>0</v>
      </c>
      <c r="L9" s="730">
        <f>IF(AND(OR(M8=0,M8=1),OR(M9=0,M9=1),OR(M10=0,M10=1),OR(M11=0,M11=1)),(SUM(M8:M11)-2)/2,"ERR")</f>
        <v>0</v>
      </c>
      <c r="M9" s="467">
        <f>IF(AND(N8="■",N9="■"),1,IF(AND(N8="□",N9="■"),"Ｅ",IF(N9="□",0,"E")))</f>
        <v>0</v>
      </c>
      <c r="N9" s="399" t="str">
        <f t="shared" si="1"/>
        <v>□</v>
      </c>
      <c r="O9" s="643" t="b">
        <v>0</v>
      </c>
      <c r="P9" s="643"/>
      <c r="Q9" s="643"/>
      <c r="R9" s="687" t="s">
        <v>259</v>
      </c>
    </row>
    <row r="10" spans="2:18" ht="21.75" customHeight="1" thickBot="1">
      <c r="B10" s="1409"/>
      <c r="C10" s="1500"/>
      <c r="D10" s="1501"/>
      <c r="E10" s="1502"/>
      <c r="F10" s="1342"/>
      <c r="G10" s="717" t="s">
        <v>335</v>
      </c>
      <c r="H10" s="773">
        <f>IF(AND(OR(I8=0,I8=1),OR(I9=0,I9=1),OR(I10=0,I10=1),OR(I11=0,I11=1)),H8*(SUM(I8:I11)-2)/2,"ERR")</f>
        <v>0</v>
      </c>
      <c r="I10" s="467">
        <f>IF(J10="■",1,IF(J10="□",0,"E"))</f>
        <v>1</v>
      </c>
      <c r="J10" s="399" t="str">
        <f t="shared" si="0"/>
        <v>■</v>
      </c>
      <c r="K10" s="641" t="b">
        <v>1</v>
      </c>
      <c r="L10" s="773">
        <f>IF(AND(OR(M8=0,M8=1),OR(M9=0,M9=1),OR(M10=0,M10=1),OR(M11=0,M11=1)),L8*(SUM(M8:M11)-2)/2,"ERR")</f>
        <v>0</v>
      </c>
      <c r="M10" s="467">
        <f>IF(N10="■",1,IF(N10="□",0,"E"))</f>
        <v>1</v>
      </c>
      <c r="N10" s="399" t="str">
        <f t="shared" si="1"/>
        <v>■</v>
      </c>
      <c r="O10" s="641" t="b">
        <v>1</v>
      </c>
      <c r="P10" s="641"/>
      <c r="Q10" s="641"/>
      <c r="R10" s="686" t="s">
        <v>305</v>
      </c>
    </row>
    <row r="11" spans="2:18" ht="21.75" customHeight="1" thickBot="1">
      <c r="B11" s="1409"/>
      <c r="C11" s="1500"/>
      <c r="D11" s="1501"/>
      <c r="E11" s="1502"/>
      <c r="F11" s="1343"/>
      <c r="G11" s="771"/>
      <c r="H11" s="765"/>
      <c r="I11" s="735">
        <f>IF(AND(J10="■",J11="■"),1,IF(AND(J10="□",J11="■"),"Ｅ",IF(J11="□",0,"E")))</f>
        <v>0</v>
      </c>
      <c r="J11" s="736" t="str">
        <f t="shared" si="0"/>
        <v>□</v>
      </c>
      <c r="K11" s="736" t="b">
        <v>0</v>
      </c>
      <c r="L11" s="775"/>
      <c r="M11" s="469">
        <f>IF(AND(N10="■",N11="■"),1,IF(AND(N10="□",N11="■"),"Ｅ",IF(N11="□",0,"E")))</f>
        <v>0</v>
      </c>
      <c r="N11" s="399" t="str">
        <f t="shared" si="1"/>
        <v>□</v>
      </c>
      <c r="O11" s="644" t="b">
        <v>0</v>
      </c>
      <c r="P11" s="644"/>
      <c r="Q11" s="644"/>
      <c r="R11" s="691" t="s">
        <v>86</v>
      </c>
    </row>
    <row r="12" spans="2:18" ht="21.75" customHeight="1" thickBot="1">
      <c r="B12" s="1409"/>
      <c r="C12" s="1500"/>
      <c r="D12" s="1501"/>
      <c r="E12" s="1502"/>
      <c r="F12" s="1342" t="s">
        <v>304</v>
      </c>
      <c r="G12" s="710" t="s">
        <v>430</v>
      </c>
      <c r="H12" s="715">
        <f>'集計用(配点)'!Q54</f>
        <v>0.7999999999999999</v>
      </c>
      <c r="I12" s="467">
        <f>IF(J12="■",1,IF(J12="□",0,"E"))</f>
        <v>1</v>
      </c>
      <c r="J12" s="697" t="str">
        <f t="shared" si="0"/>
        <v>■</v>
      </c>
      <c r="K12" s="641" t="b">
        <v>1</v>
      </c>
      <c r="L12" s="716"/>
      <c r="M12" s="467"/>
      <c r="N12" s="399"/>
      <c r="O12" s="641"/>
      <c r="P12" s="642"/>
      <c r="Q12" s="641"/>
      <c r="R12" s="686" t="s">
        <v>70</v>
      </c>
    </row>
    <row r="13" spans="2:18" ht="21.75" customHeight="1" thickBot="1">
      <c r="B13" s="1409"/>
      <c r="C13" s="1500"/>
      <c r="D13" s="1501"/>
      <c r="E13" s="1502"/>
      <c r="F13" s="1342"/>
      <c r="G13" s="713" t="s">
        <v>109</v>
      </c>
      <c r="H13" s="730">
        <f>IF(AND(OR(I12=0,I12=1),OR(I13=0,I13=1),OR(I14=0,I14=1),OR(I15=0,I15=1)),(SUM(I12:I15)-2)/2,"ERR")</f>
        <v>0</v>
      </c>
      <c r="I13" s="467">
        <f>IF(AND(J12="■",J13="■"),1,IF(AND(J12="□",J13="■"),"Ｅ",IF(J13="□",0,"E")))</f>
        <v>0</v>
      </c>
      <c r="J13" s="399" t="str">
        <f t="shared" si="0"/>
        <v>□</v>
      </c>
      <c r="K13" s="641" t="b">
        <v>0</v>
      </c>
      <c r="L13" s="730"/>
      <c r="M13" s="467"/>
      <c r="N13" s="399"/>
      <c r="O13" s="641"/>
      <c r="P13" s="643"/>
      <c r="Q13" s="643"/>
      <c r="R13" s="687" t="s">
        <v>87</v>
      </c>
    </row>
    <row r="14" spans="2:18" ht="21.75" customHeight="1" thickBot="1">
      <c r="B14" s="1409"/>
      <c r="C14" s="1500"/>
      <c r="D14" s="1501"/>
      <c r="E14" s="1502"/>
      <c r="F14" s="1342"/>
      <c r="G14" s="717" t="s">
        <v>335</v>
      </c>
      <c r="H14" s="773">
        <f>IF(H12="－","－",IF(AND(OR(I12=0,I12=1),OR(I13=0,I13=1),OR(I14=0,I14=1),OR(I15=0,I15=1)),H12*(SUM(I12:I15)-2)/2,"ERR"))</f>
        <v>0</v>
      </c>
      <c r="I14" s="467">
        <f>IF(J14="■",1,IF(J14="□",0,"E"))</f>
        <v>1</v>
      </c>
      <c r="J14" s="399" t="str">
        <f t="shared" si="0"/>
        <v>■</v>
      </c>
      <c r="K14" s="641" t="b">
        <v>1</v>
      </c>
      <c r="L14" s="773"/>
      <c r="M14" s="467"/>
      <c r="N14" s="399"/>
      <c r="O14" s="641"/>
      <c r="P14" s="641"/>
      <c r="Q14" s="641"/>
      <c r="R14" s="686" t="s">
        <v>88</v>
      </c>
    </row>
    <row r="15" spans="2:18" ht="21.75" customHeight="1" thickBot="1">
      <c r="B15" s="1409"/>
      <c r="C15" s="1500"/>
      <c r="D15" s="1501"/>
      <c r="E15" s="1502"/>
      <c r="F15" s="1343"/>
      <c r="G15" s="771"/>
      <c r="H15" s="765"/>
      <c r="I15" s="735">
        <f>IF(AND(J14="■",J15="■"),1,IF(AND(J14="□",J15="■"),"Ｅ",IF(J15="□",0,"E")))</f>
        <v>0</v>
      </c>
      <c r="J15" s="736" t="str">
        <f t="shared" si="0"/>
        <v>□</v>
      </c>
      <c r="K15" s="736" t="b">
        <v>0</v>
      </c>
      <c r="L15" s="775"/>
      <c r="M15" s="467"/>
      <c r="N15" s="399"/>
      <c r="O15" s="641"/>
      <c r="P15" s="644"/>
      <c r="Q15" s="641"/>
      <c r="R15" s="691" t="s">
        <v>89</v>
      </c>
    </row>
    <row r="16" spans="2:18" ht="21.75" customHeight="1" thickBot="1">
      <c r="B16" s="1409"/>
      <c r="C16" s="1500"/>
      <c r="D16" s="1501"/>
      <c r="E16" s="1502"/>
      <c r="F16" s="1498" t="s">
        <v>36</v>
      </c>
      <c r="G16" s="710" t="s">
        <v>430</v>
      </c>
      <c r="H16" s="715">
        <f>'集計用(配点)'!Q55</f>
        <v>0.6</v>
      </c>
      <c r="I16" s="467">
        <f>IF(J16="■",1,IF(J16="□",0,"E"))</f>
        <v>1</v>
      </c>
      <c r="J16" s="697" t="str">
        <f t="shared" si="0"/>
        <v>■</v>
      </c>
      <c r="K16" s="641" t="b">
        <v>1</v>
      </c>
      <c r="L16" s="716">
        <f>'集計用(配点)'!R55</f>
        <v>0.3</v>
      </c>
      <c r="M16" s="467">
        <f>IF(N16="■",1,IF(N16="□",0,"E"))</f>
        <v>1</v>
      </c>
      <c r="N16" s="399" t="str">
        <f t="shared" si="1"/>
        <v>■</v>
      </c>
      <c r="O16" s="642" t="b">
        <v>1</v>
      </c>
      <c r="P16" s="642"/>
      <c r="Q16" s="642"/>
      <c r="R16" s="686" t="s">
        <v>21</v>
      </c>
    </row>
    <row r="17" spans="2:18" ht="21.75" customHeight="1" thickBot="1">
      <c r="B17" s="1409"/>
      <c r="C17" s="1500"/>
      <c r="D17" s="1501"/>
      <c r="E17" s="1502"/>
      <c r="F17" s="1498"/>
      <c r="G17" s="713" t="s">
        <v>109</v>
      </c>
      <c r="H17" s="730">
        <f>IF(AND(OR(I16=0,I16=1),OR(I17=0,I17=1),OR(I18=0,I18=1),OR(I19=0,I19=1)),(SUM(I16:I19)-2)/2,"ERR")</f>
        <v>0</v>
      </c>
      <c r="I17" s="467">
        <f>IF(AND(J16="■",J17="■"),1,IF(AND(J16="□",J17="■"),"Ｅ",IF(J17="□",0,"E")))</f>
        <v>0</v>
      </c>
      <c r="J17" s="399" t="str">
        <f t="shared" si="0"/>
        <v>□</v>
      </c>
      <c r="K17" s="641" t="b">
        <v>0</v>
      </c>
      <c r="L17" s="730">
        <f>IF(AND(OR(M16=0,M16=1),OR(M17=0,M17=1),OR(M18=0,M18=1),OR(M19=0,M19=1)),(SUM(M16:M19)-2)/2,"ERR")</f>
        <v>0</v>
      </c>
      <c r="M17" s="467">
        <f>IF(AND(N16="■",N17="■"),1,IF(AND(N16="□",N17="■"),"Ｅ",IF(N17="□",0,"E")))</f>
        <v>0</v>
      </c>
      <c r="N17" s="399" t="str">
        <f t="shared" si="1"/>
        <v>□</v>
      </c>
      <c r="O17" s="643" t="b">
        <v>0</v>
      </c>
      <c r="P17" s="643"/>
      <c r="Q17" s="643"/>
      <c r="R17" s="687" t="s">
        <v>22</v>
      </c>
    </row>
    <row r="18" spans="2:18" ht="21.75" customHeight="1" thickBot="1">
      <c r="B18" s="1409"/>
      <c r="C18" s="1500"/>
      <c r="D18" s="1501"/>
      <c r="E18" s="1502"/>
      <c r="F18" s="1498"/>
      <c r="G18" s="717" t="s">
        <v>335</v>
      </c>
      <c r="H18" s="773">
        <f>IF(AND(OR(I16=0,I16=1),OR(I17=0,I17=1),OR(I18=0,I18=1),OR(I19=0,I19=1)),H16*(SUM(I16:I19)-2)/2,"ERR")</f>
        <v>0</v>
      </c>
      <c r="I18" s="467">
        <f>IF(J18="■",1,IF(J18="□",0,"E"))</f>
        <v>1</v>
      </c>
      <c r="J18" s="399" t="str">
        <f t="shared" si="0"/>
        <v>■</v>
      </c>
      <c r="K18" s="641" t="b">
        <v>1</v>
      </c>
      <c r="L18" s="773">
        <f>IF(AND(OR(M16=0,M16=1),OR(M17=0,M17=1),OR(M18=0,M18=1),OR(M19=0,M19=1)),L16*(SUM(M16:M19)-2)/2,"ERR")</f>
        <v>0</v>
      </c>
      <c r="M18" s="467">
        <f>IF(N18="■",1,IF(N18="□",0,"E"))</f>
        <v>1</v>
      </c>
      <c r="N18" s="399" t="str">
        <f t="shared" si="1"/>
        <v>■</v>
      </c>
      <c r="O18" s="641" t="b">
        <v>1</v>
      </c>
      <c r="P18" s="641"/>
      <c r="Q18" s="641"/>
      <c r="R18" s="686" t="s">
        <v>298</v>
      </c>
    </row>
    <row r="19" spans="2:18" ht="21.75" customHeight="1">
      <c r="B19" s="1409"/>
      <c r="C19" s="1503"/>
      <c r="D19" s="1504"/>
      <c r="E19" s="1505"/>
      <c r="F19" s="1499"/>
      <c r="G19" s="771"/>
      <c r="H19" s="765"/>
      <c r="I19" s="735">
        <f>IF(AND(J18="■",J19="■"),1,IF(AND(J18="□",J19="■"),"Ｅ",IF(J19="□",0,"E")))</f>
        <v>0</v>
      </c>
      <c r="J19" s="736" t="str">
        <f t="shared" si="0"/>
        <v>□</v>
      </c>
      <c r="K19" s="736" t="b">
        <v>0</v>
      </c>
      <c r="L19" s="775"/>
      <c r="M19" s="469">
        <f>IF(AND(N18="■",N19="■"),1,IF(AND(N18="□",N19="■"),"Ｅ",IF(N19="□",0,"E")))</f>
        <v>0</v>
      </c>
      <c r="N19" s="399" t="str">
        <f t="shared" si="1"/>
        <v>□</v>
      </c>
      <c r="O19" s="644" t="b">
        <v>0</v>
      </c>
      <c r="P19" s="644"/>
      <c r="Q19" s="644"/>
      <c r="R19" s="691" t="s">
        <v>23</v>
      </c>
    </row>
    <row r="20" spans="2:18" ht="21.75" customHeight="1" thickBot="1">
      <c r="B20" s="1409"/>
      <c r="C20" s="1489" t="s">
        <v>643</v>
      </c>
      <c r="D20" s="1490"/>
      <c r="E20" s="1490"/>
      <c r="F20" s="544"/>
      <c r="G20" s="694"/>
      <c r="H20" s="694"/>
      <c r="I20" s="694"/>
      <c r="J20" s="694">
        <f>IF(Q20="■",1,0)</f>
        <v>0</v>
      </c>
      <c r="K20" s="694"/>
      <c r="L20" s="694"/>
      <c r="M20" s="694"/>
      <c r="N20" s="694"/>
      <c r="O20" s="694"/>
      <c r="P20" s="694"/>
      <c r="Q20" s="694" t="str">
        <f>IF('業務情報'!$F$9=2,"■","□")</f>
        <v>□</v>
      </c>
      <c r="R20" s="693" t="s">
        <v>596</v>
      </c>
    </row>
    <row r="21" spans="2:18" ht="21.75" customHeight="1" thickBot="1">
      <c r="B21" s="1409"/>
      <c r="C21" s="1491"/>
      <c r="D21" s="1492"/>
      <c r="E21" s="1493"/>
      <c r="F21" s="1487" t="s">
        <v>645</v>
      </c>
      <c r="G21" s="710" t="s">
        <v>430</v>
      </c>
      <c r="H21" s="715">
        <f>'集計用(配点)'!Q56</f>
        <v>0.39999999999999997</v>
      </c>
      <c r="I21" s="467">
        <f>IF(J21="■",1,IF(J21="□",0,"E"))</f>
        <v>1</v>
      </c>
      <c r="J21" s="697" t="str">
        <f aca="true" t="shared" si="2" ref="J21:J28">IF(K21=TRUE,"■","□")</f>
        <v>■</v>
      </c>
      <c r="K21" s="641" t="b">
        <v>1</v>
      </c>
      <c r="L21" s="716"/>
      <c r="M21" s="711"/>
      <c r="N21" s="699"/>
      <c r="O21" s="641"/>
      <c r="P21" s="641"/>
      <c r="Q21" s="641"/>
      <c r="R21" s="954" t="s">
        <v>641</v>
      </c>
    </row>
    <row r="22" spans="2:18" ht="21.75" customHeight="1" thickBot="1">
      <c r="B22" s="1409"/>
      <c r="C22" s="1491"/>
      <c r="D22" s="1492"/>
      <c r="E22" s="1493"/>
      <c r="F22" s="1487"/>
      <c r="G22" s="713" t="s">
        <v>109</v>
      </c>
      <c r="H22" s="730">
        <f>IF('業務情報'!$F$9=2,"－",IF(AND(OR(I21=0,I21=1),OR(I22=0,I22=1),OR(I23=0,I23=1),OR(I24=0,I24=1)),(SUM(I21:I24)-2)/2,"ERR"))</f>
        <v>0</v>
      </c>
      <c r="I22" s="467">
        <f>IF(AND(J21="■",J22="■"),1,IF(AND(J21="□",J22="■"),"Ｅ",IF(J22="□",0,"E")))</f>
        <v>0</v>
      </c>
      <c r="J22" s="399" t="str">
        <f t="shared" si="2"/>
        <v>□</v>
      </c>
      <c r="K22" s="641" t="b">
        <v>0</v>
      </c>
      <c r="L22" s="730"/>
      <c r="M22" s="711"/>
      <c r="N22" s="699"/>
      <c r="O22" s="641"/>
      <c r="P22" s="643"/>
      <c r="Q22" s="643"/>
      <c r="R22" s="955" t="s">
        <v>90</v>
      </c>
    </row>
    <row r="23" spans="2:18" ht="21.75" customHeight="1" thickBot="1">
      <c r="B23" s="1409"/>
      <c r="C23" s="1491"/>
      <c r="D23" s="1492"/>
      <c r="E23" s="1493"/>
      <c r="F23" s="1487"/>
      <c r="G23" s="717" t="s">
        <v>335</v>
      </c>
      <c r="H23" s="773">
        <f>IF('業務情報'!$F$9=2,"－",IF(AND(OR(I21=0,I21=1),OR(I22=0,I22=1),OR(I23=0,I23=1),OR(I24=0,I24=1)),H21*(SUM(I21:I24)-2)/2,"ERR"))</f>
        <v>0</v>
      </c>
      <c r="I23" s="467">
        <f>IF(J23="■",1,IF(J23="□",0,"E"))</f>
        <v>1</v>
      </c>
      <c r="J23" s="399" t="str">
        <f t="shared" si="2"/>
        <v>■</v>
      </c>
      <c r="K23" s="641" t="b">
        <v>1</v>
      </c>
      <c r="L23" s="773"/>
      <c r="M23" s="711"/>
      <c r="N23" s="699"/>
      <c r="O23" s="641"/>
      <c r="P23" s="641"/>
      <c r="Q23" s="641"/>
      <c r="R23" s="956" t="s">
        <v>95</v>
      </c>
    </row>
    <row r="24" spans="2:18" ht="21.75" customHeight="1" thickBot="1">
      <c r="B24" s="1409"/>
      <c r="C24" s="1491"/>
      <c r="D24" s="1492"/>
      <c r="E24" s="1493"/>
      <c r="F24" s="1488"/>
      <c r="G24" s="771"/>
      <c r="H24" s="765"/>
      <c r="I24" s="735">
        <f>IF(AND(J23="■",J24="■"),1,IF(AND(J23="□",J24="■"),"Ｅ",IF(J24="□",0,"E")))</f>
        <v>0</v>
      </c>
      <c r="J24" s="736" t="str">
        <f t="shared" si="2"/>
        <v>□</v>
      </c>
      <c r="K24" s="736" t="b">
        <v>0</v>
      </c>
      <c r="L24" s="775"/>
      <c r="M24" s="711"/>
      <c r="N24" s="699"/>
      <c r="O24" s="641"/>
      <c r="P24" s="641"/>
      <c r="Q24" s="644"/>
      <c r="R24" s="958" t="s">
        <v>90</v>
      </c>
    </row>
    <row r="25" spans="2:18" ht="21.75" customHeight="1" thickBot="1">
      <c r="B25" s="1409"/>
      <c r="C25" s="1491"/>
      <c r="D25" s="1492"/>
      <c r="E25" s="1493"/>
      <c r="F25" s="1497" t="s">
        <v>646</v>
      </c>
      <c r="G25" s="710" t="s">
        <v>430</v>
      </c>
      <c r="H25" s="715">
        <f>'集計用(配点)'!Q57</f>
        <v>0.39999999999999997</v>
      </c>
      <c r="I25" s="467">
        <f>IF(J25="■",1,IF(J25="□",0,"E"))</f>
        <v>1</v>
      </c>
      <c r="J25" s="697" t="str">
        <f t="shared" si="2"/>
        <v>■</v>
      </c>
      <c r="K25" s="641" t="b">
        <v>1</v>
      </c>
      <c r="L25" s="716"/>
      <c r="M25" s="711"/>
      <c r="N25" s="699"/>
      <c r="O25" s="641"/>
      <c r="P25" s="642"/>
      <c r="Q25" s="641"/>
      <c r="R25" s="954" t="s">
        <v>642</v>
      </c>
    </row>
    <row r="26" spans="2:18" ht="21.75" customHeight="1" thickBot="1">
      <c r="B26" s="1409"/>
      <c r="C26" s="1491"/>
      <c r="D26" s="1492"/>
      <c r="E26" s="1493"/>
      <c r="F26" s="1487"/>
      <c r="G26" s="713" t="s">
        <v>109</v>
      </c>
      <c r="H26" s="730">
        <f>IF('業務情報'!$F$9=2,"－",IF(AND(OR(I25=0,I25=1),OR(I26=0,I26=1),OR(I27=0,I27=1),OR(I28=0,I28=1)),(SUM(I25:I28)-2)/2,"ERR"))</f>
        <v>0</v>
      </c>
      <c r="I26" s="467">
        <f>IF(AND(J25="■",J26="■"),1,IF(AND(J25="□",J26="■"),"Ｅ",IF(J26="□",0,"E")))</f>
        <v>0</v>
      </c>
      <c r="J26" s="399" t="str">
        <f t="shared" si="2"/>
        <v>□</v>
      </c>
      <c r="K26" s="641" t="b">
        <v>0</v>
      </c>
      <c r="L26" s="730"/>
      <c r="M26" s="711"/>
      <c r="N26" s="699"/>
      <c r="O26" s="641"/>
      <c r="P26" s="643"/>
      <c r="Q26" s="643"/>
      <c r="R26" s="955" t="s">
        <v>90</v>
      </c>
    </row>
    <row r="27" spans="2:18" ht="21.75" customHeight="1" thickBot="1">
      <c r="B27" s="1409"/>
      <c r="C27" s="1491"/>
      <c r="D27" s="1492"/>
      <c r="E27" s="1493"/>
      <c r="F27" s="1487"/>
      <c r="G27" s="717" t="s">
        <v>335</v>
      </c>
      <c r="H27" s="773">
        <f>IF('業務情報'!$F$9=2,"－",IF(AND(OR(I25=0,I25=1),OR(I26=0,I26=1),OR(I27=0,I27=1),OR(I28=0,I28=1)),H25*(SUM(I25:I28)-2)/2,"ERR"))</f>
        <v>0</v>
      </c>
      <c r="I27" s="467">
        <f>IF(J27="■",1,IF(J27="□",0,"E"))</f>
        <v>1</v>
      </c>
      <c r="J27" s="399" t="str">
        <f t="shared" si="2"/>
        <v>■</v>
      </c>
      <c r="K27" s="641" t="b">
        <v>1</v>
      </c>
      <c r="L27" s="773"/>
      <c r="M27" s="711"/>
      <c r="N27" s="699"/>
      <c r="O27" s="641"/>
      <c r="P27" s="641"/>
      <c r="Q27" s="641"/>
      <c r="R27" s="956" t="s">
        <v>640</v>
      </c>
    </row>
    <row r="28" spans="2:18" ht="21.75" customHeight="1">
      <c r="B28" s="1409"/>
      <c r="C28" s="1494"/>
      <c r="D28" s="1495"/>
      <c r="E28" s="1496"/>
      <c r="F28" s="1488"/>
      <c r="G28" s="771"/>
      <c r="H28" s="765"/>
      <c r="I28" s="735">
        <f>IF(AND(J27="■",J28="■"),1,IF(AND(J27="□",J28="■"),"Ｅ",IF(J28="□",0,"E")))</f>
        <v>0</v>
      </c>
      <c r="J28" s="736" t="str">
        <f t="shared" si="2"/>
        <v>□</v>
      </c>
      <c r="K28" s="736" t="b">
        <v>0</v>
      </c>
      <c r="L28" s="775"/>
      <c r="M28" s="719"/>
      <c r="N28" s="797"/>
      <c r="O28" s="644"/>
      <c r="P28" s="644"/>
      <c r="Q28" s="644"/>
      <c r="R28" s="958" t="s">
        <v>306</v>
      </c>
    </row>
    <row r="29" spans="2:18" ht="23.25" thickBot="1">
      <c r="B29" s="789"/>
      <c r="C29" s="709"/>
      <c r="D29" s="708"/>
      <c r="E29" s="708"/>
      <c r="F29" s="469"/>
      <c r="G29" s="740"/>
      <c r="H29" s="744" t="s">
        <v>116</v>
      </c>
      <c r="I29" s="744"/>
      <c r="J29" s="744"/>
      <c r="K29" s="744"/>
      <c r="L29" s="744" t="s">
        <v>111</v>
      </c>
      <c r="M29" s="744"/>
      <c r="N29" s="744"/>
      <c r="O29" s="744"/>
      <c r="P29" s="741" t="s">
        <v>116</v>
      </c>
      <c r="Q29" s="741" t="s">
        <v>111</v>
      </c>
      <c r="R29" s="742"/>
    </row>
    <row r="30" spans="2:18" ht="18" customHeight="1" thickBot="1">
      <c r="B30" s="1412" t="s">
        <v>551</v>
      </c>
      <c r="C30" s="1413"/>
      <c r="D30" s="1413"/>
      <c r="E30" s="1413"/>
      <c r="F30" s="1414"/>
      <c r="G30" s="791" t="s">
        <v>430</v>
      </c>
      <c r="H30" s="792">
        <f>IF('業務情報'!$F$9=2,H8+H12+H16,H8+H12+H16+H21+H25)</f>
        <v>2.8</v>
      </c>
      <c r="I30" s="847"/>
      <c r="J30" s="794"/>
      <c r="K30" s="794"/>
      <c r="L30" s="792">
        <f>L8+L16</f>
        <v>0.6</v>
      </c>
      <c r="M30" s="477"/>
      <c r="N30" s="407"/>
      <c r="O30" s="407"/>
      <c r="P30" s="407"/>
      <c r="Q30" s="407"/>
      <c r="R30" s="409"/>
    </row>
    <row r="31" spans="2:18" ht="18" customHeight="1" thickBot="1">
      <c r="B31" s="1477"/>
      <c r="C31" s="1478"/>
      <c r="D31" s="1478"/>
      <c r="E31" s="1478"/>
      <c r="F31" s="1479"/>
      <c r="G31" s="755" t="s">
        <v>335</v>
      </c>
      <c r="H31" s="842">
        <f>IF('業務情報'!$F$9=2,H10+H14+H18,H10+H14+H18+H23+H27)</f>
        <v>0</v>
      </c>
      <c r="I31" s="845"/>
      <c r="J31" s="846"/>
      <c r="K31" s="846"/>
      <c r="L31" s="842">
        <f>L10+L18</f>
        <v>0</v>
      </c>
      <c r="M31" s="477"/>
      <c r="N31" s="407"/>
      <c r="O31" s="407"/>
      <c r="P31" s="846"/>
      <c r="Q31" s="846"/>
      <c r="R31" s="848"/>
    </row>
    <row r="32" spans="2:18" ht="18" customHeight="1" thickBot="1">
      <c r="B32" s="1400" t="s">
        <v>552</v>
      </c>
      <c r="C32" s="1401"/>
      <c r="D32" s="1401"/>
      <c r="E32" s="1401"/>
      <c r="F32" s="1402"/>
      <c r="G32" s="786"/>
      <c r="H32" s="788">
        <f>IF(H30=0,"-",H31/H30*35+65)</f>
        <v>65</v>
      </c>
      <c r="I32" s="475"/>
      <c r="J32" s="639">
        <f>IF(H32='集計用(採点結果)'!O61,"","ERROR")</f>
      </c>
      <c r="K32" s="410"/>
      <c r="L32" s="788">
        <f>IF(L30=0,"-",L31/L30*35+65)</f>
        <v>65</v>
      </c>
      <c r="M32" s="475"/>
      <c r="N32" s="639">
        <f>IF(L32='集計用(採点結果)'!P61,"","ERROR")</f>
      </c>
      <c r="O32" s="410"/>
      <c r="P32" s="410"/>
      <c r="Q32" s="410"/>
      <c r="R32" s="411"/>
    </row>
    <row r="33" ht="13.5" customHeight="1">
      <c r="B33" s="395" t="s">
        <v>324</v>
      </c>
    </row>
  </sheetData>
  <sheetProtection/>
  <mergeCells count="14">
    <mergeCell ref="G3:L6"/>
    <mergeCell ref="F12:F15"/>
    <mergeCell ref="F25:F28"/>
    <mergeCell ref="F3:F6"/>
    <mergeCell ref="R3:R6"/>
    <mergeCell ref="C8:E19"/>
    <mergeCell ref="F16:F19"/>
    <mergeCell ref="B32:F32"/>
    <mergeCell ref="B8:B28"/>
    <mergeCell ref="F21:F24"/>
    <mergeCell ref="F8:F11"/>
    <mergeCell ref="C20:E28"/>
    <mergeCell ref="B3:E6"/>
    <mergeCell ref="B30:F31"/>
  </mergeCells>
  <printOptions horizontalCentered="1"/>
  <pageMargins left="0.5905511811023623" right="0.3937007874015748" top="0.31496062992125984" bottom="0.1968503937007874" header="0" footer="0"/>
  <pageSetup horizontalDpi="600" verticalDpi="600" orientation="portrait" paperSize="9" scale="65" r:id="rId2"/>
  <drawing r:id="rId1"/>
</worksheet>
</file>

<file path=xl/worksheets/sheet1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3">
    <tabColor indexed="23"/>
  </sheetPr>
  <dimension ref="A1:E4"/>
  <sheetViews>
    <sheetView zoomScalePageLayoutView="0" workbookViewId="0" topLeftCell="A1">
      <selection activeCell="A1" sqref="A1"/>
    </sheetView>
  </sheetViews>
  <sheetFormatPr defaultColWidth="9.00390625" defaultRowHeight="13.5"/>
  <cols>
    <col min="1" max="1" width="3.125" style="393" customWidth="1"/>
    <col min="2" max="2" width="44.625" style="392" customWidth="1"/>
    <col min="3" max="3" width="32.75390625" style="392" customWidth="1"/>
    <col min="5" max="5" width="34.00390625" style="0" customWidth="1"/>
  </cols>
  <sheetData>
    <row r="1" spans="2:3" ht="13.5">
      <c r="B1" s="394" t="s">
        <v>544</v>
      </c>
      <c r="C1" s="394" t="s">
        <v>548</v>
      </c>
    </row>
    <row r="2" spans="1:5" ht="40.5">
      <c r="A2" s="393">
        <v>1</v>
      </c>
      <c r="B2" s="392" t="s">
        <v>541</v>
      </c>
      <c r="C2" s="392" t="s">
        <v>546</v>
      </c>
      <c r="D2" t="e">
        <f>IF(OR(AND(#REF!="",#REF!="",#REF!="",#REF!="",#REF!="",#REF!="",#REF!="",#REF!="",#REF!=""),AND(#REF!="",#REF!="",#REF!="",#REF!="",#REF!="",#REF!="",#REF!="",#REF!="",#REF!="")),"","ERR")</f>
        <v>#REF!</v>
      </c>
      <c r="E2" t="e">
        <f>IF(D2="ERR","修正してください","")</f>
        <v>#REF!</v>
      </c>
    </row>
    <row r="3" spans="1:5" ht="27">
      <c r="A3" s="393">
        <v>2</v>
      </c>
      <c r="B3" s="392" t="s">
        <v>543</v>
      </c>
      <c r="C3" s="392" t="s">
        <v>545</v>
      </c>
      <c r="D3" t="e">
        <f>IF(OR(#REF!="ERR",#REF!="ERR",#REF!="ERR",#REF!="ERR",#REF!="ERR",#REF!="ERR",#REF!="ERR",#REF!="ERR",#REF!="ERR"),"ERR","")</f>
        <v>#REF!</v>
      </c>
      <c r="E3" t="e">
        <f>IF(D3="ERR","修正してください","")</f>
        <v>#REF!</v>
      </c>
    </row>
    <row r="4" spans="1:5" ht="27">
      <c r="A4" s="393">
        <v>3</v>
      </c>
      <c r="B4" s="392" t="s">
        <v>542</v>
      </c>
      <c r="C4" s="392" t="s">
        <v>547</v>
      </c>
      <c r="D4" t="e">
        <f>IF('集計表（その１ 項目別集計）'!I25=35,"","ERR")</f>
        <v>#REF!</v>
      </c>
      <c r="E4" t="e">
        <f>IF(D4="ERR","本省整備課技術管理係へ報告してください","")</f>
        <v>#REF!</v>
      </c>
    </row>
  </sheetData>
  <sheetProtection/>
  <printOptions/>
  <pageMargins left="0.787" right="0.787" top="0.984" bottom="0.984" header="0.512" footer="0.512"/>
  <pageSetup horizontalDpi="600" verticalDpi="600" orientation="landscape" paperSize="9" scale="96" r:id="rId1"/>
</worksheet>
</file>

<file path=xl/worksheets/sheet3.xml><?xml version="1.0" encoding="utf-8"?>
<worksheet xmlns="http://schemas.openxmlformats.org/spreadsheetml/2006/main" xmlns:r="http://schemas.openxmlformats.org/officeDocument/2006/relationships">
  <sheetPr codeName="Sheet4">
    <tabColor indexed="23"/>
    <pageSetUpPr fitToPage="1"/>
  </sheetPr>
  <dimension ref="A1:AQ44"/>
  <sheetViews>
    <sheetView zoomScale="75" zoomScaleNormal="75" zoomScaleSheetLayoutView="75" zoomScalePageLayoutView="0" workbookViewId="0" topLeftCell="A1">
      <selection activeCell="A1" sqref="A1"/>
    </sheetView>
  </sheetViews>
  <sheetFormatPr defaultColWidth="9.00390625" defaultRowHeight="13.5"/>
  <cols>
    <col min="1" max="1" width="21.25390625" style="2" customWidth="1"/>
    <col min="2" max="2" width="42.125" style="2" bestFit="1" customWidth="1"/>
    <col min="3" max="3" width="5.50390625" style="2" customWidth="1"/>
    <col min="4" max="6" width="7.625" style="2" customWidth="1"/>
    <col min="7" max="7" width="7.50390625" style="2" customWidth="1"/>
    <col min="8" max="8" width="7.375" style="2" customWidth="1"/>
    <col min="9" max="9" width="7.50390625" style="2" customWidth="1"/>
    <col min="10" max="10" width="8.25390625" style="2" customWidth="1"/>
    <col min="11" max="11" width="5.625" style="2" customWidth="1"/>
    <col min="12" max="13" width="7.625" style="2" customWidth="1"/>
    <col min="14" max="14" width="5.625" style="2" customWidth="1"/>
    <col min="15" max="15" width="7.50390625" style="2" customWidth="1"/>
    <col min="16" max="16" width="7.625" style="2" customWidth="1"/>
    <col min="17" max="17" width="5.625" style="2" customWidth="1"/>
    <col min="18" max="19" width="7.625" style="2" customWidth="1"/>
    <col min="20" max="20" width="5.625" style="2" customWidth="1"/>
    <col min="21" max="21" width="7.625" style="2" customWidth="1"/>
    <col min="22" max="22" width="7.75390625" style="2" customWidth="1"/>
    <col min="23" max="23" width="5.625" style="2" customWidth="1"/>
    <col min="24" max="25" width="7.625" style="2" customWidth="1"/>
    <col min="26" max="26" width="5.625" style="2" customWidth="1"/>
    <col min="27" max="28" width="7.625" style="2" customWidth="1"/>
    <col min="29" max="29" width="5.625" style="2" customWidth="1"/>
    <col min="30" max="30" width="7.625" style="2" customWidth="1"/>
    <col min="31" max="31" width="5.625" style="2" customWidth="1"/>
    <col min="32" max="32" width="9.00390625" style="2" customWidth="1"/>
    <col min="33" max="33" width="2.50390625" style="2" customWidth="1"/>
    <col min="34" max="34" width="9.00390625" style="2" customWidth="1"/>
    <col min="35" max="35" width="5.625" style="2" customWidth="1"/>
    <col min="36" max="36" width="9.625" style="2" customWidth="1"/>
    <col min="37" max="37" width="2.625" style="2" customWidth="1"/>
    <col min="38" max="38" width="9.625" style="2" customWidth="1"/>
    <col min="39" max="16384" width="9.00390625" style="2" customWidth="1"/>
  </cols>
  <sheetData>
    <row r="1" spans="1:28" ht="19.5" thickBot="1">
      <c r="A1" s="7" t="s">
        <v>432</v>
      </c>
      <c r="AB1" s="2" t="s">
        <v>433</v>
      </c>
    </row>
    <row r="2" spans="1:30" ht="15.75" customHeight="1">
      <c r="A2" s="1063"/>
      <c r="B2" s="1064"/>
      <c r="C2" s="120"/>
      <c r="D2" s="1082" t="s">
        <v>357</v>
      </c>
      <c r="E2" s="1083"/>
      <c r="F2" s="1084"/>
      <c r="G2" s="1063" t="s">
        <v>358</v>
      </c>
      <c r="H2" s="1083"/>
      <c r="I2" s="1084"/>
      <c r="J2" s="123"/>
      <c r="K2" s="1068" t="s">
        <v>369</v>
      </c>
      <c r="L2" s="1068"/>
      <c r="M2" s="1068"/>
      <c r="N2" s="1068"/>
      <c r="O2" s="1068"/>
      <c r="P2" s="1068"/>
      <c r="Q2" s="1068"/>
      <c r="R2" s="1068"/>
      <c r="S2" s="1068"/>
      <c r="T2" s="1068"/>
      <c r="U2" s="1068"/>
      <c r="V2" s="1068"/>
      <c r="W2" s="1068"/>
      <c r="X2" s="1068"/>
      <c r="Y2" s="1068"/>
      <c r="Z2" s="1068"/>
      <c r="AA2" s="1068"/>
      <c r="AB2" s="1068"/>
      <c r="AC2" s="1068"/>
      <c r="AD2" s="135"/>
    </row>
    <row r="3" spans="1:30" ht="15.75" customHeight="1">
      <c r="A3" s="1065"/>
      <c r="B3" s="1066"/>
      <c r="C3" s="6"/>
      <c r="D3" s="121"/>
      <c r="E3" s="6"/>
      <c r="F3" s="54"/>
      <c r="G3" s="1065" t="s">
        <v>341</v>
      </c>
      <c r="H3" s="1085"/>
      <c r="I3" s="1086"/>
      <c r="J3" s="124"/>
      <c r="K3" s="1070" t="s">
        <v>366</v>
      </c>
      <c r="L3" s="1070"/>
      <c r="M3" s="1070"/>
      <c r="N3" s="1070"/>
      <c r="O3" s="1070"/>
      <c r="P3" s="1070"/>
      <c r="Q3" s="1070"/>
      <c r="R3" s="1070"/>
      <c r="S3" s="1070"/>
      <c r="T3" s="1070"/>
      <c r="U3" s="1070"/>
      <c r="V3" s="1070"/>
      <c r="W3" s="1070"/>
      <c r="X3" s="1070"/>
      <c r="Y3" s="1070"/>
      <c r="Z3" s="1070"/>
      <c r="AA3" s="1070"/>
      <c r="AB3" s="1070"/>
      <c r="AC3" s="1070"/>
      <c r="AD3" s="136"/>
    </row>
    <row r="4" spans="1:30" ht="15.75" customHeight="1">
      <c r="A4" s="1065"/>
      <c r="B4" s="1066"/>
      <c r="C4" s="6"/>
      <c r="D4" s="121"/>
      <c r="E4" s="6"/>
      <c r="F4" s="54"/>
      <c r="G4" s="121"/>
      <c r="I4" s="130"/>
      <c r="J4" s="3"/>
      <c r="K4" s="1066" t="s">
        <v>343</v>
      </c>
      <c r="L4" s="1066"/>
      <c r="M4" s="1066"/>
      <c r="N4" s="1066"/>
      <c r="O4" s="1066"/>
      <c r="P4" s="1066"/>
      <c r="Q4" s="1066"/>
      <c r="R4" s="6"/>
      <c r="S4" s="119"/>
      <c r="T4" s="1070" t="s">
        <v>384</v>
      </c>
      <c r="U4" s="1070"/>
      <c r="V4" s="1070"/>
      <c r="W4" s="1070"/>
      <c r="X4" s="137"/>
      <c r="Y4" s="119"/>
      <c r="Z4" s="1070" t="s">
        <v>488</v>
      </c>
      <c r="AA4" s="1070"/>
      <c r="AB4" s="1070"/>
      <c r="AC4" s="1070"/>
      <c r="AD4" s="136"/>
    </row>
    <row r="5" spans="1:30" ht="15.75" customHeight="1">
      <c r="A5" s="1065"/>
      <c r="B5" s="1066"/>
      <c r="C5" s="6"/>
      <c r="D5" s="121"/>
      <c r="F5" s="130"/>
      <c r="G5" s="3"/>
      <c r="I5" s="130"/>
      <c r="J5" s="1088" t="s">
        <v>344</v>
      </c>
      <c r="K5" s="1089"/>
      <c r="L5" s="1090"/>
      <c r="M5" s="1055" t="s">
        <v>345</v>
      </c>
      <c r="N5" s="1073"/>
      <c r="O5" s="1074"/>
      <c r="P5" s="1055" t="s">
        <v>346</v>
      </c>
      <c r="Q5" s="1073"/>
      <c r="R5" s="1074"/>
      <c r="S5" s="1055" t="s">
        <v>489</v>
      </c>
      <c r="T5" s="1056"/>
      <c r="U5" s="1058"/>
      <c r="V5" s="1055" t="s">
        <v>346</v>
      </c>
      <c r="W5" s="1056"/>
      <c r="X5" s="1058"/>
      <c r="Y5" s="1055" t="s">
        <v>488</v>
      </c>
      <c r="Z5" s="1056"/>
      <c r="AA5" s="1058"/>
      <c r="AB5" s="1055" t="s">
        <v>346</v>
      </c>
      <c r="AC5" s="1056"/>
      <c r="AD5" s="1057"/>
    </row>
    <row r="6" spans="1:30" ht="15.75" customHeight="1" thickBot="1">
      <c r="A6" s="72"/>
      <c r="B6" s="73"/>
      <c r="C6" s="139" t="s">
        <v>387</v>
      </c>
      <c r="D6" s="131"/>
      <c r="E6" s="73" t="s">
        <v>446</v>
      </c>
      <c r="F6" s="132"/>
      <c r="G6" s="72"/>
      <c r="H6" s="73" t="s">
        <v>447</v>
      </c>
      <c r="I6" s="132"/>
      <c r="J6" s="1091" t="s">
        <v>448</v>
      </c>
      <c r="K6" s="1060"/>
      <c r="L6" s="1061"/>
      <c r="M6" s="1059" t="s">
        <v>390</v>
      </c>
      <c r="N6" s="1060"/>
      <c r="O6" s="1061"/>
      <c r="P6" s="1059" t="s">
        <v>448</v>
      </c>
      <c r="Q6" s="1060"/>
      <c r="R6" s="1061"/>
      <c r="S6" s="1059" t="s">
        <v>390</v>
      </c>
      <c r="T6" s="1060"/>
      <c r="U6" s="1061"/>
      <c r="V6" s="1059" t="s">
        <v>448</v>
      </c>
      <c r="W6" s="1060"/>
      <c r="X6" s="1061"/>
      <c r="Y6" s="1059" t="s">
        <v>390</v>
      </c>
      <c r="Z6" s="1060"/>
      <c r="AA6" s="1061"/>
      <c r="AB6" s="1059" t="s">
        <v>449</v>
      </c>
      <c r="AC6" s="1060"/>
      <c r="AD6" s="1062"/>
    </row>
    <row r="7" spans="1:38" ht="27.75" customHeight="1">
      <c r="A7" s="67" t="s">
        <v>347</v>
      </c>
      <c r="B7" s="8" t="s">
        <v>348</v>
      </c>
      <c r="C7" s="8"/>
      <c r="D7" s="143" t="e">
        <f>+'満点表'!D7*'満点表'!D30</f>
        <v>#REF!</v>
      </c>
      <c r="E7" s="144" t="s">
        <v>450</v>
      </c>
      <c r="F7" s="145" t="e">
        <f>+'満点表'!F7*'満点表'!D30</f>
        <v>#REF!</v>
      </c>
      <c r="G7" s="146" t="e">
        <f>+'満点表'!G7*'満点表'!G27*'満点表'!H30</f>
        <v>#REF!</v>
      </c>
      <c r="H7" s="147" t="s">
        <v>450</v>
      </c>
      <c r="I7" s="145" t="e">
        <f>+'満点表'!I7*'満点表'!G27*'満点表'!H30</f>
        <v>#REF!</v>
      </c>
      <c r="J7" s="148"/>
      <c r="K7" s="148" t="s">
        <v>451</v>
      </c>
      <c r="L7" s="149"/>
      <c r="M7" s="47"/>
      <c r="N7" s="107" t="s">
        <v>451</v>
      </c>
      <c r="O7" s="150"/>
      <c r="P7" s="120" t="e">
        <f>'満点表'!P7*'満点表'!P24*'満点表'!K27*'満点表'!H30</f>
        <v>#REF!</v>
      </c>
      <c r="Q7" s="120" t="s">
        <v>450</v>
      </c>
      <c r="R7" s="120" t="e">
        <f>'満点表'!R7*'満点表'!P24*'満点表'!K27*'満点表'!H30</f>
        <v>#REF!</v>
      </c>
      <c r="S7" s="47"/>
      <c r="T7" s="107" t="s">
        <v>451</v>
      </c>
      <c r="U7" s="150"/>
      <c r="V7" s="116" t="e">
        <f>'満点表'!V7*'満点表'!V24*'満点表'!K27*'満点表'!H30</f>
        <v>#REF!</v>
      </c>
      <c r="W7" s="117" t="s">
        <v>450</v>
      </c>
      <c r="X7" s="151" t="e">
        <f>'満点表'!X7*'満点表'!V24*'満点表'!K27*'満点表'!H30</f>
        <v>#REF!</v>
      </c>
      <c r="Y7" s="47"/>
      <c r="Z7" s="107" t="s">
        <v>451</v>
      </c>
      <c r="AA7" s="150"/>
      <c r="AB7" s="116" t="e">
        <f>'満点表'!AB7*'満点表'!AB24*'満点表'!K27*'満点表'!H30</f>
        <v>#REF!</v>
      </c>
      <c r="AC7" s="117" t="s">
        <v>450</v>
      </c>
      <c r="AD7" s="127" t="e">
        <f>'満点表'!AD7*'満点表'!AB24*'満点表'!K27*'満点表'!H30</f>
        <v>#REF!</v>
      </c>
      <c r="AF7" s="152" t="e">
        <f>ROUND(IF(D$25=0,0,D7)+IF(G$25=0,0,G7)+IF(J$25=0,0,J7)+IF(M$25=0,0,M7)+IF(P$25=0,0,P7)+IF(S$25=0,0,S7)+IF(V$25=0,0,V7)+IF(Y$25=0,0,Y7)+IF(AB$25=0,0,AB7),3)</f>
        <v>#REF!</v>
      </c>
      <c r="AG7" s="153" t="s">
        <v>526</v>
      </c>
      <c r="AH7" s="154" t="e">
        <f>ROUND(IF(D$25=0,0,F7)+IF(G$25=0,0,I7)+IF(J$25=0,0,L7)+IF(M$25=0,0,O7)+IF(P$25=0,0,R7)+IF(S$25=0,0,U7)+IF(V$25=0,0,X7)+IF(Y$25=0,0,AA7)+IF(AB$25=0,0,AD7),3)</f>
        <v>#REF!</v>
      </c>
      <c r="AJ7" s="133" t="e">
        <f>ROUND(AF7*0.6,3)</f>
        <v>#REF!</v>
      </c>
      <c r="AK7" s="133" t="s">
        <v>526</v>
      </c>
      <c r="AL7" s="133" t="e">
        <f>ROUND(AH7*0.6,3)</f>
        <v>#REF!</v>
      </c>
    </row>
    <row r="8" spans="1:38" ht="27.75" customHeight="1">
      <c r="A8" s="68"/>
      <c r="B8" s="10" t="s">
        <v>349</v>
      </c>
      <c r="C8" s="10"/>
      <c r="D8" s="155" t="e">
        <f>+'満点表'!D8*'満点表'!D30</f>
        <v>#REF!</v>
      </c>
      <c r="E8" s="118" t="s">
        <v>450</v>
      </c>
      <c r="F8" s="156" t="e">
        <f>+'満点表'!F8*'満点表'!D30</f>
        <v>#REF!</v>
      </c>
      <c r="G8" s="157" t="e">
        <f>+'満点表'!G8*'満点表'!G27*'満点表'!H30</f>
        <v>#REF!</v>
      </c>
      <c r="H8" s="118" t="s">
        <v>450</v>
      </c>
      <c r="I8" s="156" t="e">
        <f>+'満点表'!I8*'満点表'!G27*'満点表'!H30</f>
        <v>#REF!</v>
      </c>
      <c r="J8" s="158"/>
      <c r="K8" s="158" t="s">
        <v>451</v>
      </c>
      <c r="L8" s="159"/>
      <c r="M8" s="160"/>
      <c r="N8" s="57" t="s">
        <v>451</v>
      </c>
      <c r="O8" s="161"/>
      <c r="P8" s="160"/>
      <c r="Q8" s="57" t="s">
        <v>451</v>
      </c>
      <c r="R8" s="161"/>
      <c r="S8" s="162"/>
      <c r="T8" s="162" t="s">
        <v>451</v>
      </c>
      <c r="U8" s="162"/>
      <c r="V8" s="160"/>
      <c r="W8" s="57" t="s">
        <v>370</v>
      </c>
      <c r="X8" s="161"/>
      <c r="Y8" s="160"/>
      <c r="Z8" s="57" t="s">
        <v>451</v>
      </c>
      <c r="AA8" s="161"/>
      <c r="AB8" s="160"/>
      <c r="AC8" s="57" t="s">
        <v>370</v>
      </c>
      <c r="AD8" s="165"/>
      <c r="AF8" s="152" t="e">
        <f aca="true" t="shared" si="0" ref="AF8:AF22">ROUND(IF(D$25=0,0,D8)+IF(G$25=0,0,G8)+IF(J$25=0,0,J8)+IF(M$25=0,0,M8)+IF(P$25=0,0,P8)+IF(S$25=0,0,S8)+IF(V$25=0,0,V8)+IF(Y$25=0,0,Y8)+IF(AB$25=0,0,AB8),3)</f>
        <v>#REF!</v>
      </c>
      <c r="AG8" s="153" t="s">
        <v>526</v>
      </c>
      <c r="AH8" s="154" t="e">
        <f aca="true" t="shared" si="1" ref="AH8:AH22">ROUND(IF(D$25=0,0,F8)+IF(G$25=0,0,I8)+IF(J$25=0,0,L8)+IF(M$25=0,0,O8)+IF(P$25=0,0,R8)+IF(S$25=0,0,U8)+IF(V$25=0,0,X8)+IF(Y$25=0,0,AA8)+IF(AB$25=0,0,AD8),3)</f>
        <v>#REF!</v>
      </c>
      <c r="AJ8" s="133" t="e">
        <f aca="true" t="shared" si="2" ref="AJ8:AJ14">ROUND(AF8*0.6,3)</f>
        <v>#REF!</v>
      </c>
      <c r="AK8" s="133" t="s">
        <v>526</v>
      </c>
      <c r="AL8" s="133" t="e">
        <f aca="true" t="shared" si="3" ref="AL8:AL14">ROUND(AH8*0.6,3)</f>
        <v>#REF!</v>
      </c>
    </row>
    <row r="9" spans="1:38" ht="27.75" customHeight="1">
      <c r="A9" s="69"/>
      <c r="B9" s="12" t="s">
        <v>360</v>
      </c>
      <c r="C9" s="12"/>
      <c r="D9" s="155" t="e">
        <f>+'満点表'!D9*'満点表'!D30</f>
        <v>#REF!</v>
      </c>
      <c r="E9" s="118" t="s">
        <v>435</v>
      </c>
      <c r="F9" s="156" t="e">
        <f>+'満点表'!F9*'満点表'!D30</f>
        <v>#REF!</v>
      </c>
      <c r="G9" s="164"/>
      <c r="H9" s="57" t="s">
        <v>452</v>
      </c>
      <c r="I9" s="165"/>
      <c r="J9" s="166" t="e">
        <f>+'満点表'!J9*'満点表'!J24*'満点表'!K27*'満点表'!H30</f>
        <v>#REF!</v>
      </c>
      <c r="K9" s="166" t="s">
        <v>435</v>
      </c>
      <c r="L9" s="167" t="e">
        <f>'満点表'!L9*'満点表'!J24*'満点表'!K27*'満点表'!H30</f>
        <v>#REF!</v>
      </c>
      <c r="M9" s="119" t="e">
        <f>'満点表'!M9*'満点表'!M24*'満点表'!K27*'満点表'!H30</f>
        <v>#REF!</v>
      </c>
      <c r="N9" s="118" t="s">
        <v>435</v>
      </c>
      <c r="O9" s="137" t="e">
        <f>'満点表'!O9*'満点表'!M24*'満点表'!K27*'満点表'!H30</f>
        <v>#REF!</v>
      </c>
      <c r="P9" s="6" t="e">
        <f>'満点表'!P9*'満点表'!P24*'満点表'!K27*'満点表'!H30</f>
        <v>#REF!</v>
      </c>
      <c r="Q9" s="6" t="s">
        <v>435</v>
      </c>
      <c r="R9" s="6" t="e">
        <f>'満点表'!R9*'満点表'!P24*'満点表'!K27*'満点表'!H30</f>
        <v>#REF!</v>
      </c>
      <c r="S9" s="119" t="e">
        <f>'満点表'!S9*'満点表'!S24*'満点表'!K27*'満点表'!H30</f>
        <v>#REF!</v>
      </c>
      <c r="T9" s="118" t="s">
        <v>435</v>
      </c>
      <c r="U9" s="137" t="e">
        <f>'満点表'!U9*'満点表'!S24*'満点表'!K27*'満点表'!H30</f>
        <v>#REF!</v>
      </c>
      <c r="V9" s="119" t="e">
        <f>'満点表'!V9*'満点表'!V24*'満点表'!K27*'満点表'!H30</f>
        <v>#REF!</v>
      </c>
      <c r="W9" s="118" t="s">
        <v>435</v>
      </c>
      <c r="X9" s="137" t="e">
        <f>'満点表'!X9*'満点表'!V24*'満点表'!K27*'満点表'!H30</f>
        <v>#REF!</v>
      </c>
      <c r="Y9" s="119" t="e">
        <f>'満点表'!Y9*'満点表'!Y24*'満点表'!K27*'満点表'!H30</f>
        <v>#REF!</v>
      </c>
      <c r="Z9" s="118" t="s">
        <v>435</v>
      </c>
      <c r="AA9" s="137" t="e">
        <f>'満点表'!AA9*'満点表'!Y24*'満点表'!K27*'満点表'!H30</f>
        <v>#REF!</v>
      </c>
      <c r="AB9" s="119" t="e">
        <f>'満点表'!AB9*'満点表'!AB24*'満点表'!K27*'満点表'!H30</f>
        <v>#REF!</v>
      </c>
      <c r="AC9" s="118" t="s">
        <v>435</v>
      </c>
      <c r="AD9" s="128" t="e">
        <f>'満点表'!AD9*'満点表'!AB24*'満点表'!K27*'満点表'!H30</f>
        <v>#REF!</v>
      </c>
      <c r="AF9" s="152" t="e">
        <f t="shared" si="0"/>
        <v>#REF!</v>
      </c>
      <c r="AG9" s="153" t="s">
        <v>526</v>
      </c>
      <c r="AH9" s="154" t="e">
        <f t="shared" si="1"/>
        <v>#REF!</v>
      </c>
      <c r="AJ9" s="133" t="e">
        <f t="shared" si="2"/>
        <v>#REF!</v>
      </c>
      <c r="AK9" s="133" t="s">
        <v>526</v>
      </c>
      <c r="AL9" s="133" t="e">
        <f t="shared" si="3"/>
        <v>#REF!</v>
      </c>
    </row>
    <row r="10" spans="1:38" ht="27.75" customHeight="1">
      <c r="A10" s="70" t="s">
        <v>350</v>
      </c>
      <c r="B10" s="15" t="s">
        <v>359</v>
      </c>
      <c r="C10" s="15"/>
      <c r="D10" s="168" t="e">
        <f>+'満点表'!D10*'満点表'!D30</f>
        <v>#REF!</v>
      </c>
      <c r="E10" s="118" t="s">
        <v>436</v>
      </c>
      <c r="F10" s="156" t="e">
        <f>+'満点表'!F10*'満点表'!D30</f>
        <v>#REF!</v>
      </c>
      <c r="G10" s="169"/>
      <c r="H10" s="162" t="s">
        <v>453</v>
      </c>
      <c r="I10" s="170"/>
      <c r="J10" s="166" t="e">
        <f>'満点表'!J10*'満点表'!J24*'満点表'!K27*'満点表'!H30</f>
        <v>#REF!</v>
      </c>
      <c r="K10" s="166" t="s">
        <v>436</v>
      </c>
      <c r="L10" s="167" t="e">
        <f>'満点表'!L10*'満点表'!J24*'満点表'!K27*'満点表'!H30</f>
        <v>#REF!</v>
      </c>
      <c r="M10" s="119" t="e">
        <f>'満点表'!M10*'満点表'!M24*'満点表'!K27*'満点表'!H30</f>
        <v>#REF!</v>
      </c>
      <c r="N10" s="118" t="s">
        <v>436</v>
      </c>
      <c r="O10" s="137" t="e">
        <f>'満点表'!O10*'満点表'!M24*'満点表'!K27*'満点表'!H30</f>
        <v>#REF!</v>
      </c>
      <c r="P10" s="160"/>
      <c r="Q10" s="57" t="s">
        <v>453</v>
      </c>
      <c r="R10" s="161"/>
      <c r="S10" s="6" t="e">
        <f>'満点表'!S10*'満点表'!S24*'満点表'!K27*'満点表'!H30</f>
        <v>#REF!</v>
      </c>
      <c r="T10" s="6" t="s">
        <v>436</v>
      </c>
      <c r="U10" s="6" t="e">
        <f>'満点表'!U10*'満点表'!S24*'満点表'!K27*'満点表'!H30</f>
        <v>#REF!</v>
      </c>
      <c r="V10" s="160"/>
      <c r="W10" s="57" t="s">
        <v>370</v>
      </c>
      <c r="X10" s="161"/>
      <c r="Y10" s="119" t="e">
        <f>'満点表'!Y10*'満点表'!Y24*'満点表'!K27*'満点表'!H30</f>
        <v>#REF!</v>
      </c>
      <c r="Z10" s="118" t="s">
        <v>436</v>
      </c>
      <c r="AA10" s="137" t="e">
        <f>'満点表'!AA10*'満点表'!Y24*'満点表'!K27*'満点表'!H30</f>
        <v>#REF!</v>
      </c>
      <c r="AB10" s="160"/>
      <c r="AC10" s="57" t="s">
        <v>370</v>
      </c>
      <c r="AD10" s="165"/>
      <c r="AF10" s="152" t="e">
        <f t="shared" si="0"/>
        <v>#REF!</v>
      </c>
      <c r="AG10" s="153" t="s">
        <v>526</v>
      </c>
      <c r="AH10" s="154" t="e">
        <f t="shared" si="1"/>
        <v>#REF!</v>
      </c>
      <c r="AJ10" s="133" t="e">
        <f t="shared" si="2"/>
        <v>#REF!</v>
      </c>
      <c r="AK10" s="133" t="s">
        <v>526</v>
      </c>
      <c r="AL10" s="133" t="e">
        <f t="shared" si="3"/>
        <v>#REF!</v>
      </c>
    </row>
    <row r="11" spans="1:38" ht="27.75" customHeight="1">
      <c r="A11" s="68"/>
      <c r="B11" s="17" t="s">
        <v>364</v>
      </c>
      <c r="C11" s="17"/>
      <c r="D11" s="168" t="e">
        <f>+'満点表'!D11*'満点表'!D30</f>
        <v>#REF!</v>
      </c>
      <c r="E11" s="118" t="s">
        <v>437</v>
      </c>
      <c r="F11" s="156" t="e">
        <f>+'満点表'!F11*'満点表'!D30</f>
        <v>#REF!</v>
      </c>
      <c r="G11" s="164"/>
      <c r="H11" s="57" t="s">
        <v>454</v>
      </c>
      <c r="I11" s="165"/>
      <c r="J11" s="166" t="e">
        <f>'満点表'!J11*'満点表'!J24*'満点表'!K27*'満点表'!H30</f>
        <v>#REF!</v>
      </c>
      <c r="K11" s="166" t="s">
        <v>437</v>
      </c>
      <c r="L11" s="167" t="e">
        <f>'満点表'!L11*'満点表'!J24*'満点表'!K27*'満点表'!H30</f>
        <v>#REF!</v>
      </c>
      <c r="M11" s="119" t="e">
        <f>'満点表'!M11*'満点表'!M24*'満点表'!K27*'満点表'!H30</f>
        <v>#REF!</v>
      </c>
      <c r="N11" s="118" t="s">
        <v>437</v>
      </c>
      <c r="O11" s="137" t="e">
        <f>'満点表'!O11*'満点表'!M24*'満点表'!K27*'満点表'!H30</f>
        <v>#REF!</v>
      </c>
      <c r="P11" s="160"/>
      <c r="Q11" s="57" t="s">
        <v>370</v>
      </c>
      <c r="R11" s="161"/>
      <c r="S11" s="119" t="e">
        <f>'満点表'!S11*'満点表'!S24*'満点表'!K27*'満点表'!H30</f>
        <v>#REF!</v>
      </c>
      <c r="T11" s="118" t="s">
        <v>437</v>
      </c>
      <c r="U11" s="137" t="e">
        <f>'満点表'!U11*'満点表'!S24*'満点表'!K27*'満点表'!H30</f>
        <v>#REF!</v>
      </c>
      <c r="V11" s="160"/>
      <c r="W11" s="57" t="s">
        <v>370</v>
      </c>
      <c r="X11" s="161"/>
      <c r="Y11" s="119" t="e">
        <f>'満点表'!Y11*'満点表'!Y24*'満点表'!K27*'満点表'!H30</f>
        <v>#REF!</v>
      </c>
      <c r="Z11" s="118" t="s">
        <v>437</v>
      </c>
      <c r="AA11" s="137" t="e">
        <f>'満点表'!AA11*'満点表'!Y24*'満点表'!K27*'満点表'!H30</f>
        <v>#REF!</v>
      </c>
      <c r="AB11" s="160"/>
      <c r="AC11" s="57" t="s">
        <v>370</v>
      </c>
      <c r="AD11" s="165"/>
      <c r="AF11" s="152" t="e">
        <f t="shared" si="0"/>
        <v>#REF!</v>
      </c>
      <c r="AG11" s="153" t="s">
        <v>526</v>
      </c>
      <c r="AH11" s="154" t="e">
        <f t="shared" si="1"/>
        <v>#REF!</v>
      </c>
      <c r="AJ11" s="133" t="e">
        <f t="shared" si="2"/>
        <v>#REF!</v>
      </c>
      <c r="AK11" s="133" t="s">
        <v>526</v>
      </c>
      <c r="AL11" s="133" t="e">
        <f t="shared" si="3"/>
        <v>#REF!</v>
      </c>
    </row>
    <row r="12" spans="1:38" ht="27.75" customHeight="1">
      <c r="A12" s="68"/>
      <c r="B12" s="75" t="s">
        <v>361</v>
      </c>
      <c r="C12" s="75"/>
      <c r="D12" s="168" t="e">
        <f>+'満点表'!D12*'満点表'!D30</f>
        <v>#REF!</v>
      </c>
      <c r="E12" s="118" t="s">
        <v>438</v>
      </c>
      <c r="F12" s="156" t="e">
        <f>+'満点表'!F12*'満点表'!D30</f>
        <v>#REF!</v>
      </c>
      <c r="G12" s="169"/>
      <c r="H12" s="162" t="s">
        <v>455</v>
      </c>
      <c r="I12" s="170"/>
      <c r="J12" s="166" t="e">
        <f>'満点表'!J12*'満点表'!J24*'満点表'!K27*'満点表'!H30</f>
        <v>#REF!</v>
      </c>
      <c r="K12" s="166" t="s">
        <v>438</v>
      </c>
      <c r="L12" s="167" t="e">
        <f>'満点表'!L12*'満点表'!J24*'満点表'!K27*'満点表'!H30</f>
        <v>#REF!</v>
      </c>
      <c r="M12" s="6" t="e">
        <f>'満点表'!M12*'満点表'!M24*'満点表'!K27*'満点表'!H30</f>
        <v>#REF!</v>
      </c>
      <c r="N12" s="6" t="s">
        <v>438</v>
      </c>
      <c r="O12" s="6" t="e">
        <f>'満点表'!O12*'満点表'!M24*'満点表'!K27*'満点表'!H30</f>
        <v>#REF!</v>
      </c>
      <c r="P12" s="160"/>
      <c r="Q12" s="57" t="s">
        <v>370</v>
      </c>
      <c r="R12" s="161"/>
      <c r="S12" s="6" t="e">
        <f>'満点表'!S12*'満点表'!S24*'満点表'!K27*'満点表'!H30</f>
        <v>#REF!</v>
      </c>
      <c r="T12" s="6" t="s">
        <v>438</v>
      </c>
      <c r="U12" s="6" t="e">
        <f>'満点表'!U12*'満点表'!S24*'満点表'!K27*'満点表'!H30</f>
        <v>#REF!</v>
      </c>
      <c r="V12" s="160"/>
      <c r="W12" s="57" t="s">
        <v>370</v>
      </c>
      <c r="X12" s="161"/>
      <c r="Y12" s="6" t="e">
        <f>'満点表'!Y12*'満点表'!Y24*'満点表'!K27*'満点表'!H30</f>
        <v>#REF!</v>
      </c>
      <c r="Z12" s="6" t="s">
        <v>438</v>
      </c>
      <c r="AA12" s="6" t="e">
        <f>'満点表'!AA12*'満点表'!Y24*'満点表'!K27*'満点表'!H30</f>
        <v>#REF!</v>
      </c>
      <c r="AB12" s="160"/>
      <c r="AC12" s="57" t="s">
        <v>370</v>
      </c>
      <c r="AD12" s="165"/>
      <c r="AF12" s="152" t="e">
        <f t="shared" si="0"/>
        <v>#REF!</v>
      </c>
      <c r="AG12" s="153" t="s">
        <v>526</v>
      </c>
      <c r="AH12" s="154" t="e">
        <f t="shared" si="1"/>
        <v>#REF!</v>
      </c>
      <c r="AJ12" s="133" t="e">
        <f t="shared" si="2"/>
        <v>#REF!</v>
      </c>
      <c r="AK12" s="133" t="s">
        <v>526</v>
      </c>
      <c r="AL12" s="133" t="e">
        <f t="shared" si="3"/>
        <v>#REF!</v>
      </c>
    </row>
    <row r="13" spans="1:38" ht="27.75" customHeight="1">
      <c r="A13" s="68"/>
      <c r="B13" s="81" t="s">
        <v>439</v>
      </c>
      <c r="C13" s="17"/>
      <c r="D13" s="171"/>
      <c r="E13" s="57" t="s">
        <v>455</v>
      </c>
      <c r="F13" s="172"/>
      <c r="G13" s="164"/>
      <c r="H13" s="57" t="s">
        <v>455</v>
      </c>
      <c r="I13" s="165"/>
      <c r="J13" s="173"/>
      <c r="K13" s="173" t="s">
        <v>455</v>
      </c>
      <c r="L13" s="173"/>
      <c r="M13" s="160"/>
      <c r="N13" s="57" t="s">
        <v>455</v>
      </c>
      <c r="O13" s="161"/>
      <c r="P13" s="6" t="e">
        <f>'満点表'!P13*'満点表'!P24*'満点表'!K27*'満点表'!H30</f>
        <v>#REF!</v>
      </c>
      <c r="Q13" s="6" t="s">
        <v>438</v>
      </c>
      <c r="R13" s="6" t="e">
        <f>'満点表'!R13*'満点表'!P24*'満点表'!K27*'満点表'!H30</f>
        <v>#REF!</v>
      </c>
      <c r="S13" s="160"/>
      <c r="T13" s="57" t="s">
        <v>455</v>
      </c>
      <c r="U13" s="161"/>
      <c r="V13" s="6" t="e">
        <f>'満点表'!V13*'満点表'!V24*'満点表'!K27*'満点表'!H30</f>
        <v>#REF!</v>
      </c>
      <c r="W13" s="6" t="s">
        <v>438</v>
      </c>
      <c r="X13" s="6" t="e">
        <f>'満点表'!X13*'満点表'!V24*'満点表'!K27*'満点表'!H30</f>
        <v>#REF!</v>
      </c>
      <c r="Y13" s="160"/>
      <c r="Z13" s="57" t="s">
        <v>455</v>
      </c>
      <c r="AA13" s="161"/>
      <c r="AB13" s="6" t="e">
        <f>'満点表'!AB13*'満点表'!AB24*'満点表'!K27*'満点表'!H30</f>
        <v>#REF!</v>
      </c>
      <c r="AC13" s="6" t="s">
        <v>438</v>
      </c>
      <c r="AD13" s="54" t="e">
        <f>'満点表'!AD13*'満点表'!AB24*'満点表'!K27*'満点表'!H30</f>
        <v>#REF!</v>
      </c>
      <c r="AF13" s="152" t="e">
        <f t="shared" si="0"/>
        <v>#REF!</v>
      </c>
      <c r="AG13" s="153" t="s">
        <v>526</v>
      </c>
      <c r="AH13" s="154" t="e">
        <f t="shared" si="1"/>
        <v>#REF!</v>
      </c>
      <c r="AJ13" s="133" t="e">
        <f t="shared" si="2"/>
        <v>#REF!</v>
      </c>
      <c r="AK13" s="133" t="s">
        <v>526</v>
      </c>
      <c r="AL13" s="133" t="e">
        <f t="shared" si="3"/>
        <v>#REF!</v>
      </c>
    </row>
    <row r="14" spans="1:38" ht="27.75" customHeight="1">
      <c r="A14" s="68"/>
      <c r="B14" s="82" t="s">
        <v>394</v>
      </c>
      <c r="C14" s="19"/>
      <c r="D14" s="171"/>
      <c r="E14" s="57" t="s">
        <v>456</v>
      </c>
      <c r="F14" s="172"/>
      <c r="G14" s="169"/>
      <c r="H14" s="162" t="s">
        <v>456</v>
      </c>
      <c r="I14" s="170"/>
      <c r="J14" s="158"/>
      <c r="K14" s="158" t="s">
        <v>456</v>
      </c>
      <c r="L14" s="159"/>
      <c r="M14" s="162"/>
      <c r="N14" s="162" t="s">
        <v>456</v>
      </c>
      <c r="O14" s="162"/>
      <c r="P14" s="119" t="e">
        <f>'満点表'!P14*'満点表'!P24*'満点表'!K27*'満点表'!H30</f>
        <v>#REF!</v>
      </c>
      <c r="Q14" s="118" t="s">
        <v>440</v>
      </c>
      <c r="R14" s="137" t="e">
        <f>'満点表'!R14*'満点表'!P24*'満点表'!K27*'満点表'!H30</f>
        <v>#REF!</v>
      </c>
      <c r="S14" s="162"/>
      <c r="T14" s="162" t="s">
        <v>456</v>
      </c>
      <c r="U14" s="162"/>
      <c r="V14" s="119" t="e">
        <f>'満点表'!V14*'満点表'!V24*'満点表'!K27*'満点表'!H30</f>
        <v>#REF!</v>
      </c>
      <c r="W14" s="118" t="s">
        <v>440</v>
      </c>
      <c r="X14" s="137" t="e">
        <f>'満点表'!X14*'満点表'!V24*'満点表'!K27*'満点表'!H30</f>
        <v>#REF!</v>
      </c>
      <c r="Y14" s="162"/>
      <c r="Z14" s="162" t="s">
        <v>456</v>
      </c>
      <c r="AA14" s="162"/>
      <c r="AB14" s="119" t="e">
        <f>'満点表'!AB14*'満点表'!AB24*'満点表'!K27*'満点表'!H30</f>
        <v>#REF!</v>
      </c>
      <c r="AC14" s="118" t="s">
        <v>440</v>
      </c>
      <c r="AD14" s="128" t="e">
        <f>'満点表'!AD14*'満点表'!AB24*'満点表'!K27*'満点表'!H30</f>
        <v>#REF!</v>
      </c>
      <c r="AF14" s="152" t="e">
        <f t="shared" si="0"/>
        <v>#REF!</v>
      </c>
      <c r="AG14" s="153" t="s">
        <v>526</v>
      </c>
      <c r="AH14" s="154" t="e">
        <f t="shared" si="1"/>
        <v>#REF!</v>
      </c>
      <c r="AJ14" s="133" t="e">
        <f t="shared" si="2"/>
        <v>#REF!</v>
      </c>
      <c r="AK14" s="133" t="s">
        <v>526</v>
      </c>
      <c r="AL14" s="133" t="e">
        <f t="shared" si="3"/>
        <v>#REF!</v>
      </c>
    </row>
    <row r="15" spans="1:43" ht="27.75" customHeight="1">
      <c r="A15" s="70" t="s">
        <v>351</v>
      </c>
      <c r="B15" s="15" t="s">
        <v>352</v>
      </c>
      <c r="C15" s="15"/>
      <c r="D15" s="168" t="e">
        <f>+'満点表'!D15*'満点表'!D30</f>
        <v>#REF!</v>
      </c>
      <c r="E15" s="118" t="s">
        <v>440</v>
      </c>
      <c r="F15" s="156" t="e">
        <f>+'満点表'!F15*'満点表'!D30</f>
        <v>#REF!</v>
      </c>
      <c r="G15" s="164"/>
      <c r="H15" s="57" t="s">
        <v>456</v>
      </c>
      <c r="I15" s="165"/>
      <c r="J15" s="174" t="e">
        <f>'満点表'!J15*'満点表'!J24*'満点表'!K27*'満点表'!H30</f>
        <v>#REF!</v>
      </c>
      <c r="K15" s="175" t="s">
        <v>440</v>
      </c>
      <c r="L15" s="175" t="e">
        <f>'満点表'!L15*'満点表'!J24*'満点表'!K27*'満点表'!H30</f>
        <v>#REF!</v>
      </c>
      <c r="M15" s="119" t="e">
        <f>'満点表'!M15*'満点表'!M24*'満点表'!K27*'満点表'!H30</f>
        <v>#REF!</v>
      </c>
      <c r="N15" s="118" t="s">
        <v>440</v>
      </c>
      <c r="O15" s="137" t="e">
        <f>'満点表'!O15*'満点表'!M24*'満点表'!K27*'満点表'!H30</f>
        <v>#REF!</v>
      </c>
      <c r="P15" s="162"/>
      <c r="Q15" s="162" t="s">
        <v>370</v>
      </c>
      <c r="R15" s="162"/>
      <c r="S15" s="119" t="e">
        <f>'満点表'!S15*'満点表'!S24*'満点表'!K27*'満点表'!H30</f>
        <v>#REF!</v>
      </c>
      <c r="T15" s="118" t="s">
        <v>440</v>
      </c>
      <c r="U15" s="137" t="e">
        <f>'満点表'!U15*'満点表'!S24*'満点表'!K27*'満点表'!H30</f>
        <v>#REF!</v>
      </c>
      <c r="V15" s="162"/>
      <c r="W15" s="162" t="s">
        <v>370</v>
      </c>
      <c r="X15" s="162"/>
      <c r="Y15" s="119" t="e">
        <f>'満点表'!Y15*'満点表'!Y24*'満点表'!K27*'満点表'!H30</f>
        <v>#REF!</v>
      </c>
      <c r="Z15" s="118" t="s">
        <v>440</v>
      </c>
      <c r="AA15" s="137" t="e">
        <f>'満点表'!AA15*'満点表'!Y24*'満点表'!K27*'満点表'!H30</f>
        <v>#REF!</v>
      </c>
      <c r="AB15" s="162"/>
      <c r="AC15" s="162" t="s">
        <v>370</v>
      </c>
      <c r="AD15" s="170"/>
      <c r="AF15" s="152" t="e">
        <f t="shared" si="0"/>
        <v>#REF!</v>
      </c>
      <c r="AG15" s="153" t="s">
        <v>526</v>
      </c>
      <c r="AH15" s="154" t="e">
        <f t="shared" si="1"/>
        <v>#REF!</v>
      </c>
      <c r="AJ15" s="237" t="e">
        <f>ROUND(AF15*0.6+AF33*0.4,3)</f>
        <v>#REF!</v>
      </c>
      <c r="AK15" s="237" t="s">
        <v>526</v>
      </c>
      <c r="AL15" s="237" t="e">
        <f>ROUND(AH15*0.6+AH33*0.4,3)</f>
        <v>#REF!</v>
      </c>
      <c r="AM15" s="2" t="e">
        <f>(D15+J15)*0.6+D33*0.4</f>
        <v>#REF!</v>
      </c>
      <c r="AN15" s="2" t="e">
        <f>M15*0.6+G33*0.4</f>
        <v>#REF!</v>
      </c>
      <c r="AO15" s="2" t="e">
        <f>S15*0.6+M33*0.4</f>
        <v>#REF!</v>
      </c>
      <c r="AP15" s="2" t="e">
        <f>Y15*0.6+S33*0.4</f>
        <v>#REF!</v>
      </c>
      <c r="AQ15" s="2" t="e">
        <f>SUM(AM15:AP15)</f>
        <v>#REF!</v>
      </c>
    </row>
    <row r="16" spans="1:38" ht="27.75" customHeight="1">
      <c r="A16" s="68"/>
      <c r="B16" s="17" t="s">
        <v>441</v>
      </c>
      <c r="C16" s="17"/>
      <c r="D16" s="168" t="e">
        <f>+'満点表'!D16*'満点表'!D30</f>
        <v>#REF!</v>
      </c>
      <c r="E16" s="118" t="s">
        <v>440</v>
      </c>
      <c r="F16" s="156" t="e">
        <f>+'満点表'!F16*'満点表'!D30</f>
        <v>#REF!</v>
      </c>
      <c r="G16" s="169"/>
      <c r="H16" s="162" t="s">
        <v>456</v>
      </c>
      <c r="I16" s="170"/>
      <c r="J16" s="174" t="e">
        <f>'満点表'!J16*'満点表'!J24*'満点表'!K27*'満点表'!H30</f>
        <v>#REF!</v>
      </c>
      <c r="K16" s="166" t="s">
        <v>440</v>
      </c>
      <c r="L16" s="167" t="e">
        <f>'満点表'!L16*'満点表'!J24*'満点表'!K27*'満点表'!H30</f>
        <v>#REF!</v>
      </c>
      <c r="M16" s="6" t="e">
        <f>'満点表'!M16*'満点表'!M24*'満点表'!K27*'満点表'!H30</f>
        <v>#REF!</v>
      </c>
      <c r="N16" s="6" t="s">
        <v>440</v>
      </c>
      <c r="O16" s="6" t="e">
        <f>'満点表'!O16*'満点表'!M24*'満点表'!K27*'満点表'!H30</f>
        <v>#REF!</v>
      </c>
      <c r="P16" s="160"/>
      <c r="Q16" s="57" t="s">
        <v>370</v>
      </c>
      <c r="R16" s="161"/>
      <c r="S16" s="6" t="e">
        <f>'満点表'!S16*'満点表'!S24*'満点表'!K27*'満点表'!H30</f>
        <v>#REF!</v>
      </c>
      <c r="T16" s="6" t="s">
        <v>440</v>
      </c>
      <c r="U16" s="6" t="e">
        <f>'満点表'!U16*'満点表'!S24*'満点表'!K27*'満点表'!H30</f>
        <v>#REF!</v>
      </c>
      <c r="V16" s="160"/>
      <c r="W16" s="57" t="s">
        <v>370</v>
      </c>
      <c r="X16" s="161"/>
      <c r="Y16" s="6" t="e">
        <f>'満点表'!Y16*'満点表'!Y24*'満点表'!K27*'満点表'!H30</f>
        <v>#REF!</v>
      </c>
      <c r="Z16" s="6" t="s">
        <v>440</v>
      </c>
      <c r="AA16" s="6" t="e">
        <f>'満点表'!AA16*'満点表'!Y24*'満点表'!K27*'満点表'!H30</f>
        <v>#REF!</v>
      </c>
      <c r="AB16" s="160"/>
      <c r="AC16" s="57" t="s">
        <v>370</v>
      </c>
      <c r="AD16" s="165"/>
      <c r="AF16" s="152" t="e">
        <f t="shared" si="0"/>
        <v>#REF!</v>
      </c>
      <c r="AG16" s="153" t="s">
        <v>526</v>
      </c>
      <c r="AH16" s="154" t="e">
        <f t="shared" si="1"/>
        <v>#REF!</v>
      </c>
      <c r="AJ16" s="237" t="e">
        <f aca="true" t="shared" si="4" ref="AJ16:AJ22">ROUND(AF16*0.6+AF34*0.4,3)</f>
        <v>#REF!</v>
      </c>
      <c r="AK16" s="237" t="s">
        <v>526</v>
      </c>
      <c r="AL16" s="237" t="e">
        <f aca="true" t="shared" si="5" ref="AL16:AL22">ROUND(AH16*0.6+AH34*0.4,3)</f>
        <v>#REF!</v>
      </c>
    </row>
    <row r="17" spans="1:38" ht="27.75" customHeight="1">
      <c r="A17" s="68"/>
      <c r="B17" s="75" t="s">
        <v>353</v>
      </c>
      <c r="C17" s="75"/>
      <c r="D17" s="168" t="e">
        <f>+'満点表'!D17*'満点表'!D30</f>
        <v>#REF!</v>
      </c>
      <c r="E17" s="118" t="s">
        <v>440</v>
      </c>
      <c r="F17" s="156" t="e">
        <f>+'満点表'!F17*'満点表'!D30</f>
        <v>#REF!</v>
      </c>
      <c r="G17" s="164"/>
      <c r="H17" s="57" t="s">
        <v>456</v>
      </c>
      <c r="I17" s="165"/>
      <c r="J17" s="175" t="e">
        <f>'満点表'!J17*'満点表'!J24*'満点表'!K27*'満点表'!H30</f>
        <v>#REF!</v>
      </c>
      <c r="K17" s="175" t="s">
        <v>440</v>
      </c>
      <c r="L17" s="175" t="e">
        <f>'満点表'!L17*'満点表'!J24*'満点表'!K27*'満点表'!H30</f>
        <v>#REF!</v>
      </c>
      <c r="M17" s="119" t="e">
        <f>'満点表'!M17*'満点表'!M24*'満点表'!K27*'満点表'!H30</f>
        <v>#REF!</v>
      </c>
      <c r="N17" s="118" t="s">
        <v>440</v>
      </c>
      <c r="O17" s="137" t="e">
        <f>'満点表'!O17*'満点表'!M24*'満点表'!K27*'満点表'!H30</f>
        <v>#REF!</v>
      </c>
      <c r="P17" s="162"/>
      <c r="Q17" s="162" t="s">
        <v>370</v>
      </c>
      <c r="R17" s="162"/>
      <c r="S17" s="119" t="e">
        <f>'満点表'!S17*'満点表'!S24*'満点表'!K27*'満点表'!H30</f>
        <v>#REF!</v>
      </c>
      <c r="T17" s="118" t="s">
        <v>440</v>
      </c>
      <c r="U17" s="137" t="e">
        <f>'満点表'!U17*'満点表'!S24*'満点表'!K27*'満点表'!H30</f>
        <v>#REF!</v>
      </c>
      <c r="V17" s="162"/>
      <c r="W17" s="162" t="s">
        <v>370</v>
      </c>
      <c r="X17" s="162"/>
      <c r="Y17" s="119" t="e">
        <f>'満点表'!Y17*'満点表'!Y24*'満点表'!K27*'満点表'!H30</f>
        <v>#REF!</v>
      </c>
      <c r="Z17" s="118" t="s">
        <v>440</v>
      </c>
      <c r="AA17" s="137" t="e">
        <f>'満点表'!AA17*'満点表'!Y24*'満点表'!K27*'満点表'!H30</f>
        <v>#REF!</v>
      </c>
      <c r="AB17" s="162"/>
      <c r="AC17" s="162" t="s">
        <v>370</v>
      </c>
      <c r="AD17" s="170"/>
      <c r="AF17" s="152" t="e">
        <f t="shared" si="0"/>
        <v>#REF!</v>
      </c>
      <c r="AG17" s="153" t="s">
        <v>526</v>
      </c>
      <c r="AH17" s="154" t="e">
        <f t="shared" si="1"/>
        <v>#REF!</v>
      </c>
      <c r="AJ17" s="237" t="e">
        <f t="shared" si="4"/>
        <v>#REF!</v>
      </c>
      <c r="AK17" s="237" t="s">
        <v>526</v>
      </c>
      <c r="AL17" s="237" t="e">
        <f t="shared" si="5"/>
        <v>#REF!</v>
      </c>
    </row>
    <row r="18" spans="1:38" ht="27.75" customHeight="1">
      <c r="A18" s="68"/>
      <c r="B18" s="81" t="s">
        <v>396</v>
      </c>
      <c r="C18" s="17"/>
      <c r="D18" s="171"/>
      <c r="E18" s="57" t="s">
        <v>457</v>
      </c>
      <c r="F18" s="172"/>
      <c r="G18" s="169"/>
      <c r="H18" s="162" t="s">
        <v>457</v>
      </c>
      <c r="I18" s="170"/>
      <c r="J18" s="158"/>
      <c r="K18" s="158" t="s">
        <v>457</v>
      </c>
      <c r="L18" s="159"/>
      <c r="M18" s="162"/>
      <c r="N18" s="162" t="s">
        <v>457</v>
      </c>
      <c r="O18" s="162"/>
      <c r="P18" s="119" t="e">
        <f>'満点表'!P18*'満点表'!P24*'満点表'!K27*'満点表'!H30</f>
        <v>#REF!</v>
      </c>
      <c r="Q18" s="118" t="s">
        <v>442</v>
      </c>
      <c r="R18" s="137" t="e">
        <f>'満点表'!R18*'満点表'!P24*'満点表'!K27*'満点表'!H30</f>
        <v>#REF!</v>
      </c>
      <c r="S18" s="162"/>
      <c r="T18" s="162" t="s">
        <v>457</v>
      </c>
      <c r="U18" s="162"/>
      <c r="V18" s="119" t="e">
        <f>'満点表'!V18*'満点表'!V24*'満点表'!K27*'満点表'!H30</f>
        <v>#REF!</v>
      </c>
      <c r="W18" s="118" t="s">
        <v>442</v>
      </c>
      <c r="X18" s="137" t="e">
        <f>'満点表'!X18*'満点表'!V24*'満点表'!K27*'満点表'!H30</f>
        <v>#REF!</v>
      </c>
      <c r="Y18" s="162"/>
      <c r="Z18" s="162" t="s">
        <v>457</v>
      </c>
      <c r="AA18" s="162"/>
      <c r="AB18" s="119" t="e">
        <f>'満点表'!AB18*'満点表'!AB24*'満点表'!K27*'満点表'!H30</f>
        <v>#REF!</v>
      </c>
      <c r="AC18" s="118" t="s">
        <v>442</v>
      </c>
      <c r="AD18" s="128" t="e">
        <f>'満点表'!AD18*'満点表'!AB24*'満点表'!K27*'満点表'!H30</f>
        <v>#REF!</v>
      </c>
      <c r="AF18" s="152" t="e">
        <f t="shared" si="0"/>
        <v>#REF!</v>
      </c>
      <c r="AG18" s="153" t="s">
        <v>526</v>
      </c>
      <c r="AH18" s="154" t="e">
        <f t="shared" si="1"/>
        <v>#REF!</v>
      </c>
      <c r="AJ18" s="237" t="e">
        <f t="shared" si="4"/>
        <v>#REF!</v>
      </c>
      <c r="AK18" s="237" t="s">
        <v>526</v>
      </c>
      <c r="AL18" s="237" t="e">
        <f t="shared" si="5"/>
        <v>#REF!</v>
      </c>
    </row>
    <row r="19" spans="1:38" ht="27.75" customHeight="1">
      <c r="A19" s="68"/>
      <c r="B19" s="82" t="s">
        <v>398</v>
      </c>
      <c r="C19" s="19"/>
      <c r="D19" s="171"/>
      <c r="E19" s="57" t="s">
        <v>458</v>
      </c>
      <c r="F19" s="172"/>
      <c r="G19" s="164"/>
      <c r="H19" s="57" t="s">
        <v>458</v>
      </c>
      <c r="I19" s="165"/>
      <c r="J19" s="173"/>
      <c r="K19" s="173" t="s">
        <v>458</v>
      </c>
      <c r="L19" s="173"/>
      <c r="M19" s="160"/>
      <c r="N19" s="57" t="s">
        <v>458</v>
      </c>
      <c r="O19" s="161"/>
      <c r="P19" s="6" t="e">
        <f>'満点表'!P19*'満点表'!P24*'満点表'!K27*'満点表'!H30</f>
        <v>#REF!</v>
      </c>
      <c r="Q19" s="6" t="s">
        <v>443</v>
      </c>
      <c r="R19" s="6" t="e">
        <f>'満点表'!R19*'満点表'!P24*'満点表'!K27*'満点表'!H30</f>
        <v>#REF!</v>
      </c>
      <c r="S19" s="160"/>
      <c r="T19" s="57" t="s">
        <v>458</v>
      </c>
      <c r="U19" s="161"/>
      <c r="V19" s="6" t="e">
        <f>'満点表'!V19*'満点表'!V24*'満点表'!K27*'満点表'!H30</f>
        <v>#REF!</v>
      </c>
      <c r="W19" s="6" t="s">
        <v>443</v>
      </c>
      <c r="X19" s="6" t="e">
        <f>'満点表'!X19*'満点表'!V24*'満点表'!K27*'満点表'!H30</f>
        <v>#REF!</v>
      </c>
      <c r="Y19" s="160"/>
      <c r="Z19" s="57" t="s">
        <v>458</v>
      </c>
      <c r="AA19" s="161"/>
      <c r="AB19" s="6" t="e">
        <f>'満点表'!AB19*'満点表'!AB24*'満点表'!K27*'満点表'!H30</f>
        <v>#REF!</v>
      </c>
      <c r="AC19" s="6" t="s">
        <v>443</v>
      </c>
      <c r="AD19" s="54" t="e">
        <f>'満点表'!AD19*'満点表'!AB24*'満点表'!K27*'満点表'!H30</f>
        <v>#REF!</v>
      </c>
      <c r="AF19" s="152" t="e">
        <f t="shared" si="0"/>
        <v>#REF!</v>
      </c>
      <c r="AG19" s="153" t="s">
        <v>526</v>
      </c>
      <c r="AH19" s="154" t="e">
        <f t="shared" si="1"/>
        <v>#REF!</v>
      </c>
      <c r="AJ19" s="237" t="e">
        <f t="shared" si="4"/>
        <v>#REF!</v>
      </c>
      <c r="AK19" s="237" t="s">
        <v>526</v>
      </c>
      <c r="AL19" s="237" t="e">
        <f t="shared" si="5"/>
        <v>#REF!</v>
      </c>
    </row>
    <row r="20" spans="1:38" ht="27.75" customHeight="1">
      <c r="A20" s="70" t="s">
        <v>354</v>
      </c>
      <c r="B20" s="15" t="s">
        <v>355</v>
      </c>
      <c r="C20" s="15"/>
      <c r="D20" s="168" t="e">
        <f>+'満点表'!D20*'満点表'!D30</f>
        <v>#REF!</v>
      </c>
      <c r="E20" s="118" t="s">
        <v>443</v>
      </c>
      <c r="F20" s="156" t="e">
        <f>+'満点表'!F20*'満点表'!D30</f>
        <v>#REF!</v>
      </c>
      <c r="G20" s="169"/>
      <c r="H20" s="162" t="s">
        <v>458</v>
      </c>
      <c r="I20" s="170"/>
      <c r="J20" s="166" t="e">
        <f>'満点表'!J20*'満点表'!J24*'満点表'!K27*'満点表'!H30</f>
        <v>#REF!</v>
      </c>
      <c r="K20" s="166" t="s">
        <v>443</v>
      </c>
      <c r="L20" s="167" t="e">
        <f>'満点表'!L20*'満点表'!J24*'満点表'!K27*'満点表'!H30</f>
        <v>#REF!</v>
      </c>
      <c r="M20" s="6" t="e">
        <f>'満点表'!M20*'満点表'!M24*'満点表'!K27*'満点表'!H30</f>
        <v>#REF!</v>
      </c>
      <c r="N20" s="6" t="s">
        <v>443</v>
      </c>
      <c r="O20" s="6" t="e">
        <f>'満点表'!O20*'満点表'!M24*'満点表'!K27*'満点表'!H30</f>
        <v>#REF!</v>
      </c>
      <c r="P20" s="160"/>
      <c r="Q20" s="57" t="s">
        <v>370</v>
      </c>
      <c r="R20" s="161"/>
      <c r="S20" s="6" t="e">
        <f>'満点表'!S20*'満点表'!S24*'満点表'!K27*'満点表'!H30</f>
        <v>#REF!</v>
      </c>
      <c r="T20" s="6" t="s">
        <v>443</v>
      </c>
      <c r="U20" s="6" t="e">
        <f>'満点表'!U20*'満点表'!S24*'満点表'!K27*'満点表'!H30</f>
        <v>#REF!</v>
      </c>
      <c r="V20" s="160"/>
      <c r="W20" s="57" t="s">
        <v>370</v>
      </c>
      <c r="X20" s="161"/>
      <c r="Y20" s="6" t="e">
        <f>'満点表'!Y20*'満点表'!Y24*'満点表'!K27*'満点表'!H30</f>
        <v>#REF!</v>
      </c>
      <c r="Z20" s="6" t="s">
        <v>443</v>
      </c>
      <c r="AA20" s="6" t="e">
        <f>'満点表'!AA20*'満点表'!Y24*'満点表'!K27*'満点表'!H30</f>
        <v>#REF!</v>
      </c>
      <c r="AB20" s="160"/>
      <c r="AC20" s="57" t="s">
        <v>370</v>
      </c>
      <c r="AD20" s="165"/>
      <c r="AF20" s="152" t="e">
        <f t="shared" si="0"/>
        <v>#REF!</v>
      </c>
      <c r="AG20" s="153" t="s">
        <v>526</v>
      </c>
      <c r="AH20" s="154" t="e">
        <f t="shared" si="1"/>
        <v>#REF!</v>
      </c>
      <c r="AJ20" s="237" t="e">
        <f t="shared" si="4"/>
        <v>#REF!</v>
      </c>
      <c r="AK20" s="237" t="s">
        <v>526</v>
      </c>
      <c r="AL20" s="237" t="e">
        <f t="shared" si="5"/>
        <v>#REF!</v>
      </c>
    </row>
    <row r="21" spans="1:38" ht="27.75" customHeight="1">
      <c r="A21" s="68"/>
      <c r="B21" s="17" t="s">
        <v>362</v>
      </c>
      <c r="C21" s="17"/>
      <c r="D21" s="168" t="e">
        <f>+'満点表'!D21*'満点表'!D30</f>
        <v>#REF!</v>
      </c>
      <c r="E21" s="118" t="s">
        <v>444</v>
      </c>
      <c r="F21" s="156" t="e">
        <f>+'満点表'!F21*'満点表'!D30</f>
        <v>#REF!</v>
      </c>
      <c r="G21" s="164"/>
      <c r="H21" s="57" t="s">
        <v>459</v>
      </c>
      <c r="I21" s="165"/>
      <c r="J21" s="175" t="e">
        <f>'満点表'!J21*'満点表'!J24*'満点表'!K27*'満点表'!H30</f>
        <v>#REF!</v>
      </c>
      <c r="K21" s="175" t="s">
        <v>444</v>
      </c>
      <c r="L21" s="175" t="e">
        <f>'満点表'!L21*'満点表'!J24*'満点表'!K27*'満点表'!H30</f>
        <v>#REF!</v>
      </c>
      <c r="M21" s="119" t="e">
        <f>'満点表'!M21*'満点表'!M24*'満点表'!K27*'満点表'!H30</f>
        <v>#REF!</v>
      </c>
      <c r="N21" s="118" t="s">
        <v>444</v>
      </c>
      <c r="O21" s="137" t="e">
        <f>'満点表'!O21*'満点表'!M24*'満点表'!K27*'満点表'!H30</f>
        <v>#REF!</v>
      </c>
      <c r="P21" s="162"/>
      <c r="Q21" s="162" t="s">
        <v>370</v>
      </c>
      <c r="R21" s="162"/>
      <c r="S21" s="119" t="e">
        <f>'満点表'!S21*'満点表'!S24*'満点表'!K27*'満点表'!H30</f>
        <v>#REF!</v>
      </c>
      <c r="T21" s="118" t="s">
        <v>444</v>
      </c>
      <c r="U21" s="137" t="e">
        <f>'満点表'!U21*'満点表'!S24*'満点表'!K27*'満点表'!H30</f>
        <v>#REF!</v>
      </c>
      <c r="V21" s="162"/>
      <c r="W21" s="162" t="s">
        <v>370</v>
      </c>
      <c r="X21" s="162"/>
      <c r="Y21" s="119" t="e">
        <f>'満点表'!Y21*'満点表'!Y24*'満点表'!K27*'満点表'!H30</f>
        <v>#REF!</v>
      </c>
      <c r="Z21" s="118" t="s">
        <v>444</v>
      </c>
      <c r="AA21" s="137" t="e">
        <f>'満点表'!AA21*'満点表'!Y24*'満点表'!K27*'満点表'!H30</f>
        <v>#REF!</v>
      </c>
      <c r="AB21" s="162"/>
      <c r="AC21" s="162" t="s">
        <v>370</v>
      </c>
      <c r="AD21" s="170"/>
      <c r="AF21" s="152" t="e">
        <f t="shared" si="0"/>
        <v>#REF!</v>
      </c>
      <c r="AG21" s="153" t="s">
        <v>526</v>
      </c>
      <c r="AH21" s="154" t="e">
        <f t="shared" si="1"/>
        <v>#REF!</v>
      </c>
      <c r="AJ21" s="237" t="e">
        <f t="shared" si="4"/>
        <v>#REF!</v>
      </c>
      <c r="AK21" s="237" t="s">
        <v>526</v>
      </c>
      <c r="AL21" s="237" t="e">
        <f t="shared" si="5"/>
        <v>#REF!</v>
      </c>
    </row>
    <row r="22" spans="1:38" ht="27.75" customHeight="1" thickBot="1">
      <c r="A22" s="71"/>
      <c r="B22" s="21" t="s">
        <v>340</v>
      </c>
      <c r="C22" s="21"/>
      <c r="D22" s="177" t="e">
        <f>+'満点表'!D22*'満点表'!D30</f>
        <v>#REF!</v>
      </c>
      <c r="E22" s="178" t="s">
        <v>445</v>
      </c>
      <c r="F22" s="179" t="e">
        <f>+'満点表'!F22*'満点表'!D30</f>
        <v>#REF!</v>
      </c>
      <c r="G22" s="180"/>
      <c r="H22" s="181" t="s">
        <v>368</v>
      </c>
      <c r="I22" s="182"/>
      <c r="J22" s="183" t="e">
        <f>'満点表'!J22*'満点表'!J24*'満点表'!K27*'満点表'!H30</f>
        <v>#REF!</v>
      </c>
      <c r="K22" s="183" t="s">
        <v>445</v>
      </c>
      <c r="L22" s="184" t="e">
        <f>'満点表'!L22*'満点表'!J24*'満点表'!K27*'満点表'!H30</f>
        <v>#REF!</v>
      </c>
      <c r="M22" s="73" t="e">
        <f>'満点表'!M22*'満点表'!M24*'満点表'!K27*'満点表'!H30</f>
        <v>#REF!</v>
      </c>
      <c r="N22" s="73" t="s">
        <v>445</v>
      </c>
      <c r="O22" s="73" t="e">
        <f>'満点表'!O22*'満点表'!M24*'満点表'!K27*'満点表'!H30</f>
        <v>#REF!</v>
      </c>
      <c r="P22" s="185"/>
      <c r="Q22" s="186" t="s">
        <v>370</v>
      </c>
      <c r="R22" s="187"/>
      <c r="S22" s="73" t="e">
        <f>'満点表'!S22*'満点表'!S24*'満点表'!K27*'満点表'!H30</f>
        <v>#REF!</v>
      </c>
      <c r="T22" s="73" t="s">
        <v>445</v>
      </c>
      <c r="U22" s="73" t="e">
        <f>'満点表'!U22*'満点表'!S24*'満点表'!K27*'満点表'!H30</f>
        <v>#REF!</v>
      </c>
      <c r="V22" s="185"/>
      <c r="W22" s="186" t="s">
        <v>370</v>
      </c>
      <c r="X22" s="187"/>
      <c r="Y22" s="73" t="e">
        <f>'満点表'!Y22*'満点表'!Y24*'満点表'!K27*'満点表'!H30</f>
        <v>#REF!</v>
      </c>
      <c r="Z22" s="73" t="s">
        <v>445</v>
      </c>
      <c r="AA22" s="73" t="e">
        <f>'満点表'!AA22*'満点表'!Y24*'満点表'!K27*'満点表'!H30</f>
        <v>#REF!</v>
      </c>
      <c r="AB22" s="185"/>
      <c r="AC22" s="186" t="s">
        <v>370</v>
      </c>
      <c r="AD22" s="240"/>
      <c r="AF22" s="152" t="e">
        <f t="shared" si="0"/>
        <v>#REF!</v>
      </c>
      <c r="AG22" s="153" t="s">
        <v>526</v>
      </c>
      <c r="AH22" s="154" t="e">
        <f t="shared" si="1"/>
        <v>#REF!</v>
      </c>
      <c r="AJ22" s="237" t="e">
        <f t="shared" si="4"/>
        <v>#REF!</v>
      </c>
      <c r="AK22" s="237" t="s">
        <v>526</v>
      </c>
      <c r="AL22" s="237" t="e">
        <f t="shared" si="5"/>
        <v>#REF!</v>
      </c>
    </row>
    <row r="23" spans="1:38" ht="27.75" customHeight="1">
      <c r="A23" s="67" t="s">
        <v>376</v>
      </c>
      <c r="B23" s="83" t="s">
        <v>431</v>
      </c>
      <c r="C23" s="241" t="s">
        <v>490</v>
      </c>
      <c r="D23" s="242" t="e">
        <f>SUM(D7:D22)</f>
        <v>#REF!</v>
      </c>
      <c r="E23" s="243" t="s">
        <v>442</v>
      </c>
      <c r="F23" s="244" t="e">
        <f>SUM(F7:F22)</f>
        <v>#REF!</v>
      </c>
      <c r="G23" s="238" t="e">
        <f>SUM(G7:G22)</f>
        <v>#REF!</v>
      </c>
      <c r="H23" s="243" t="s">
        <v>442</v>
      </c>
      <c r="I23" s="245" t="e">
        <f>SUM(I7:I22)</f>
        <v>#REF!</v>
      </c>
      <c r="J23" s="246" t="e">
        <f>SUM(J7:J22)</f>
        <v>#REF!</v>
      </c>
      <c r="K23" s="246" t="s">
        <v>442</v>
      </c>
      <c r="L23" s="246" t="e">
        <f>SUM(L7:L22)</f>
        <v>#REF!</v>
      </c>
      <c r="M23" s="238" t="e">
        <f>SUM(M7:M22)</f>
        <v>#REF!</v>
      </c>
      <c r="N23" s="243" t="s">
        <v>442</v>
      </c>
      <c r="O23" s="245" t="e">
        <f>SUM(O7:O22)</f>
        <v>#REF!</v>
      </c>
      <c r="P23" s="243" t="e">
        <f>SUM(P7:P22)</f>
        <v>#REF!</v>
      </c>
      <c r="Q23" s="243" t="s">
        <v>442</v>
      </c>
      <c r="R23" s="243" t="e">
        <f>SUM(R7:R22)</f>
        <v>#REF!</v>
      </c>
      <c r="S23" s="238" t="e">
        <f>SUM(S7:S22)</f>
        <v>#REF!</v>
      </c>
      <c r="T23" s="243" t="s">
        <v>442</v>
      </c>
      <c r="U23" s="245" t="e">
        <f>SUM(U7:U22)</f>
        <v>#REF!</v>
      </c>
      <c r="V23" s="243" t="e">
        <f>SUM(V7:V22)</f>
        <v>#REF!</v>
      </c>
      <c r="W23" s="243" t="s">
        <v>442</v>
      </c>
      <c r="X23" s="243" t="e">
        <f>SUM(X7:X22)</f>
        <v>#REF!</v>
      </c>
      <c r="Y23" s="238" t="e">
        <f>SUM(Y9:Y22)</f>
        <v>#REF!</v>
      </c>
      <c r="Z23" s="243" t="s">
        <v>442</v>
      </c>
      <c r="AA23" s="245" t="e">
        <f>SUM(AA9:AA22)</f>
        <v>#REF!</v>
      </c>
      <c r="AB23" s="243" t="e">
        <f>SUM(AB7:AB22)</f>
        <v>#REF!</v>
      </c>
      <c r="AC23" s="243" t="s">
        <v>442</v>
      </c>
      <c r="AD23" s="247" t="e">
        <f>SUM(AD7:AD22)</f>
        <v>#REF!</v>
      </c>
      <c r="AJ23" s="64" t="e">
        <f>SUM(AJ7:AJ22)</f>
        <v>#REF!</v>
      </c>
      <c r="AK23" s="64"/>
      <c r="AL23" s="324" t="e">
        <f>SUM(AL7:AL22)</f>
        <v>#REF!</v>
      </c>
    </row>
    <row r="24" spans="1:30" ht="27.75" customHeight="1" thickBot="1">
      <c r="A24" s="71"/>
      <c r="B24" s="91" t="s">
        <v>486</v>
      </c>
      <c r="C24" s="213" t="s">
        <v>491</v>
      </c>
      <c r="D24" s="214"/>
      <c r="E24" s="1078" t="e">
        <f>ROUND(65+D23+G23+J23+M23+P23+S23+V23+Y23+AB23,0)</f>
        <v>#REF!</v>
      </c>
      <c r="F24" s="1078"/>
      <c r="G24" s="1079"/>
      <c r="H24" s="1079"/>
      <c r="I24" s="1079"/>
      <c r="J24" s="1079"/>
      <c r="K24" s="1079"/>
      <c r="L24" s="1079"/>
      <c r="M24" s="1079"/>
      <c r="N24" s="1079"/>
      <c r="O24" s="1079"/>
      <c r="P24" s="1079"/>
      <c r="Q24" s="1079"/>
      <c r="R24" s="1079"/>
      <c r="S24" s="1079"/>
      <c r="T24" s="1079"/>
      <c r="U24" s="1079"/>
      <c r="V24" s="1079"/>
      <c r="W24" s="1079"/>
      <c r="X24" s="1079"/>
      <c r="Y24" s="1079"/>
      <c r="Z24" s="1079"/>
      <c r="AA24" s="1079"/>
      <c r="AB24" s="1079"/>
      <c r="AC24" s="1079"/>
      <c r="AD24" s="215"/>
    </row>
    <row r="25" spans="3:30" s="64" customFormat="1" ht="27.75" customHeight="1">
      <c r="C25" s="66"/>
      <c r="D25" s="1092">
        <f>'集計表（その２ 分野別集計）'!D31</f>
        <v>0.3</v>
      </c>
      <c r="E25" s="1092"/>
      <c r="F25" s="1092"/>
      <c r="G25" s="1081">
        <f>'集計表（その２ 分野別集計）'!E28</f>
        <v>0.2</v>
      </c>
      <c r="H25" s="1081"/>
      <c r="I25" s="1081"/>
      <c r="J25" s="1081">
        <f>'集計表（その２ 分野別集計）'!F25</f>
        <v>0.35</v>
      </c>
      <c r="K25" s="1081"/>
      <c r="L25" s="1081"/>
      <c r="M25" s="1081">
        <f>'集計表（その２ 分野別集計）'!G25</f>
        <v>0.15</v>
      </c>
      <c r="N25" s="1081"/>
      <c r="O25" s="1081"/>
      <c r="P25" s="1081">
        <f>'集計表（その２ 分野別集計）'!H25</f>
        <v>0.1</v>
      </c>
      <c r="Q25" s="1081"/>
      <c r="R25" s="1081"/>
      <c r="S25" s="1081">
        <f>'集計表（その２ 分野別集計）'!I25</f>
        <v>0.15</v>
      </c>
      <c r="T25" s="1081"/>
      <c r="U25" s="1081"/>
      <c r="V25" s="1081">
        <f>'集計表（その２ 分野別集計）'!J25</f>
        <v>0.05</v>
      </c>
      <c r="W25" s="1081"/>
      <c r="X25" s="1081"/>
      <c r="Y25" s="1081">
        <f>'集計表（その２ 分野別集計）'!K25</f>
        <v>0.15</v>
      </c>
      <c r="Z25" s="1081"/>
      <c r="AA25" s="1081"/>
      <c r="AB25" s="1081">
        <f>'集計表（その２ 分野別集計）'!L25</f>
        <v>0.05</v>
      </c>
      <c r="AC25" s="1081"/>
      <c r="AD25" s="1081"/>
    </row>
    <row r="26" spans="2:29" s="64" customFormat="1" ht="27.75" customHeight="1">
      <c r="B26" s="65"/>
      <c r="C26" s="51"/>
      <c r="D26" s="51"/>
      <c r="E26" s="66"/>
      <c r="F26" s="66"/>
      <c r="G26" s="66"/>
      <c r="H26" s="66"/>
      <c r="I26" s="66"/>
      <c r="J26" s="66"/>
      <c r="K26" s="66"/>
      <c r="L26" s="66"/>
      <c r="M26" s="66"/>
      <c r="N26" s="66"/>
      <c r="O26" s="66"/>
      <c r="P26" s="66"/>
      <c r="Q26" s="66"/>
      <c r="R26" s="66"/>
      <c r="S26" s="66"/>
      <c r="T26" s="66"/>
      <c r="U26" s="66"/>
      <c r="V26" s="66"/>
      <c r="W26" s="66"/>
      <c r="X26" s="66"/>
      <c r="Y26" s="66"/>
      <c r="Z26" s="66"/>
      <c r="AA26" s="66"/>
      <c r="AB26" s="66"/>
      <c r="AC26" s="66"/>
    </row>
    <row r="27" spans="2:29" s="64" customFormat="1" ht="27.75" customHeight="1" thickBot="1">
      <c r="B27" s="65"/>
      <c r="C27" s="51"/>
      <c r="D27" s="51"/>
      <c r="E27" s="66"/>
      <c r="F27" s="66"/>
      <c r="G27" s="66"/>
      <c r="H27" s="66"/>
      <c r="I27" s="66"/>
      <c r="J27" s="66"/>
      <c r="K27" s="66"/>
      <c r="L27" s="66"/>
      <c r="M27" s="66"/>
      <c r="N27" s="66"/>
      <c r="O27" s="66"/>
      <c r="P27" s="66"/>
      <c r="Q27" s="66"/>
      <c r="R27" s="66"/>
      <c r="S27" s="66"/>
      <c r="T27" s="66"/>
      <c r="U27" s="66"/>
      <c r="V27" s="66"/>
      <c r="W27" s="66"/>
      <c r="X27" s="66"/>
      <c r="Y27" s="66"/>
      <c r="Z27" s="66"/>
      <c r="AA27" s="66"/>
      <c r="AB27" s="66"/>
      <c r="AC27" s="66"/>
    </row>
    <row r="28" spans="1:24" s="64" customFormat="1" ht="15.75" customHeight="1">
      <c r="A28" s="1063"/>
      <c r="B28" s="1064"/>
      <c r="C28" s="53"/>
      <c r="D28" s="1067" t="s">
        <v>429</v>
      </c>
      <c r="E28" s="1068"/>
      <c r="F28" s="1068"/>
      <c r="G28" s="1068"/>
      <c r="H28" s="1068"/>
      <c r="I28" s="1068"/>
      <c r="J28" s="1068"/>
      <c r="K28" s="1068"/>
      <c r="L28" s="1068"/>
      <c r="M28" s="1068"/>
      <c r="N28" s="1068"/>
      <c r="O28" s="1068"/>
      <c r="P28" s="1068"/>
      <c r="Q28" s="1068"/>
      <c r="R28" s="1068"/>
      <c r="S28" s="1068"/>
      <c r="T28" s="1068"/>
      <c r="U28" s="1068"/>
      <c r="V28" s="1068"/>
      <c r="W28" s="120"/>
      <c r="X28" s="53"/>
    </row>
    <row r="29" spans="1:24" s="64" customFormat="1" ht="15.75" customHeight="1">
      <c r="A29" s="1065"/>
      <c r="B29" s="1066"/>
      <c r="C29" s="54"/>
      <c r="D29" s="1069" t="s">
        <v>342</v>
      </c>
      <c r="E29" s="1070"/>
      <c r="F29" s="1070"/>
      <c r="G29" s="1070"/>
      <c r="H29" s="1070"/>
      <c r="I29" s="1070"/>
      <c r="J29" s="1070"/>
      <c r="K29" s="1070"/>
      <c r="L29" s="1070"/>
      <c r="M29" s="1070"/>
      <c r="N29" s="1070"/>
      <c r="O29" s="1070"/>
      <c r="P29" s="1070"/>
      <c r="Q29" s="1070"/>
      <c r="R29" s="1070"/>
      <c r="S29" s="1070"/>
      <c r="T29" s="1070"/>
      <c r="U29" s="1070"/>
      <c r="V29" s="1070"/>
      <c r="W29" s="118"/>
      <c r="X29" s="128"/>
    </row>
    <row r="30" spans="1:24" s="64" customFormat="1" ht="15.75" customHeight="1">
      <c r="A30" s="1065"/>
      <c r="B30" s="1066"/>
      <c r="C30" s="54"/>
      <c r="D30" s="1069" t="s">
        <v>343</v>
      </c>
      <c r="E30" s="1070"/>
      <c r="F30" s="1070"/>
      <c r="G30" s="1070"/>
      <c r="H30" s="1070"/>
      <c r="I30" s="1070"/>
      <c r="J30" s="1070"/>
      <c r="K30" s="1070"/>
      <c r="L30" s="1072"/>
      <c r="M30" s="1071" t="s">
        <v>469</v>
      </c>
      <c r="N30" s="1070"/>
      <c r="O30" s="1070"/>
      <c r="P30" s="1070"/>
      <c r="Q30" s="1070"/>
      <c r="R30" s="1072"/>
      <c r="S30" s="1071" t="s">
        <v>470</v>
      </c>
      <c r="T30" s="1070"/>
      <c r="U30" s="1070"/>
      <c r="V30" s="1070"/>
      <c r="W30" s="1070"/>
      <c r="X30" s="1087"/>
    </row>
    <row r="31" spans="1:24" s="64" customFormat="1" ht="15.75" customHeight="1">
      <c r="A31" s="1065"/>
      <c r="B31" s="1066"/>
      <c r="C31" s="54"/>
      <c r="D31" s="1069" t="s">
        <v>344</v>
      </c>
      <c r="E31" s="1070"/>
      <c r="F31" s="1072"/>
      <c r="G31" s="1071" t="s">
        <v>345</v>
      </c>
      <c r="H31" s="1070"/>
      <c r="I31" s="1072"/>
      <c r="J31" s="1071" t="s">
        <v>346</v>
      </c>
      <c r="K31" s="1070"/>
      <c r="L31" s="1072"/>
      <c r="M31" s="1071" t="s">
        <v>469</v>
      </c>
      <c r="N31" s="1070"/>
      <c r="O31" s="1072"/>
      <c r="P31" s="1071" t="s">
        <v>346</v>
      </c>
      <c r="Q31" s="1070"/>
      <c r="R31" s="1072"/>
      <c r="S31" s="1071" t="s">
        <v>470</v>
      </c>
      <c r="T31" s="1070"/>
      <c r="U31" s="1072"/>
      <c r="V31" s="1071" t="s">
        <v>346</v>
      </c>
      <c r="W31" s="1070"/>
      <c r="X31" s="1087"/>
    </row>
    <row r="32" spans="1:24" s="64" customFormat="1" ht="15.75" customHeight="1" thickBot="1">
      <c r="A32" s="72"/>
      <c r="B32" s="73"/>
      <c r="C32" s="74" t="s">
        <v>387</v>
      </c>
      <c r="D32" s="1080" t="s">
        <v>471</v>
      </c>
      <c r="E32" s="1076"/>
      <c r="F32" s="1077"/>
      <c r="G32" s="1075" t="s">
        <v>410</v>
      </c>
      <c r="H32" s="1076"/>
      <c r="I32" s="1077"/>
      <c r="J32" s="1075" t="s">
        <v>472</v>
      </c>
      <c r="K32" s="1076"/>
      <c r="L32" s="1077"/>
      <c r="M32" s="1075" t="s">
        <v>410</v>
      </c>
      <c r="N32" s="1076"/>
      <c r="O32" s="1077"/>
      <c r="P32" s="1075" t="s">
        <v>414</v>
      </c>
      <c r="Q32" s="1076"/>
      <c r="R32" s="1077"/>
      <c r="S32" s="1075" t="s">
        <v>410</v>
      </c>
      <c r="T32" s="1076"/>
      <c r="U32" s="1077"/>
      <c r="V32" s="1075" t="s">
        <v>414</v>
      </c>
      <c r="W32" s="1076"/>
      <c r="X32" s="1095"/>
    </row>
    <row r="33" spans="1:41" s="64" customFormat="1" ht="27.75" customHeight="1">
      <c r="A33" s="70" t="s">
        <v>351</v>
      </c>
      <c r="B33" s="15" t="s">
        <v>352</v>
      </c>
      <c r="C33" s="16"/>
      <c r="D33" s="234" t="e">
        <f>'満点表'!D40*'満点表'!D49</f>
        <v>#REF!</v>
      </c>
      <c r="E33" s="59" t="s">
        <v>450</v>
      </c>
      <c r="F33" s="59" t="e">
        <f>'満点表'!F40*'満点表'!D49</f>
        <v>#REF!</v>
      </c>
      <c r="G33" s="236" t="e">
        <f>'満点表'!G40*'満点表'!G49</f>
        <v>#REF!</v>
      </c>
      <c r="H33" s="59" t="s">
        <v>450</v>
      </c>
      <c r="I33" s="235" t="e">
        <f>'満点表'!I40*'満点表'!G49</f>
        <v>#REF!</v>
      </c>
      <c r="J33" s="248"/>
      <c r="K33" s="249" t="s">
        <v>370</v>
      </c>
      <c r="L33" s="249"/>
      <c r="M33" s="236" t="e">
        <f>'満点表'!M40*'満点表'!M49</f>
        <v>#REF!</v>
      </c>
      <c r="N33" s="59" t="s">
        <v>450</v>
      </c>
      <c r="O33" s="235" t="e">
        <f>'満点表'!O40*'満点表'!M49</f>
        <v>#REF!</v>
      </c>
      <c r="P33" s="248"/>
      <c r="Q33" s="249" t="s">
        <v>370</v>
      </c>
      <c r="R33" s="250"/>
      <c r="S33" s="59" t="e">
        <f>'満点表'!S40*'満点表'!S49</f>
        <v>#REF!</v>
      </c>
      <c r="T33" s="59" t="s">
        <v>450</v>
      </c>
      <c r="U33" s="235" t="e">
        <f>'満点表'!U40*'満点表'!S49</f>
        <v>#REF!</v>
      </c>
      <c r="V33" s="248"/>
      <c r="W33" s="249" t="s">
        <v>370</v>
      </c>
      <c r="X33" s="251"/>
      <c r="Y33" s="66"/>
      <c r="Z33" s="66"/>
      <c r="AA33" s="66"/>
      <c r="AB33" s="66"/>
      <c r="AC33" s="66"/>
      <c r="AF33" s="152" t="e">
        <f aca="true" t="shared" si="6" ref="AF33:AF40">IF(D$43=0,0,D33)+IF(G$43=0,0,G33)+IF(J$43=0,0,J33)+IF(M$43=0,0,M33)+IF(P$43=0,0,P33)+IF(S$43=0,0,S33)+IF(V$43=0,0,V33)</f>
        <v>#REF!</v>
      </c>
      <c r="AG33" s="153" t="s">
        <v>450</v>
      </c>
      <c r="AH33" s="154" t="e">
        <f>IF(D$43=0,0,F33)+IF(G$43=0,0,I33)+IF(J$43=0,0,L33)+IF(M$43=0,0,O33)+IF(P$43=0,0,R33)+IF(S$43=0,0,U33)+IF(V$43=0,0,X33)</f>
        <v>#REF!</v>
      </c>
      <c r="AO33" s="2"/>
    </row>
    <row r="34" spans="1:41" s="64" customFormat="1" ht="27.75" customHeight="1">
      <c r="A34" s="68"/>
      <c r="B34" s="17" t="s">
        <v>473</v>
      </c>
      <c r="C34" s="18"/>
      <c r="D34" s="225" t="e">
        <f>'満点表'!D41*'満点表'!D49</f>
        <v>#REF!</v>
      </c>
      <c r="E34" s="60" t="s">
        <v>450</v>
      </c>
      <c r="F34" s="60" t="e">
        <f>'満点表'!F41*'満点表'!D49</f>
        <v>#REF!</v>
      </c>
      <c r="G34" s="217" t="e">
        <f>'満点表'!G41*'満点表'!G49</f>
        <v>#REF!</v>
      </c>
      <c r="H34" s="60" t="s">
        <v>450</v>
      </c>
      <c r="I34" s="103" t="e">
        <f>'満点表'!I41*'満点表'!G49</f>
        <v>#REF!</v>
      </c>
      <c r="J34" s="252"/>
      <c r="K34" s="253" t="s">
        <v>370</v>
      </c>
      <c r="L34" s="253"/>
      <c r="M34" s="217" t="e">
        <f>'満点表'!M41*'満点表'!M49</f>
        <v>#REF!</v>
      </c>
      <c r="N34" s="60" t="s">
        <v>450</v>
      </c>
      <c r="O34" s="103" t="e">
        <f>'満点表'!O41*'満点表'!M49</f>
        <v>#REF!</v>
      </c>
      <c r="P34" s="252"/>
      <c r="Q34" s="253" t="s">
        <v>370</v>
      </c>
      <c r="R34" s="254"/>
      <c r="S34" s="60" t="e">
        <f>'満点表'!S41*'満点表'!S49</f>
        <v>#REF!</v>
      </c>
      <c r="T34" s="60" t="s">
        <v>450</v>
      </c>
      <c r="U34" s="103" t="e">
        <f>'満点表'!U41*'満点表'!S49</f>
        <v>#REF!</v>
      </c>
      <c r="V34" s="252"/>
      <c r="W34" s="253" t="s">
        <v>370</v>
      </c>
      <c r="X34" s="255"/>
      <c r="Y34" s="66"/>
      <c r="Z34" s="66"/>
      <c r="AA34" s="66"/>
      <c r="AB34" s="66"/>
      <c r="AC34" s="66"/>
      <c r="AF34" s="152" t="e">
        <f t="shared" si="6"/>
        <v>#REF!</v>
      </c>
      <c r="AG34" s="153" t="s">
        <v>450</v>
      </c>
      <c r="AH34" s="154" t="e">
        <f aca="true" t="shared" si="7" ref="AH34:AH40">IF(D$43=0,0,F34)+IF(G$43=0,0,I34)+IF(J$43=0,0,L34)+IF(M$43=0,0,O34)+IF(P$43=0,0,R34)+IF(S$43=0,0,U34)+IF(V$43=0,0,X34)</f>
        <v>#REF!</v>
      </c>
      <c r="AO34" s="2"/>
    </row>
    <row r="35" spans="1:41" s="64" customFormat="1" ht="27.75" customHeight="1">
      <c r="A35" s="68"/>
      <c r="B35" s="75" t="s">
        <v>353</v>
      </c>
      <c r="C35" s="76"/>
      <c r="D35" s="225" t="e">
        <f>'満点表'!D42*'満点表'!D49</f>
        <v>#REF!</v>
      </c>
      <c r="E35" s="77" t="s">
        <v>450</v>
      </c>
      <c r="F35" s="77" t="e">
        <f>'満点表'!F42*'満点表'!D49</f>
        <v>#REF!</v>
      </c>
      <c r="G35" s="217" t="e">
        <f>'満点表'!G42*'満点表'!G49</f>
        <v>#REF!</v>
      </c>
      <c r="H35" s="77" t="s">
        <v>450</v>
      </c>
      <c r="I35" s="104" t="e">
        <f>'満点表'!I42*'満点表'!G49</f>
        <v>#REF!</v>
      </c>
      <c r="J35" s="256"/>
      <c r="K35" s="257" t="s">
        <v>370</v>
      </c>
      <c r="L35" s="257"/>
      <c r="M35" s="217" t="e">
        <f>'満点表'!M42*'満点表'!M49</f>
        <v>#REF!</v>
      </c>
      <c r="N35" s="77" t="s">
        <v>450</v>
      </c>
      <c r="O35" s="104" t="e">
        <f>'満点表'!O42*'満点表'!M49</f>
        <v>#REF!</v>
      </c>
      <c r="P35" s="256"/>
      <c r="Q35" s="257" t="s">
        <v>370</v>
      </c>
      <c r="R35" s="258"/>
      <c r="S35" s="60" t="e">
        <f>'満点表'!S42*'満点表'!S49</f>
        <v>#REF!</v>
      </c>
      <c r="T35" s="77" t="s">
        <v>450</v>
      </c>
      <c r="U35" s="104" t="e">
        <f>'満点表'!U42*'満点表'!S49</f>
        <v>#REF!</v>
      </c>
      <c r="V35" s="256"/>
      <c r="W35" s="259" t="s">
        <v>370</v>
      </c>
      <c r="X35" s="260"/>
      <c r="Y35" s="66"/>
      <c r="Z35" s="66"/>
      <c r="AA35" s="66"/>
      <c r="AB35" s="66"/>
      <c r="AC35" s="66"/>
      <c r="AF35" s="152" t="e">
        <f t="shared" si="6"/>
        <v>#REF!</v>
      </c>
      <c r="AG35" s="153" t="s">
        <v>450</v>
      </c>
      <c r="AH35" s="154" t="e">
        <f t="shared" si="7"/>
        <v>#REF!</v>
      </c>
      <c r="AO35" s="2"/>
    </row>
    <row r="36" spans="1:41" s="64" customFormat="1" ht="27.75" customHeight="1">
      <c r="A36" s="68"/>
      <c r="B36" s="81" t="s">
        <v>395</v>
      </c>
      <c r="C36" s="18"/>
      <c r="D36" s="261"/>
      <c r="E36" s="259" t="s">
        <v>451</v>
      </c>
      <c r="F36" s="259"/>
      <c r="G36" s="262"/>
      <c r="H36" s="259" t="s">
        <v>451</v>
      </c>
      <c r="I36" s="263"/>
      <c r="J36" s="217" t="e">
        <f>'満点表'!J43*'満点表'!J49</f>
        <v>#REF!</v>
      </c>
      <c r="K36" s="60" t="s">
        <v>450</v>
      </c>
      <c r="L36" s="60" t="e">
        <f>'満点表'!L43*'満点表'!J49</f>
        <v>#REF!</v>
      </c>
      <c r="M36" s="262"/>
      <c r="N36" s="259" t="s">
        <v>370</v>
      </c>
      <c r="O36" s="263"/>
      <c r="P36" s="217" t="e">
        <f>'満点表'!P43*'満点表'!P49</f>
        <v>#REF!</v>
      </c>
      <c r="Q36" s="60" t="s">
        <v>450</v>
      </c>
      <c r="R36" s="103" t="e">
        <f>'満点表'!R43*'満点表'!P49</f>
        <v>#REF!</v>
      </c>
      <c r="S36" s="259"/>
      <c r="T36" s="259" t="s">
        <v>492</v>
      </c>
      <c r="U36" s="263"/>
      <c r="V36" s="217" t="e">
        <f>'満点表'!V43*'満点表'!V49</f>
        <v>#REF!</v>
      </c>
      <c r="W36" s="60" t="s">
        <v>450</v>
      </c>
      <c r="X36" s="229" t="e">
        <f>'満点表'!X43*'満点表'!V49</f>
        <v>#REF!</v>
      </c>
      <c r="Y36" s="66"/>
      <c r="Z36" s="66"/>
      <c r="AA36" s="66"/>
      <c r="AB36" s="66"/>
      <c r="AC36" s="66"/>
      <c r="AF36" s="152" t="e">
        <f t="shared" si="6"/>
        <v>#REF!</v>
      </c>
      <c r="AG36" s="153" t="s">
        <v>450</v>
      </c>
      <c r="AH36" s="154" t="e">
        <f t="shared" si="7"/>
        <v>#REF!</v>
      </c>
      <c r="AO36" s="2"/>
    </row>
    <row r="37" spans="1:41" s="64" customFormat="1" ht="27.75" customHeight="1">
      <c r="A37" s="68"/>
      <c r="B37" s="82" t="s">
        <v>397</v>
      </c>
      <c r="C37" s="20"/>
      <c r="D37" s="264"/>
      <c r="E37" s="265" t="s">
        <v>451</v>
      </c>
      <c r="F37" s="265"/>
      <c r="G37" s="266"/>
      <c r="H37" s="265" t="s">
        <v>451</v>
      </c>
      <c r="I37" s="267"/>
      <c r="J37" s="39" t="e">
        <f>'満点表'!J44*'満点表'!J49</f>
        <v>#REF!</v>
      </c>
      <c r="K37" s="41" t="s">
        <v>450</v>
      </c>
      <c r="L37" s="41" t="e">
        <f>'満点表'!L44*'満点表'!J49</f>
        <v>#REF!</v>
      </c>
      <c r="M37" s="266"/>
      <c r="N37" s="265" t="s">
        <v>370</v>
      </c>
      <c r="O37" s="267"/>
      <c r="P37" s="39" t="e">
        <f>'満点表'!P44*'満点表'!P49</f>
        <v>#REF!</v>
      </c>
      <c r="Q37" s="41" t="s">
        <v>450</v>
      </c>
      <c r="R37" s="105" t="e">
        <f>'満点表'!R44*'満点表'!P49</f>
        <v>#REF!</v>
      </c>
      <c r="S37" s="265"/>
      <c r="T37" s="265" t="s">
        <v>492</v>
      </c>
      <c r="U37" s="267"/>
      <c r="V37" s="39" t="e">
        <f>'満点表'!V44*'満点表'!V49</f>
        <v>#REF!</v>
      </c>
      <c r="W37" s="41" t="s">
        <v>450</v>
      </c>
      <c r="X37" s="231" t="e">
        <f>'満点表'!X44*'満点表'!V49</f>
        <v>#REF!</v>
      </c>
      <c r="Y37" s="66"/>
      <c r="Z37" s="66"/>
      <c r="AA37" s="66"/>
      <c r="AB37" s="66"/>
      <c r="AC37" s="66"/>
      <c r="AF37" s="152" t="e">
        <f t="shared" si="6"/>
        <v>#REF!</v>
      </c>
      <c r="AG37" s="153" t="s">
        <v>450</v>
      </c>
      <c r="AH37" s="154" t="e">
        <f t="shared" si="7"/>
        <v>#REF!</v>
      </c>
      <c r="AO37" s="2"/>
    </row>
    <row r="38" spans="1:41" s="64" customFormat="1" ht="27.75" customHeight="1">
      <c r="A38" s="70" t="s">
        <v>354</v>
      </c>
      <c r="B38" s="15" t="s">
        <v>355</v>
      </c>
      <c r="C38" s="16"/>
      <c r="D38" s="227" t="e">
        <f>'満点表'!D45*'満点表'!D49</f>
        <v>#REF!</v>
      </c>
      <c r="E38" s="61" t="s">
        <v>450</v>
      </c>
      <c r="F38" s="61" t="e">
        <f>'満点表'!F45*'満点表'!D49</f>
        <v>#REF!</v>
      </c>
      <c r="G38" s="216" t="e">
        <f>'満点表'!G45*'満点表'!G49</f>
        <v>#REF!</v>
      </c>
      <c r="H38" s="61" t="s">
        <v>450</v>
      </c>
      <c r="I38" s="102" t="e">
        <f>'満点表'!I45*'満点表'!G49</f>
        <v>#REF!</v>
      </c>
      <c r="J38" s="252"/>
      <c r="K38" s="253" t="s">
        <v>370</v>
      </c>
      <c r="L38" s="253"/>
      <c r="M38" s="216" t="e">
        <f>'満点表'!M45*'満点表'!M49</f>
        <v>#REF!</v>
      </c>
      <c r="N38" s="61" t="s">
        <v>450</v>
      </c>
      <c r="O38" s="102" t="e">
        <f>'満点表'!O45*'満点表'!M49</f>
        <v>#REF!</v>
      </c>
      <c r="P38" s="252"/>
      <c r="Q38" s="253" t="s">
        <v>370</v>
      </c>
      <c r="R38" s="254"/>
      <c r="S38" s="61" t="e">
        <f>'満点表'!S45*'満点表'!S49</f>
        <v>#REF!</v>
      </c>
      <c r="T38" s="61" t="s">
        <v>450</v>
      </c>
      <c r="U38" s="102" t="e">
        <f>'満点表'!U45*'満点表'!S49</f>
        <v>#REF!</v>
      </c>
      <c r="V38" s="268"/>
      <c r="W38" s="269" t="s">
        <v>370</v>
      </c>
      <c r="X38" s="270"/>
      <c r="Y38" s="66"/>
      <c r="Z38" s="66"/>
      <c r="AA38" s="66"/>
      <c r="AB38" s="66"/>
      <c r="AC38" s="66"/>
      <c r="AF38" s="152" t="e">
        <f t="shared" si="6"/>
        <v>#REF!</v>
      </c>
      <c r="AG38" s="153" t="s">
        <v>450</v>
      </c>
      <c r="AH38" s="154" t="e">
        <f t="shared" si="7"/>
        <v>#REF!</v>
      </c>
      <c r="AO38" s="2"/>
    </row>
    <row r="39" spans="1:41" s="64" customFormat="1" ht="27.75" customHeight="1">
      <c r="A39" s="68"/>
      <c r="B39" s="17" t="s">
        <v>362</v>
      </c>
      <c r="C39" s="18"/>
      <c r="D39" s="225" t="e">
        <f>'満点表'!D46*'満点表'!D49</f>
        <v>#REF!</v>
      </c>
      <c r="E39" s="60" t="s">
        <v>444</v>
      </c>
      <c r="F39" s="60" t="e">
        <f>'満点表'!F46*'満点表'!D49</f>
        <v>#REF!</v>
      </c>
      <c r="G39" s="217" t="e">
        <f>'満点表'!G46*'満点表'!G49</f>
        <v>#REF!</v>
      </c>
      <c r="H39" s="60" t="s">
        <v>444</v>
      </c>
      <c r="I39" s="103" t="e">
        <f>'満点表'!I46*'満点表'!G49</f>
        <v>#REF!</v>
      </c>
      <c r="J39" s="262"/>
      <c r="K39" s="259" t="s">
        <v>370</v>
      </c>
      <c r="L39" s="259"/>
      <c r="M39" s="217" t="e">
        <f>'満点表'!M46*'満点表'!M49</f>
        <v>#REF!</v>
      </c>
      <c r="N39" s="60" t="s">
        <v>444</v>
      </c>
      <c r="O39" s="103" t="e">
        <f>'満点表'!O46*'満点表'!M49</f>
        <v>#REF!</v>
      </c>
      <c r="P39" s="262"/>
      <c r="Q39" s="259" t="s">
        <v>370</v>
      </c>
      <c r="R39" s="263"/>
      <c r="S39" s="60" t="e">
        <f>'満点表'!S46*'満点表'!S49</f>
        <v>#REF!</v>
      </c>
      <c r="T39" s="60" t="s">
        <v>444</v>
      </c>
      <c r="U39" s="103" t="e">
        <f>'満点表'!U46*'満点表'!S49</f>
        <v>#REF!</v>
      </c>
      <c r="V39" s="262"/>
      <c r="W39" s="259" t="s">
        <v>370</v>
      </c>
      <c r="X39" s="260"/>
      <c r="Y39" s="66"/>
      <c r="Z39" s="66"/>
      <c r="AA39" s="66"/>
      <c r="AB39" s="66"/>
      <c r="AC39" s="66"/>
      <c r="AF39" s="152" t="e">
        <f t="shared" si="6"/>
        <v>#REF!</v>
      </c>
      <c r="AG39" s="153" t="s">
        <v>450</v>
      </c>
      <c r="AH39" s="154" t="e">
        <f t="shared" si="7"/>
        <v>#REF!</v>
      </c>
      <c r="AO39" s="2"/>
    </row>
    <row r="40" spans="1:41" s="64" customFormat="1" ht="27.75" customHeight="1" thickBot="1">
      <c r="A40" s="71"/>
      <c r="B40" s="21" t="s">
        <v>340</v>
      </c>
      <c r="C40" s="22"/>
      <c r="D40" s="228" t="e">
        <f>'満点表'!D47*'満点表'!D49</f>
        <v>#REF!</v>
      </c>
      <c r="E40" s="62" t="s">
        <v>445</v>
      </c>
      <c r="F40" s="62" t="e">
        <f>'満点表'!F47*'満点表'!D49</f>
        <v>#REF!</v>
      </c>
      <c r="G40" s="219" t="e">
        <f>'満点表'!G47*'満点表'!G49</f>
        <v>#REF!</v>
      </c>
      <c r="H40" s="62" t="s">
        <v>445</v>
      </c>
      <c r="I40" s="106" t="e">
        <f>'満点表'!I47*'満点表'!G49</f>
        <v>#REF!</v>
      </c>
      <c r="J40" s="271"/>
      <c r="K40" s="272" t="s">
        <v>370</v>
      </c>
      <c r="L40" s="272"/>
      <c r="M40" s="219" t="e">
        <f>'満点表'!M47*'満点表'!M49</f>
        <v>#REF!</v>
      </c>
      <c r="N40" s="62" t="s">
        <v>445</v>
      </c>
      <c r="O40" s="106" t="e">
        <f>'満点表'!O47*'満点表'!M49</f>
        <v>#REF!</v>
      </c>
      <c r="P40" s="271"/>
      <c r="Q40" s="272" t="s">
        <v>370</v>
      </c>
      <c r="R40" s="273"/>
      <c r="S40" s="62" t="e">
        <f>'満点表'!S47*'満点表'!S49</f>
        <v>#REF!</v>
      </c>
      <c r="T40" s="62" t="s">
        <v>445</v>
      </c>
      <c r="U40" s="106" t="e">
        <f>'満点表'!U47*'満点表'!S49</f>
        <v>#REF!</v>
      </c>
      <c r="V40" s="271"/>
      <c r="W40" s="272" t="s">
        <v>370</v>
      </c>
      <c r="X40" s="274"/>
      <c r="Y40" s="66"/>
      <c r="Z40" s="66"/>
      <c r="AA40" s="66"/>
      <c r="AB40" s="66"/>
      <c r="AC40" s="66"/>
      <c r="AF40" s="152" t="e">
        <f t="shared" si="6"/>
        <v>#REF!</v>
      </c>
      <c r="AG40" s="153" t="s">
        <v>450</v>
      </c>
      <c r="AH40" s="154" t="e">
        <f t="shared" si="7"/>
        <v>#REF!</v>
      </c>
      <c r="AO40" s="2"/>
    </row>
    <row r="41" spans="1:24" s="64" customFormat="1" ht="27.75" customHeight="1">
      <c r="A41" s="67" t="s">
        <v>378</v>
      </c>
      <c r="B41" s="83" t="s">
        <v>371</v>
      </c>
      <c r="C41" s="84" t="s">
        <v>483</v>
      </c>
      <c r="D41" s="275" t="e">
        <f>SUM(D33:D40)</f>
        <v>#REF!</v>
      </c>
      <c r="E41" s="243" t="s">
        <v>444</v>
      </c>
      <c r="F41" s="243" t="e">
        <f>SUM(F33:F40)</f>
        <v>#REF!</v>
      </c>
      <c r="G41" s="238" t="e">
        <f>SUM(G33:G40)</f>
        <v>#REF!</v>
      </c>
      <c r="H41" s="243" t="s">
        <v>444</v>
      </c>
      <c r="I41" s="245" t="e">
        <f>SUM(I33:I40)</f>
        <v>#REF!</v>
      </c>
      <c r="J41" s="238" t="e">
        <f>SUM(J33:J40)</f>
        <v>#REF!</v>
      </c>
      <c r="K41" s="243" t="s">
        <v>444</v>
      </c>
      <c r="L41" s="245" t="e">
        <f>SUM(L33:L40)</f>
        <v>#REF!</v>
      </c>
      <c r="M41" s="238" t="e">
        <f>SUM(M33:M40)</f>
        <v>#REF!</v>
      </c>
      <c r="N41" s="243" t="s">
        <v>444</v>
      </c>
      <c r="O41" s="245" t="e">
        <f>SUM(O33:O40)</f>
        <v>#REF!</v>
      </c>
      <c r="P41" s="238" t="e">
        <f>SUM(P33:P40)</f>
        <v>#REF!</v>
      </c>
      <c r="Q41" s="243" t="s">
        <v>444</v>
      </c>
      <c r="R41" s="245" t="e">
        <f>SUM(R33:R40)</f>
        <v>#REF!</v>
      </c>
      <c r="S41" s="238" t="e">
        <f>SUM(S33:S40)</f>
        <v>#REF!</v>
      </c>
      <c r="T41" s="243" t="s">
        <v>444</v>
      </c>
      <c r="U41" s="245" t="e">
        <f>SUM(U33:U40)</f>
        <v>#REF!</v>
      </c>
      <c r="V41" s="238" t="e">
        <f>SUM(V33:V40)</f>
        <v>#REF!</v>
      </c>
      <c r="W41" s="243" t="s">
        <v>444</v>
      </c>
      <c r="X41" s="276" t="e">
        <f>SUM(X33:X40)</f>
        <v>#REF!</v>
      </c>
    </row>
    <row r="42" spans="1:24" s="64" customFormat="1" ht="27.75" customHeight="1" thickBot="1">
      <c r="A42" s="71"/>
      <c r="B42" s="95" t="s">
        <v>487</v>
      </c>
      <c r="C42" s="96" t="s">
        <v>460</v>
      </c>
      <c r="D42" s="1096" t="e">
        <f>65+D41+G41+J41+M41+P41+S41+V41</f>
        <v>#REF!</v>
      </c>
      <c r="E42" s="1079"/>
      <c r="F42" s="1079"/>
      <c r="G42" s="1079"/>
      <c r="H42" s="1079"/>
      <c r="I42" s="1079"/>
      <c r="J42" s="1079"/>
      <c r="K42" s="1079"/>
      <c r="L42" s="1079"/>
      <c r="M42" s="1079"/>
      <c r="N42" s="1079"/>
      <c r="O42" s="1079"/>
      <c r="P42" s="1079"/>
      <c r="Q42" s="1079"/>
      <c r="R42" s="1079"/>
      <c r="S42" s="1079"/>
      <c r="T42" s="1079"/>
      <c r="U42" s="1079"/>
      <c r="V42" s="1078"/>
      <c r="W42" s="239"/>
      <c r="X42" s="126"/>
    </row>
    <row r="43" spans="1:24" ht="27.75" customHeight="1">
      <c r="A43" s="2" t="s">
        <v>479</v>
      </c>
      <c r="D43" s="1064">
        <f>'集計表（その２ 分野別集計）'!D50</f>
        <v>0.35</v>
      </c>
      <c r="E43" s="1064"/>
      <c r="F43" s="1064"/>
      <c r="G43" s="1094">
        <f>'集計表（その２ 分野別集計）'!E50</f>
        <v>0.15</v>
      </c>
      <c r="H43" s="1064"/>
      <c r="I43" s="1064"/>
      <c r="J43" s="1093">
        <f>'集計表（その２ 分野別集計）'!F50</f>
        <v>0.1</v>
      </c>
      <c r="K43" s="1093"/>
      <c r="L43" s="1093"/>
      <c r="M43" s="1064">
        <f>'集計表（その２ 分野別集計）'!G50</f>
        <v>0.15</v>
      </c>
      <c r="N43" s="1064"/>
      <c r="O43" s="1064"/>
      <c r="P43" s="1064">
        <f>'集計表（その２ 分野別集計）'!H50</f>
        <v>0.05</v>
      </c>
      <c r="Q43" s="1064"/>
      <c r="R43" s="1064"/>
      <c r="S43" s="1064">
        <f>'集計表（その２ 分野別集計）'!I50</f>
        <v>0.15</v>
      </c>
      <c r="T43" s="1064"/>
      <c r="U43" s="1064"/>
      <c r="V43" s="1064">
        <f>'集計表（その２ 分野別集計）'!J50</f>
        <v>0.05</v>
      </c>
      <c r="W43" s="1064"/>
      <c r="X43" s="1064"/>
    </row>
    <row r="44" ht="27.75" customHeight="1">
      <c r="A44" s="2" t="s">
        <v>381</v>
      </c>
    </row>
    <row r="45" ht="27.75" customHeight="1"/>
    <row r="46" ht="27.75" customHeight="1"/>
    <row r="47" ht="27.75" customHeight="1"/>
    <row r="48" ht="27.75" customHeight="1"/>
    <row r="49" ht="27.75" customHeight="1"/>
    <row r="50" ht="27.75" customHeight="1"/>
    <row r="51" ht="27.75" customHeight="1"/>
    <row r="52" ht="27.75" customHeight="1"/>
    <row r="53" ht="27.75" customHeight="1"/>
  </sheetData>
  <sheetProtection/>
  <mergeCells count="61">
    <mergeCell ref="S43:U43"/>
    <mergeCell ref="P43:R43"/>
    <mergeCell ref="V31:X31"/>
    <mergeCell ref="P31:R31"/>
    <mergeCell ref="V32:X32"/>
    <mergeCell ref="D42:V42"/>
    <mergeCell ref="D31:F31"/>
    <mergeCell ref="G31:I31"/>
    <mergeCell ref="D25:F25"/>
    <mergeCell ref="G25:I25"/>
    <mergeCell ref="J25:L25"/>
    <mergeCell ref="M25:O25"/>
    <mergeCell ref="P25:R25"/>
    <mergeCell ref="J43:L43"/>
    <mergeCell ref="G43:I43"/>
    <mergeCell ref="D43:F43"/>
    <mergeCell ref="G32:I32"/>
    <mergeCell ref="P32:R32"/>
    <mergeCell ref="K3:AC3"/>
    <mergeCell ref="K4:Q4"/>
    <mergeCell ref="T4:W4"/>
    <mergeCell ref="M5:O5"/>
    <mergeCell ref="M43:O43"/>
    <mergeCell ref="Z4:AC4"/>
    <mergeCell ref="J5:L5"/>
    <mergeCell ref="J6:L6"/>
    <mergeCell ref="AB25:AD25"/>
    <mergeCell ref="V43:X43"/>
    <mergeCell ref="Y25:AA25"/>
    <mergeCell ref="V5:X5"/>
    <mergeCell ref="S32:U32"/>
    <mergeCell ref="A2:B5"/>
    <mergeCell ref="D2:F2"/>
    <mergeCell ref="G2:I2"/>
    <mergeCell ref="K2:AC2"/>
    <mergeCell ref="G3:I3"/>
    <mergeCell ref="S30:X30"/>
    <mergeCell ref="S31:U31"/>
    <mergeCell ref="P5:R5"/>
    <mergeCell ref="M32:O32"/>
    <mergeCell ref="M31:O31"/>
    <mergeCell ref="E24:AC24"/>
    <mergeCell ref="J32:L32"/>
    <mergeCell ref="D32:F32"/>
    <mergeCell ref="S25:U25"/>
    <mergeCell ref="V25:X25"/>
    <mergeCell ref="M6:O6"/>
    <mergeCell ref="P6:R6"/>
    <mergeCell ref="A28:B31"/>
    <mergeCell ref="D28:V28"/>
    <mergeCell ref="D29:V29"/>
    <mergeCell ref="J31:L31"/>
    <mergeCell ref="D30:L30"/>
    <mergeCell ref="M30:R30"/>
    <mergeCell ref="AB5:AD5"/>
    <mergeCell ref="S5:U5"/>
    <mergeCell ref="Y5:AA5"/>
    <mergeCell ref="Y6:AA6"/>
    <mergeCell ref="AB6:AD6"/>
    <mergeCell ref="S6:U6"/>
    <mergeCell ref="V6:X6"/>
  </mergeCells>
  <printOptions horizontalCentered="1" verticalCentered="1"/>
  <pageMargins left="0.2755905511811024" right="0.1968503937007874" top="0.5905511811023623" bottom="0.7480314960629921" header="0.35433070866141736" footer="0.5118110236220472"/>
  <pageSetup fitToHeight="1" fitToWidth="1" horizontalDpi="600" verticalDpi="600" orientation="landscape" paperSize="9" scale="46" r:id="rId2"/>
  <headerFooter alignWithMargins="0">
    <oddFooter>&amp;L&amp;F</oddFooter>
  </headerFooter>
  <drawing r:id="rId1"/>
</worksheet>
</file>

<file path=xl/worksheets/sheet4.xml><?xml version="1.0" encoding="utf-8"?>
<worksheet xmlns="http://schemas.openxmlformats.org/spreadsheetml/2006/main" xmlns:r="http://schemas.openxmlformats.org/officeDocument/2006/relationships">
  <sheetPr codeName="Sheet5">
    <tabColor indexed="23"/>
    <pageSetUpPr fitToPage="1"/>
  </sheetPr>
  <dimension ref="A1:AD53"/>
  <sheetViews>
    <sheetView view="pageBreakPreview" zoomScale="60" zoomScaleNormal="70" zoomScalePageLayoutView="0" workbookViewId="0" topLeftCell="A1">
      <pane xSplit="3" ySplit="6" topLeftCell="D7" activePane="bottomRight" state="frozen"/>
      <selection pane="topLeft" activeCell="A1" sqref="A1"/>
      <selection pane="topRight" activeCell="A1" sqref="A1"/>
      <selection pane="bottomLeft" activeCell="A1" sqref="A1"/>
      <selection pane="bottomRight" activeCell="A1" sqref="A1"/>
    </sheetView>
  </sheetViews>
  <sheetFormatPr defaultColWidth="9.00390625" defaultRowHeight="13.5"/>
  <cols>
    <col min="1" max="1" width="21.25390625" style="2" customWidth="1"/>
    <col min="2" max="2" width="42.125" style="2" bestFit="1" customWidth="1"/>
    <col min="3" max="3" width="5.50390625" style="2" customWidth="1"/>
    <col min="4" max="30" width="6.625" style="2" customWidth="1"/>
    <col min="31" max="32" width="9.00390625" style="2" customWidth="1"/>
    <col min="33" max="33" width="8.625" style="2" customWidth="1"/>
    <col min="34" max="16384" width="9.00390625" style="2" customWidth="1"/>
  </cols>
  <sheetData>
    <row r="1" spans="1:28" ht="19.5" thickBot="1">
      <c r="A1" s="7" t="s">
        <v>434</v>
      </c>
      <c r="AB1" s="2" t="s">
        <v>433</v>
      </c>
    </row>
    <row r="2" spans="1:30" ht="15.75" customHeight="1">
      <c r="A2" s="1063"/>
      <c r="B2" s="1064"/>
      <c r="C2" s="120"/>
      <c r="D2" s="1082" t="s">
        <v>357</v>
      </c>
      <c r="E2" s="1083"/>
      <c r="F2" s="1084"/>
      <c r="G2" s="1063" t="s">
        <v>358</v>
      </c>
      <c r="H2" s="1083"/>
      <c r="I2" s="1084"/>
      <c r="J2" s="123"/>
      <c r="K2" s="1068" t="s">
        <v>369</v>
      </c>
      <c r="L2" s="1068"/>
      <c r="M2" s="1068"/>
      <c r="N2" s="1068"/>
      <c r="O2" s="1068"/>
      <c r="P2" s="1068"/>
      <c r="Q2" s="1068"/>
      <c r="R2" s="1068"/>
      <c r="S2" s="1068"/>
      <c r="T2" s="1068"/>
      <c r="U2" s="1068"/>
      <c r="V2" s="1068"/>
      <c r="W2" s="1068"/>
      <c r="X2" s="1068"/>
      <c r="Y2" s="1068"/>
      <c r="Z2" s="1068"/>
      <c r="AA2" s="1068"/>
      <c r="AB2" s="1068"/>
      <c r="AC2" s="1068"/>
      <c r="AD2" s="135"/>
    </row>
    <row r="3" spans="1:30" ht="15.75" customHeight="1">
      <c r="A3" s="1065"/>
      <c r="B3" s="1066"/>
      <c r="C3" s="6"/>
      <c r="D3" s="121"/>
      <c r="E3" s="6"/>
      <c r="F3" s="54"/>
      <c r="G3" s="1065" t="s">
        <v>341</v>
      </c>
      <c r="H3" s="1085"/>
      <c r="I3" s="1086"/>
      <c r="J3" s="124"/>
      <c r="K3" s="1070" t="s">
        <v>366</v>
      </c>
      <c r="L3" s="1070"/>
      <c r="M3" s="1070"/>
      <c r="N3" s="1070"/>
      <c r="O3" s="1070"/>
      <c r="P3" s="1070"/>
      <c r="Q3" s="1070"/>
      <c r="R3" s="1070"/>
      <c r="S3" s="1070"/>
      <c r="T3" s="1070"/>
      <c r="U3" s="1070"/>
      <c r="V3" s="1070"/>
      <c r="W3" s="1070"/>
      <c r="X3" s="1070"/>
      <c r="Y3" s="1070"/>
      <c r="Z3" s="1070"/>
      <c r="AA3" s="1070"/>
      <c r="AB3" s="1070"/>
      <c r="AC3" s="1070"/>
      <c r="AD3" s="136"/>
    </row>
    <row r="4" spans="1:30" ht="15.75" customHeight="1">
      <c r="A4" s="1065"/>
      <c r="B4" s="1066"/>
      <c r="C4" s="6"/>
      <c r="D4" s="121"/>
      <c r="E4" s="6"/>
      <c r="F4" s="54"/>
      <c r="G4" s="121"/>
      <c r="I4" s="130"/>
      <c r="J4" s="3"/>
      <c r="K4" s="1066" t="s">
        <v>343</v>
      </c>
      <c r="L4" s="1066"/>
      <c r="M4" s="1066"/>
      <c r="N4" s="1066"/>
      <c r="O4" s="1066"/>
      <c r="P4" s="1066"/>
      <c r="Q4" s="1066"/>
      <c r="R4" s="6"/>
      <c r="S4" s="119"/>
      <c r="T4" s="1070" t="s">
        <v>384</v>
      </c>
      <c r="U4" s="1070"/>
      <c r="V4" s="1070"/>
      <c r="W4" s="1070"/>
      <c r="X4" s="137"/>
      <c r="Y4" s="119"/>
      <c r="Z4" s="1070" t="s">
        <v>494</v>
      </c>
      <c r="AA4" s="1070"/>
      <c r="AB4" s="1070"/>
      <c r="AC4" s="1070"/>
      <c r="AD4" s="136"/>
    </row>
    <row r="5" spans="1:30" ht="15.75" customHeight="1">
      <c r="A5" s="1065"/>
      <c r="B5" s="1066"/>
      <c r="C5" s="6"/>
      <c r="D5" s="121"/>
      <c r="F5" s="130"/>
      <c r="G5" s="3"/>
      <c r="I5" s="130"/>
      <c r="J5" s="1088" t="s">
        <v>344</v>
      </c>
      <c r="K5" s="1089"/>
      <c r="L5" s="1090"/>
      <c r="M5" s="1055" t="s">
        <v>345</v>
      </c>
      <c r="N5" s="1073"/>
      <c r="O5" s="1074"/>
      <c r="P5" s="1055" t="s">
        <v>346</v>
      </c>
      <c r="Q5" s="1073"/>
      <c r="R5" s="1074"/>
      <c r="S5" s="122"/>
      <c r="T5" s="52" t="s">
        <v>495</v>
      </c>
      <c r="U5" s="138"/>
      <c r="V5" s="122"/>
      <c r="W5" s="52" t="s">
        <v>346</v>
      </c>
      <c r="X5" s="138"/>
      <c r="Y5" s="122"/>
      <c r="Z5" s="52" t="s">
        <v>494</v>
      </c>
      <c r="AA5" s="138"/>
      <c r="AB5" s="6"/>
      <c r="AC5" s="6" t="s">
        <v>346</v>
      </c>
      <c r="AD5" s="130"/>
    </row>
    <row r="6" spans="1:30" ht="15.75" customHeight="1" thickBot="1">
      <c r="A6" s="72"/>
      <c r="B6" s="73"/>
      <c r="C6" s="139" t="s">
        <v>387</v>
      </c>
      <c r="D6" s="131"/>
      <c r="E6" s="73" t="s">
        <v>446</v>
      </c>
      <c r="F6" s="132"/>
      <c r="G6" s="72"/>
      <c r="H6" s="73" t="s">
        <v>447</v>
      </c>
      <c r="I6" s="132"/>
      <c r="J6" s="72"/>
      <c r="K6" s="73" t="s">
        <v>448</v>
      </c>
      <c r="L6" s="140"/>
      <c r="M6" s="141"/>
      <c r="N6" s="73" t="s">
        <v>390</v>
      </c>
      <c r="O6" s="140"/>
      <c r="P6" s="141"/>
      <c r="Q6" s="73" t="s">
        <v>448</v>
      </c>
      <c r="R6" s="140"/>
      <c r="S6" s="141"/>
      <c r="T6" s="73" t="s">
        <v>390</v>
      </c>
      <c r="U6" s="140"/>
      <c r="V6" s="141"/>
      <c r="W6" s="73" t="s">
        <v>448</v>
      </c>
      <c r="X6" s="140"/>
      <c r="Y6" s="141"/>
      <c r="Z6" s="73" t="s">
        <v>390</v>
      </c>
      <c r="AA6" s="140"/>
      <c r="AB6" s="73"/>
      <c r="AC6" s="73" t="s">
        <v>449</v>
      </c>
      <c r="AD6" s="142"/>
    </row>
    <row r="7" spans="1:30" ht="27.75" customHeight="1">
      <c r="A7" s="67" t="s">
        <v>347</v>
      </c>
      <c r="B7" s="8" t="s">
        <v>348</v>
      </c>
      <c r="C7" s="8"/>
      <c r="D7" s="143" t="e">
        <f>+#REF!</f>
        <v>#REF!</v>
      </c>
      <c r="E7" s="144" t="s">
        <v>450</v>
      </c>
      <c r="F7" s="220" t="e">
        <f>+#REF!</f>
        <v>#REF!</v>
      </c>
      <c r="G7" s="146" t="e">
        <f>#REF!</f>
        <v>#REF!</v>
      </c>
      <c r="H7" s="147" t="s">
        <v>450</v>
      </c>
      <c r="I7" s="145" t="e">
        <f>+#REF!</f>
        <v>#REF!</v>
      </c>
      <c r="J7" s="221"/>
      <c r="K7" s="107" t="s">
        <v>451</v>
      </c>
      <c r="L7" s="150"/>
      <c r="M7" s="47"/>
      <c r="N7" s="107" t="s">
        <v>451</v>
      </c>
      <c r="O7" s="150"/>
      <c r="P7" s="120" t="e">
        <f>+#REF!</f>
        <v>#REF!</v>
      </c>
      <c r="Q7" s="120" t="s">
        <v>450</v>
      </c>
      <c r="R7" s="120" t="e">
        <f>+#REF!</f>
        <v>#REF!</v>
      </c>
      <c r="S7" s="47"/>
      <c r="T7" s="107" t="s">
        <v>451</v>
      </c>
      <c r="U7" s="150"/>
      <c r="V7" s="116" t="e">
        <f>+#REF!</f>
        <v>#REF!</v>
      </c>
      <c r="W7" s="117" t="s">
        <v>450</v>
      </c>
      <c r="X7" s="151" t="e">
        <f>+#REF!</f>
        <v>#REF!</v>
      </c>
      <c r="Y7" s="47"/>
      <c r="Z7" s="107" t="s">
        <v>451</v>
      </c>
      <c r="AA7" s="150"/>
      <c r="AB7" s="116" t="e">
        <f>+#REF!</f>
        <v>#REF!</v>
      </c>
      <c r="AC7" s="117" t="s">
        <v>450</v>
      </c>
      <c r="AD7" s="135" t="e">
        <f>+#REF!</f>
        <v>#REF!</v>
      </c>
    </row>
    <row r="8" spans="1:30" ht="27.75" customHeight="1">
      <c r="A8" s="68"/>
      <c r="B8" s="10" t="s">
        <v>349</v>
      </c>
      <c r="C8" s="10"/>
      <c r="D8" s="155" t="e">
        <f>+#REF!</f>
        <v>#REF!</v>
      </c>
      <c r="E8" s="118" t="s">
        <v>450</v>
      </c>
      <c r="F8" s="156" t="e">
        <f>+#REF!</f>
        <v>#REF!</v>
      </c>
      <c r="G8" s="157" t="e">
        <f>+#REF!-#REF!</f>
        <v>#REF!</v>
      </c>
      <c r="H8" s="118" t="s">
        <v>450</v>
      </c>
      <c r="I8" s="156" t="e">
        <f>+#REF!-#REF!</f>
        <v>#REF!</v>
      </c>
      <c r="J8" s="57"/>
      <c r="K8" s="57" t="s">
        <v>451</v>
      </c>
      <c r="L8" s="161"/>
      <c r="M8" s="160"/>
      <c r="N8" s="57" t="s">
        <v>451</v>
      </c>
      <c r="O8" s="161"/>
      <c r="P8" s="160"/>
      <c r="Q8" s="57" t="s">
        <v>451</v>
      </c>
      <c r="R8" s="161"/>
      <c r="S8" s="162"/>
      <c r="T8" s="162" t="s">
        <v>451</v>
      </c>
      <c r="U8" s="162"/>
      <c r="V8" s="160"/>
      <c r="W8" s="57" t="s">
        <v>370</v>
      </c>
      <c r="X8" s="161"/>
      <c r="Y8" s="160"/>
      <c r="Z8" s="57" t="s">
        <v>451</v>
      </c>
      <c r="AA8" s="161"/>
      <c r="AB8" s="160"/>
      <c r="AC8" s="57" t="s">
        <v>370</v>
      </c>
      <c r="AD8" s="163"/>
    </row>
    <row r="9" spans="1:30" ht="27.75" customHeight="1">
      <c r="A9" s="69"/>
      <c r="B9" s="12" t="s">
        <v>360</v>
      </c>
      <c r="C9" s="12"/>
      <c r="D9" s="155" t="e">
        <f>+#REF!</f>
        <v>#REF!</v>
      </c>
      <c r="E9" s="118" t="s">
        <v>435</v>
      </c>
      <c r="F9" s="156" t="e">
        <f>+#REF!</f>
        <v>#REF!</v>
      </c>
      <c r="G9" s="164"/>
      <c r="H9" s="57" t="s">
        <v>452</v>
      </c>
      <c r="I9" s="165"/>
      <c r="J9" s="166" t="e">
        <f>#REF!</f>
        <v>#REF!</v>
      </c>
      <c r="K9" s="118" t="s">
        <v>435</v>
      </c>
      <c r="L9" s="137" t="e">
        <f>#REF!</f>
        <v>#REF!</v>
      </c>
      <c r="M9" s="119" t="e">
        <f>+#REF!</f>
        <v>#REF!</v>
      </c>
      <c r="N9" s="118" t="s">
        <v>435</v>
      </c>
      <c r="O9" s="137" t="e">
        <f>+#REF!</f>
        <v>#REF!</v>
      </c>
      <c r="P9" s="6" t="e">
        <f>+#REF!+#REF!+#REF!+#REF!</f>
        <v>#REF!</v>
      </c>
      <c r="Q9" s="6" t="s">
        <v>435</v>
      </c>
      <c r="R9" s="6" t="e">
        <f>+#REF!+#REF!+#REF!+#REF!</f>
        <v>#REF!</v>
      </c>
      <c r="S9" s="119" t="e">
        <f>+#REF!+#REF!+#REF!+#REF!</f>
        <v>#REF!</v>
      </c>
      <c r="T9" s="118" t="s">
        <v>435</v>
      </c>
      <c r="U9" s="137" t="e">
        <f>+#REF!+#REF!+#REF!+#REF!</f>
        <v>#REF!</v>
      </c>
      <c r="V9" s="119" t="e">
        <f>+#REF!+#REF!+#REF!+#REF!</f>
        <v>#REF!</v>
      </c>
      <c r="W9" s="118" t="s">
        <v>435</v>
      </c>
      <c r="X9" s="137" t="e">
        <f>+#REF!+#REF!+#REF!+#REF!</f>
        <v>#REF!</v>
      </c>
      <c r="Y9" s="119" t="e">
        <f>+#REF!+#REF!+#REF!+#REF!</f>
        <v>#REF!</v>
      </c>
      <c r="Z9" s="118" t="s">
        <v>435</v>
      </c>
      <c r="AA9" s="137" t="e">
        <f>+#REF!+#REF!+#REF!+#REF!</f>
        <v>#REF!</v>
      </c>
      <c r="AB9" s="119" t="e">
        <f>+#REF!+#REF!+#REF!+#REF!</f>
        <v>#REF!</v>
      </c>
      <c r="AC9" s="118" t="s">
        <v>435</v>
      </c>
      <c r="AD9" s="136" t="e">
        <f>+#REF!+#REF!+#REF!+#REF!</f>
        <v>#REF!</v>
      </c>
    </row>
    <row r="10" spans="1:30" ht="27.75" customHeight="1">
      <c r="A10" s="70" t="s">
        <v>350</v>
      </c>
      <c r="B10" s="15" t="s">
        <v>359</v>
      </c>
      <c r="C10" s="15"/>
      <c r="D10" s="168" t="e">
        <f>+#REF!</f>
        <v>#REF!</v>
      </c>
      <c r="E10" s="118" t="s">
        <v>436</v>
      </c>
      <c r="F10" s="156" t="e">
        <f>+#REF!</f>
        <v>#REF!</v>
      </c>
      <c r="G10" s="169"/>
      <c r="H10" s="162" t="s">
        <v>453</v>
      </c>
      <c r="I10" s="170"/>
      <c r="J10" s="118" t="e">
        <f>+#REF!+#REF!</f>
        <v>#REF!</v>
      </c>
      <c r="K10" s="118" t="s">
        <v>436</v>
      </c>
      <c r="L10" s="137" t="e">
        <f>+#REF!+#REF!</f>
        <v>#REF!</v>
      </c>
      <c r="M10" s="119" t="e">
        <f>+#REF!+#REF!</f>
        <v>#REF!</v>
      </c>
      <c r="N10" s="118" t="s">
        <v>436</v>
      </c>
      <c r="O10" s="137" t="e">
        <f>+#REF!+#REF!</f>
        <v>#REF!</v>
      </c>
      <c r="P10" s="160"/>
      <c r="Q10" s="57" t="s">
        <v>453</v>
      </c>
      <c r="R10" s="161"/>
      <c r="S10" s="6" t="e">
        <f>+#REF!+#REF!</f>
        <v>#REF!</v>
      </c>
      <c r="T10" s="6" t="s">
        <v>436</v>
      </c>
      <c r="U10" s="6" t="e">
        <f>+#REF!+#REF!</f>
        <v>#REF!</v>
      </c>
      <c r="V10" s="160"/>
      <c r="W10" s="57" t="s">
        <v>370</v>
      </c>
      <c r="X10" s="161"/>
      <c r="Y10" s="119" t="e">
        <f>+#REF!+#REF!</f>
        <v>#REF!</v>
      </c>
      <c r="Z10" s="118" t="s">
        <v>436</v>
      </c>
      <c r="AA10" s="137" t="e">
        <f>+#REF!+#REF!</f>
        <v>#REF!</v>
      </c>
      <c r="AB10" s="160"/>
      <c r="AC10" s="57" t="s">
        <v>370</v>
      </c>
      <c r="AD10" s="163"/>
    </row>
    <row r="11" spans="1:30" ht="27.75" customHeight="1">
      <c r="A11" s="68"/>
      <c r="B11" s="17" t="s">
        <v>364</v>
      </c>
      <c r="C11" s="17"/>
      <c r="D11" s="168" t="e">
        <f>+#REF!</f>
        <v>#REF!</v>
      </c>
      <c r="E11" s="118" t="s">
        <v>437</v>
      </c>
      <c r="F11" s="156" t="e">
        <f>+#REF!</f>
        <v>#REF!</v>
      </c>
      <c r="G11" s="164"/>
      <c r="H11" s="57" t="s">
        <v>454</v>
      </c>
      <c r="I11" s="165"/>
      <c r="J11" s="118" t="e">
        <f>+#REF!+#REF!+#REF!+#REF!</f>
        <v>#REF!</v>
      </c>
      <c r="K11" s="118" t="s">
        <v>437</v>
      </c>
      <c r="L11" s="137" t="e">
        <f>+#REF!+#REF!+#REF!+#REF!</f>
        <v>#REF!</v>
      </c>
      <c r="M11" s="119" t="e">
        <f>+#REF!+#REF!+#REF!+#REF!</f>
        <v>#REF!</v>
      </c>
      <c r="N11" s="118" t="s">
        <v>437</v>
      </c>
      <c r="O11" s="137" t="e">
        <f>+#REF!+#REF!+#REF!+#REF!</f>
        <v>#REF!</v>
      </c>
      <c r="P11" s="160"/>
      <c r="Q11" s="57" t="s">
        <v>370</v>
      </c>
      <c r="R11" s="161"/>
      <c r="S11" s="119" t="e">
        <f>+#REF!+#REF!+#REF!+#REF!</f>
        <v>#REF!</v>
      </c>
      <c r="T11" s="118" t="s">
        <v>437</v>
      </c>
      <c r="U11" s="137" t="e">
        <f>+#REF!+#REF!+#REF!+#REF!</f>
        <v>#REF!</v>
      </c>
      <c r="V11" s="160"/>
      <c r="W11" s="57" t="s">
        <v>370</v>
      </c>
      <c r="X11" s="161"/>
      <c r="Y11" s="119" t="e">
        <f>+#REF!+#REF!+#REF!+#REF!</f>
        <v>#REF!</v>
      </c>
      <c r="Z11" s="118" t="s">
        <v>437</v>
      </c>
      <c r="AA11" s="137" t="e">
        <f>+#REF!+#REF!+#REF!+#REF!</f>
        <v>#REF!</v>
      </c>
      <c r="AB11" s="160"/>
      <c r="AC11" s="57" t="s">
        <v>370</v>
      </c>
      <c r="AD11" s="163"/>
    </row>
    <row r="12" spans="1:30" ht="27.75" customHeight="1">
      <c r="A12" s="68"/>
      <c r="B12" s="75" t="s">
        <v>361</v>
      </c>
      <c r="C12" s="75"/>
      <c r="D12" s="168" t="e">
        <f>+#REF!</f>
        <v>#REF!</v>
      </c>
      <c r="E12" s="118" t="s">
        <v>438</v>
      </c>
      <c r="F12" s="156" t="e">
        <f>+#REF!</f>
        <v>#REF!</v>
      </c>
      <c r="G12" s="169"/>
      <c r="H12" s="162" t="s">
        <v>455</v>
      </c>
      <c r="I12" s="170"/>
      <c r="J12" s="166" t="e">
        <f>+#REF!+#REF!+#REF!</f>
        <v>#REF!</v>
      </c>
      <c r="K12" s="118" t="s">
        <v>438</v>
      </c>
      <c r="L12" s="137" t="e">
        <f>+#REF!+#REF!+#REF!</f>
        <v>#REF!</v>
      </c>
      <c r="M12" s="6" t="e">
        <f>+#REF!+#REF!+#REF!</f>
        <v>#REF!</v>
      </c>
      <c r="N12" s="6" t="s">
        <v>438</v>
      </c>
      <c r="O12" s="6" t="e">
        <f>+#REF!+#REF!+#REF!</f>
        <v>#REF!</v>
      </c>
      <c r="P12" s="160"/>
      <c r="Q12" s="57" t="s">
        <v>370</v>
      </c>
      <c r="R12" s="161"/>
      <c r="S12" s="6" t="e">
        <f>+#REF!+#REF!+#REF!</f>
        <v>#REF!</v>
      </c>
      <c r="T12" s="6" t="s">
        <v>438</v>
      </c>
      <c r="U12" s="6" t="e">
        <f>+#REF!+#REF!+#REF!</f>
        <v>#REF!</v>
      </c>
      <c r="V12" s="160"/>
      <c r="W12" s="57" t="s">
        <v>370</v>
      </c>
      <c r="X12" s="161"/>
      <c r="Y12" s="6" t="e">
        <f>+#REF!+#REF!+#REF!</f>
        <v>#REF!</v>
      </c>
      <c r="Z12" s="6" t="s">
        <v>438</v>
      </c>
      <c r="AA12" s="6" t="e">
        <f>+#REF!+#REF!+#REF!</f>
        <v>#REF!</v>
      </c>
      <c r="AB12" s="160"/>
      <c r="AC12" s="57" t="s">
        <v>370</v>
      </c>
      <c r="AD12" s="163"/>
    </row>
    <row r="13" spans="1:30" ht="27.75" customHeight="1">
      <c r="A13" s="68"/>
      <c r="B13" s="81" t="s">
        <v>439</v>
      </c>
      <c r="C13" s="17"/>
      <c r="D13" s="171"/>
      <c r="E13" s="57" t="s">
        <v>455</v>
      </c>
      <c r="F13" s="172"/>
      <c r="G13" s="164"/>
      <c r="H13" s="57" t="s">
        <v>455</v>
      </c>
      <c r="I13" s="165"/>
      <c r="J13" s="162"/>
      <c r="K13" s="162" t="s">
        <v>455</v>
      </c>
      <c r="L13" s="162"/>
      <c r="M13" s="160"/>
      <c r="N13" s="57" t="s">
        <v>455</v>
      </c>
      <c r="O13" s="161"/>
      <c r="P13" s="6" t="e">
        <f>+#REF!</f>
        <v>#REF!</v>
      </c>
      <c r="Q13" s="6" t="s">
        <v>438</v>
      </c>
      <c r="R13" s="6" t="e">
        <f>+#REF!</f>
        <v>#REF!</v>
      </c>
      <c r="S13" s="160"/>
      <c r="T13" s="57" t="s">
        <v>455</v>
      </c>
      <c r="U13" s="161"/>
      <c r="V13" s="6" t="e">
        <f>+#REF!</f>
        <v>#REF!</v>
      </c>
      <c r="W13" s="6" t="s">
        <v>438</v>
      </c>
      <c r="X13" s="6" t="e">
        <f>+#REF!</f>
        <v>#REF!</v>
      </c>
      <c r="Y13" s="160"/>
      <c r="Z13" s="57" t="s">
        <v>455</v>
      </c>
      <c r="AA13" s="161"/>
      <c r="AB13" s="6" t="e">
        <f>+#REF!</f>
        <v>#REF!</v>
      </c>
      <c r="AC13" s="6" t="s">
        <v>438</v>
      </c>
      <c r="AD13" s="130" t="e">
        <f>+#REF!</f>
        <v>#REF!</v>
      </c>
    </row>
    <row r="14" spans="1:30" ht="27.75" customHeight="1">
      <c r="A14" s="68"/>
      <c r="B14" s="82" t="s">
        <v>394</v>
      </c>
      <c r="C14" s="19"/>
      <c r="D14" s="171"/>
      <c r="E14" s="57" t="s">
        <v>456</v>
      </c>
      <c r="F14" s="172"/>
      <c r="G14" s="169"/>
      <c r="H14" s="162" t="s">
        <v>456</v>
      </c>
      <c r="I14" s="170"/>
      <c r="J14" s="57"/>
      <c r="K14" s="57" t="s">
        <v>456</v>
      </c>
      <c r="L14" s="161"/>
      <c r="M14" s="162"/>
      <c r="N14" s="162" t="s">
        <v>456</v>
      </c>
      <c r="O14" s="162"/>
      <c r="P14" s="119" t="e">
        <f>+#REF!+#REF!+#REF!+#REF!</f>
        <v>#REF!</v>
      </c>
      <c r="Q14" s="118" t="s">
        <v>440</v>
      </c>
      <c r="R14" s="137" t="e">
        <f>+#REF!+#REF!+#REF!+#REF!</f>
        <v>#REF!</v>
      </c>
      <c r="S14" s="162"/>
      <c r="T14" s="162" t="s">
        <v>456</v>
      </c>
      <c r="U14" s="162"/>
      <c r="V14" s="119" t="e">
        <f>+#REF!+#REF!+#REF!+#REF!</f>
        <v>#REF!</v>
      </c>
      <c r="W14" s="118" t="s">
        <v>440</v>
      </c>
      <c r="X14" s="137" t="e">
        <f>+#REF!+#REF!+#REF!+#REF!</f>
        <v>#REF!</v>
      </c>
      <c r="Y14" s="162"/>
      <c r="Z14" s="162" t="s">
        <v>456</v>
      </c>
      <c r="AA14" s="162"/>
      <c r="AB14" s="119" t="e">
        <f>+#REF!+#REF!+#REF!+#REF!</f>
        <v>#REF!</v>
      </c>
      <c r="AC14" s="118" t="s">
        <v>440</v>
      </c>
      <c r="AD14" s="136" t="e">
        <f>+#REF!+#REF!+#REF!+#REF!</f>
        <v>#REF!</v>
      </c>
    </row>
    <row r="15" spans="1:30" ht="27.75" customHeight="1">
      <c r="A15" s="70" t="s">
        <v>351</v>
      </c>
      <c r="B15" s="15" t="s">
        <v>352</v>
      </c>
      <c r="C15" s="15"/>
      <c r="D15" s="168" t="e">
        <f>+#REF!</f>
        <v>#REF!</v>
      </c>
      <c r="E15" s="118" t="s">
        <v>440</v>
      </c>
      <c r="F15" s="156" t="e">
        <f>+#REF!</f>
        <v>#REF!</v>
      </c>
      <c r="G15" s="164"/>
      <c r="H15" s="57" t="s">
        <v>456</v>
      </c>
      <c r="I15" s="165"/>
      <c r="J15" s="124" t="e">
        <f>+#REF!</f>
        <v>#REF!</v>
      </c>
      <c r="K15" s="6" t="s">
        <v>440</v>
      </c>
      <c r="L15" s="6" t="e">
        <f>+#REF!</f>
        <v>#REF!</v>
      </c>
      <c r="M15" s="119" t="e">
        <f>+#REF!</f>
        <v>#REF!</v>
      </c>
      <c r="N15" s="118" t="s">
        <v>440</v>
      </c>
      <c r="O15" s="137" t="e">
        <f>+#REF!</f>
        <v>#REF!</v>
      </c>
      <c r="P15" s="162"/>
      <c r="Q15" s="162" t="s">
        <v>370</v>
      </c>
      <c r="R15" s="162"/>
      <c r="S15" s="119" t="e">
        <f>+#REF!</f>
        <v>#REF!</v>
      </c>
      <c r="T15" s="118" t="s">
        <v>440</v>
      </c>
      <c r="U15" s="137" t="e">
        <f>+#REF!</f>
        <v>#REF!</v>
      </c>
      <c r="V15" s="162"/>
      <c r="W15" s="162" t="s">
        <v>370</v>
      </c>
      <c r="X15" s="162"/>
      <c r="Y15" s="119" t="e">
        <f>+#REF!</f>
        <v>#REF!</v>
      </c>
      <c r="Z15" s="118" t="s">
        <v>440</v>
      </c>
      <c r="AA15" s="137" t="e">
        <f>+#REF!</f>
        <v>#REF!</v>
      </c>
      <c r="AB15" s="162"/>
      <c r="AC15" s="162" t="s">
        <v>370</v>
      </c>
      <c r="AD15" s="176"/>
    </row>
    <row r="16" spans="1:30" ht="27.75" customHeight="1">
      <c r="A16" s="68"/>
      <c r="B16" s="17" t="s">
        <v>441</v>
      </c>
      <c r="C16" s="17"/>
      <c r="D16" s="168" t="e">
        <f>+#REF!</f>
        <v>#REF!</v>
      </c>
      <c r="E16" s="118" t="s">
        <v>440</v>
      </c>
      <c r="F16" s="156" t="e">
        <f>+#REF!</f>
        <v>#REF!</v>
      </c>
      <c r="G16" s="169"/>
      <c r="H16" s="162" t="s">
        <v>456</v>
      </c>
      <c r="I16" s="170"/>
      <c r="J16" s="124" t="e">
        <f>+#REF!+#REF!</f>
        <v>#REF!</v>
      </c>
      <c r="K16" s="118" t="s">
        <v>440</v>
      </c>
      <c r="L16" s="137" t="e">
        <f>+#REF!+#REF!</f>
        <v>#REF!</v>
      </c>
      <c r="M16" s="6" t="e">
        <f>+#REF!+#REF!</f>
        <v>#REF!</v>
      </c>
      <c r="N16" s="6" t="s">
        <v>440</v>
      </c>
      <c r="O16" s="6" t="e">
        <f>+#REF!+#REF!</f>
        <v>#REF!</v>
      </c>
      <c r="P16" s="160"/>
      <c r="Q16" s="57" t="s">
        <v>370</v>
      </c>
      <c r="R16" s="161"/>
      <c r="S16" s="6" t="e">
        <f>+#REF!+#REF!</f>
        <v>#REF!</v>
      </c>
      <c r="T16" s="6" t="s">
        <v>440</v>
      </c>
      <c r="U16" s="6" t="e">
        <f>+#REF!+#REF!</f>
        <v>#REF!</v>
      </c>
      <c r="V16" s="160"/>
      <c r="W16" s="57" t="s">
        <v>370</v>
      </c>
      <c r="X16" s="161"/>
      <c r="Y16" s="6" t="e">
        <f>+#REF!+#REF!</f>
        <v>#REF!</v>
      </c>
      <c r="Z16" s="6" t="s">
        <v>440</v>
      </c>
      <c r="AA16" s="6" t="e">
        <f>+#REF!+#REF!</f>
        <v>#REF!</v>
      </c>
      <c r="AB16" s="160"/>
      <c r="AC16" s="57" t="s">
        <v>370</v>
      </c>
      <c r="AD16" s="163"/>
    </row>
    <row r="17" spans="1:30" ht="27.75" customHeight="1">
      <c r="A17" s="68"/>
      <c r="B17" s="75" t="s">
        <v>353</v>
      </c>
      <c r="C17" s="75"/>
      <c r="D17" s="168" t="e">
        <f>+#REF!</f>
        <v>#REF!</v>
      </c>
      <c r="E17" s="118" t="s">
        <v>440</v>
      </c>
      <c r="F17" s="156" t="e">
        <f>+#REF!</f>
        <v>#REF!</v>
      </c>
      <c r="G17" s="164"/>
      <c r="H17" s="57" t="s">
        <v>456</v>
      </c>
      <c r="I17" s="165"/>
      <c r="J17" s="6" t="e">
        <f>+#REF!</f>
        <v>#REF!</v>
      </c>
      <c r="K17" s="6" t="s">
        <v>440</v>
      </c>
      <c r="L17" s="6" t="e">
        <f>+#REF!</f>
        <v>#REF!</v>
      </c>
      <c r="M17" s="119" t="e">
        <f>+#REF!</f>
        <v>#REF!</v>
      </c>
      <c r="N17" s="118" t="s">
        <v>440</v>
      </c>
      <c r="O17" s="137" t="e">
        <f>+#REF!</f>
        <v>#REF!</v>
      </c>
      <c r="P17" s="162"/>
      <c r="Q17" s="162" t="s">
        <v>370</v>
      </c>
      <c r="R17" s="162"/>
      <c r="S17" s="119" t="e">
        <f>+#REF!</f>
        <v>#REF!</v>
      </c>
      <c r="T17" s="118" t="s">
        <v>440</v>
      </c>
      <c r="U17" s="137" t="e">
        <f>+#REF!</f>
        <v>#REF!</v>
      </c>
      <c r="V17" s="162"/>
      <c r="W17" s="162" t="s">
        <v>370</v>
      </c>
      <c r="X17" s="162"/>
      <c r="Y17" s="119" t="e">
        <f>+#REF!</f>
        <v>#REF!</v>
      </c>
      <c r="Z17" s="118" t="s">
        <v>440</v>
      </c>
      <c r="AA17" s="137" t="e">
        <f>+#REF!</f>
        <v>#REF!</v>
      </c>
      <c r="AB17" s="162"/>
      <c r="AC17" s="162" t="s">
        <v>370</v>
      </c>
      <c r="AD17" s="176"/>
    </row>
    <row r="18" spans="1:30" ht="27.75" customHeight="1">
      <c r="A18" s="68"/>
      <c r="B18" s="81" t="s">
        <v>396</v>
      </c>
      <c r="C18" s="17"/>
      <c r="D18" s="171"/>
      <c r="E18" s="57" t="s">
        <v>457</v>
      </c>
      <c r="F18" s="172"/>
      <c r="G18" s="169"/>
      <c r="H18" s="162" t="s">
        <v>457</v>
      </c>
      <c r="I18" s="170"/>
      <c r="J18" s="57"/>
      <c r="K18" s="57" t="s">
        <v>457</v>
      </c>
      <c r="L18" s="161"/>
      <c r="M18" s="162"/>
      <c r="N18" s="162" t="s">
        <v>457</v>
      </c>
      <c r="O18" s="162"/>
      <c r="P18" s="119" t="e">
        <f>+#REF!</f>
        <v>#REF!</v>
      </c>
      <c r="Q18" s="118" t="s">
        <v>442</v>
      </c>
      <c r="R18" s="137" t="e">
        <f>+#REF!</f>
        <v>#REF!</v>
      </c>
      <c r="S18" s="162"/>
      <c r="T18" s="162" t="s">
        <v>457</v>
      </c>
      <c r="U18" s="162"/>
      <c r="V18" s="119" t="e">
        <f>+#REF!</f>
        <v>#REF!</v>
      </c>
      <c r="W18" s="118" t="s">
        <v>442</v>
      </c>
      <c r="X18" s="137" t="e">
        <f>+#REF!</f>
        <v>#REF!</v>
      </c>
      <c r="Y18" s="162"/>
      <c r="Z18" s="162" t="s">
        <v>457</v>
      </c>
      <c r="AA18" s="162"/>
      <c r="AB18" s="119" t="e">
        <f>+#REF!</f>
        <v>#REF!</v>
      </c>
      <c r="AC18" s="118" t="s">
        <v>442</v>
      </c>
      <c r="AD18" s="136" t="e">
        <f>+#REF!</f>
        <v>#REF!</v>
      </c>
    </row>
    <row r="19" spans="1:30" ht="27.75" customHeight="1">
      <c r="A19" s="68"/>
      <c r="B19" s="82" t="s">
        <v>398</v>
      </c>
      <c r="C19" s="19"/>
      <c r="D19" s="171"/>
      <c r="E19" s="57" t="s">
        <v>458</v>
      </c>
      <c r="F19" s="172"/>
      <c r="G19" s="164"/>
      <c r="H19" s="57" t="s">
        <v>458</v>
      </c>
      <c r="I19" s="165"/>
      <c r="J19" s="162"/>
      <c r="K19" s="162" t="s">
        <v>458</v>
      </c>
      <c r="L19" s="162"/>
      <c r="M19" s="160"/>
      <c r="N19" s="57" t="s">
        <v>458</v>
      </c>
      <c r="O19" s="161"/>
      <c r="P19" s="6" t="e">
        <f>+#REF!</f>
        <v>#REF!</v>
      </c>
      <c r="Q19" s="6" t="s">
        <v>443</v>
      </c>
      <c r="R19" s="6" t="e">
        <f>+#REF!</f>
        <v>#REF!</v>
      </c>
      <c r="S19" s="160"/>
      <c r="T19" s="57" t="s">
        <v>458</v>
      </c>
      <c r="U19" s="161"/>
      <c r="V19" s="6" t="e">
        <f>+#REF!</f>
        <v>#REF!</v>
      </c>
      <c r="W19" s="6" t="s">
        <v>443</v>
      </c>
      <c r="X19" s="6" t="e">
        <f>+#REF!</f>
        <v>#REF!</v>
      </c>
      <c r="Y19" s="160"/>
      <c r="Z19" s="57" t="s">
        <v>458</v>
      </c>
      <c r="AA19" s="161"/>
      <c r="AB19" s="6" t="e">
        <f>+#REF!</f>
        <v>#REF!</v>
      </c>
      <c r="AC19" s="6" t="s">
        <v>443</v>
      </c>
      <c r="AD19" s="130" t="e">
        <f>+#REF!</f>
        <v>#REF!</v>
      </c>
    </row>
    <row r="20" spans="1:30" ht="27.75" customHeight="1">
      <c r="A20" s="70" t="s">
        <v>354</v>
      </c>
      <c r="B20" s="15" t="s">
        <v>355</v>
      </c>
      <c r="C20" s="15"/>
      <c r="D20" s="168" t="e">
        <f>+#REF!</f>
        <v>#REF!</v>
      </c>
      <c r="E20" s="118" t="s">
        <v>443</v>
      </c>
      <c r="F20" s="156" t="e">
        <f>+#REF!</f>
        <v>#REF!</v>
      </c>
      <c r="G20" s="169"/>
      <c r="H20" s="162" t="s">
        <v>458</v>
      </c>
      <c r="I20" s="170"/>
      <c r="J20" s="118" t="e">
        <f>+#REF!+#REF!</f>
        <v>#REF!</v>
      </c>
      <c r="K20" s="118" t="s">
        <v>443</v>
      </c>
      <c r="L20" s="137" t="e">
        <f>+#REF!+#REF!</f>
        <v>#REF!</v>
      </c>
      <c r="M20" s="6" t="e">
        <f>+#REF!+#REF!</f>
        <v>#REF!</v>
      </c>
      <c r="N20" s="6" t="s">
        <v>443</v>
      </c>
      <c r="O20" s="6" t="e">
        <f>+#REF!+#REF!</f>
        <v>#REF!</v>
      </c>
      <c r="P20" s="160"/>
      <c r="Q20" s="57" t="s">
        <v>370</v>
      </c>
      <c r="R20" s="161"/>
      <c r="S20" s="6" t="e">
        <f>+#REF!+#REF!</f>
        <v>#REF!</v>
      </c>
      <c r="T20" s="6" t="s">
        <v>443</v>
      </c>
      <c r="U20" s="6" t="e">
        <f>+#REF!+#REF!</f>
        <v>#REF!</v>
      </c>
      <c r="V20" s="160"/>
      <c r="W20" s="57" t="s">
        <v>370</v>
      </c>
      <c r="X20" s="161"/>
      <c r="Y20" s="6" t="e">
        <f>+#REF!+#REF!</f>
        <v>#REF!</v>
      </c>
      <c r="Z20" s="6" t="s">
        <v>443</v>
      </c>
      <c r="AA20" s="6" t="e">
        <f>+#REF!+#REF!</f>
        <v>#REF!</v>
      </c>
      <c r="AB20" s="160"/>
      <c r="AC20" s="57" t="s">
        <v>370</v>
      </c>
      <c r="AD20" s="163"/>
    </row>
    <row r="21" spans="1:30" ht="27.75" customHeight="1">
      <c r="A21" s="68"/>
      <c r="B21" s="17" t="s">
        <v>362</v>
      </c>
      <c r="C21" s="17"/>
      <c r="D21" s="168" t="e">
        <f>+#REF!</f>
        <v>#REF!</v>
      </c>
      <c r="E21" s="118" t="s">
        <v>444</v>
      </c>
      <c r="F21" s="156" t="e">
        <f>+#REF!</f>
        <v>#REF!</v>
      </c>
      <c r="G21" s="164"/>
      <c r="H21" s="57" t="s">
        <v>459</v>
      </c>
      <c r="I21" s="165"/>
      <c r="J21" s="6" t="e">
        <f>+#REF!+#REF!+#REF!+#REF!+#REF!</f>
        <v>#REF!</v>
      </c>
      <c r="K21" s="6" t="s">
        <v>444</v>
      </c>
      <c r="L21" s="6" t="e">
        <f>+#REF!+#REF!+#REF!+#REF!+#REF!</f>
        <v>#REF!</v>
      </c>
      <c r="M21" s="119" t="e">
        <f>+#REF!+#REF!+#REF!+#REF!+#REF!</f>
        <v>#REF!</v>
      </c>
      <c r="N21" s="118" t="s">
        <v>444</v>
      </c>
      <c r="O21" s="137" t="e">
        <f>+#REF!+#REF!+#REF!+#REF!+#REF!</f>
        <v>#REF!</v>
      </c>
      <c r="P21" s="162"/>
      <c r="Q21" s="162" t="s">
        <v>370</v>
      </c>
      <c r="R21" s="162"/>
      <c r="S21" s="119" t="e">
        <f>+#REF!+#REF!+#REF!+#REF!+#REF!</f>
        <v>#REF!</v>
      </c>
      <c r="T21" s="118" t="s">
        <v>444</v>
      </c>
      <c r="U21" s="137" t="e">
        <f>+#REF!+#REF!+#REF!+#REF!+#REF!</f>
        <v>#REF!</v>
      </c>
      <c r="V21" s="162"/>
      <c r="W21" s="162" t="s">
        <v>370</v>
      </c>
      <c r="X21" s="162"/>
      <c r="Y21" s="119" t="e">
        <f>+#REF!+#REF!+#REF!+#REF!+#REF!</f>
        <v>#REF!</v>
      </c>
      <c r="Z21" s="118" t="s">
        <v>444</v>
      </c>
      <c r="AA21" s="137" t="e">
        <f>+#REF!+#REF!+#REF!+#REF!+#REF!</f>
        <v>#REF!</v>
      </c>
      <c r="AB21" s="162"/>
      <c r="AC21" s="162" t="s">
        <v>370</v>
      </c>
      <c r="AD21" s="176"/>
    </row>
    <row r="22" spans="1:30" ht="27.75" customHeight="1" thickBot="1">
      <c r="A22" s="71"/>
      <c r="B22" s="21" t="s">
        <v>340</v>
      </c>
      <c r="C22" s="21"/>
      <c r="D22" s="177" t="e">
        <f>IF(#REF!="",#REF!,#REF!)</f>
        <v>#REF!</v>
      </c>
      <c r="E22" s="178" t="s">
        <v>445</v>
      </c>
      <c r="F22" s="179" t="e">
        <f>IF(#REF!="",#REF!,#REF!)</f>
        <v>#REF!</v>
      </c>
      <c r="G22" s="180"/>
      <c r="H22" s="181" t="s">
        <v>368</v>
      </c>
      <c r="I22" s="182"/>
      <c r="J22" s="178" t="e">
        <f>IF(#REF!="",#REF!,#REF!)</f>
        <v>#REF!</v>
      </c>
      <c r="K22" s="178" t="s">
        <v>445</v>
      </c>
      <c r="L22" s="222" t="e">
        <f>IF(#REF!="",#REF!,#REF!)</f>
        <v>#REF!</v>
      </c>
      <c r="M22" s="73" t="e">
        <f>+IF(#REF!="",#REF!,#REF!)</f>
        <v>#REF!</v>
      </c>
      <c r="N22" s="73" t="s">
        <v>445</v>
      </c>
      <c r="O22" s="73" t="e">
        <f>+IF(#REF!="",#REF!,#REF!)</f>
        <v>#REF!</v>
      </c>
      <c r="P22" s="185"/>
      <c r="Q22" s="186" t="s">
        <v>370</v>
      </c>
      <c r="R22" s="187"/>
      <c r="S22" s="73" t="e">
        <f>+IF(#REF!="",#REF!,#REF!)</f>
        <v>#REF!</v>
      </c>
      <c r="T22" s="73" t="s">
        <v>445</v>
      </c>
      <c r="U22" s="73" t="e">
        <f>+IF(#REF!="",#REF!,#REF!)</f>
        <v>#REF!</v>
      </c>
      <c r="V22" s="185"/>
      <c r="W22" s="186" t="s">
        <v>370</v>
      </c>
      <c r="X22" s="187"/>
      <c r="Y22" s="73" t="e">
        <f>+IF(#REF!="",#REF!,#REF!)</f>
        <v>#REF!</v>
      </c>
      <c r="Z22" s="73" t="s">
        <v>445</v>
      </c>
      <c r="AA22" s="73" t="e">
        <f>+IF(#REF!="",#REF!,#REF!)</f>
        <v>#REF!</v>
      </c>
      <c r="AB22" s="185"/>
      <c r="AC22" s="186" t="s">
        <v>370</v>
      </c>
      <c r="AD22" s="188"/>
    </row>
    <row r="23" spans="1:30" s="6" customFormat="1" ht="27.75" customHeight="1">
      <c r="A23" s="67" t="s">
        <v>376</v>
      </c>
      <c r="B23" s="83" t="s">
        <v>371</v>
      </c>
      <c r="C23" s="189" t="s">
        <v>480</v>
      </c>
      <c r="D23" s="58"/>
      <c r="E23" s="223" t="s">
        <v>370</v>
      </c>
      <c r="F23" s="224"/>
      <c r="G23" s="58"/>
      <c r="H23" s="223" t="s">
        <v>370</v>
      </c>
      <c r="I23" s="224"/>
      <c r="J23" s="190"/>
      <c r="K23" s="277" t="e">
        <f>65+J22+J21+J20+J17+J16+J15+J12+J11+J10+J9</f>
        <v>#REF!</v>
      </c>
      <c r="L23" s="277"/>
      <c r="M23" s="278"/>
      <c r="N23" s="279" t="e">
        <f>65+M22+M21+M20+M17+M16+M15+M12+M11+M10+M9</f>
        <v>#REF!</v>
      </c>
      <c r="O23" s="280"/>
      <c r="P23" s="277"/>
      <c r="Q23" s="279" t="e">
        <f>65+P7+P9+P13+P14+P18+P19</f>
        <v>#REF!</v>
      </c>
      <c r="R23" s="277"/>
      <c r="S23" s="278"/>
      <c r="T23" s="279" t="e">
        <f>65+S22+S21+S20+S17+S16+S15+S12+S11+S10+S9</f>
        <v>#REF!</v>
      </c>
      <c r="U23" s="280"/>
      <c r="V23" s="277"/>
      <c r="W23" s="134" t="e">
        <f>65+V19+V18+V14+V13+V9+V7</f>
        <v>#REF!</v>
      </c>
      <c r="X23" s="277"/>
      <c r="Y23" s="278"/>
      <c r="Z23" s="279" t="e">
        <f>65+Y22+Y21+Y20+Y17+Y16+Y15+Y12+Y11+Y10+Y9</f>
        <v>#REF!</v>
      </c>
      <c r="AA23" s="280"/>
      <c r="AB23" s="277"/>
      <c r="AC23" s="134" t="e">
        <f>65+AB19+AB18+AB14+AB13+AB9+AB7</f>
        <v>#REF!</v>
      </c>
      <c r="AD23" s="281"/>
    </row>
    <row r="24" spans="1:30" ht="27.75" customHeight="1">
      <c r="A24" s="68"/>
      <c r="B24" s="2" t="s">
        <v>356</v>
      </c>
      <c r="C24" s="192" t="s">
        <v>481</v>
      </c>
      <c r="D24" s="164"/>
      <c r="E24" s="193" t="s">
        <v>459</v>
      </c>
      <c r="F24" s="194"/>
      <c r="G24" s="195"/>
      <c r="H24" s="196" t="s">
        <v>370</v>
      </c>
      <c r="I24" s="197"/>
      <c r="J24" s="1107">
        <f>'集計表（その２ 分野別集計）'!F25</f>
        <v>0.35</v>
      </c>
      <c r="K24" s="1100"/>
      <c r="L24" s="1103"/>
      <c r="M24" s="1108">
        <f>'集計表（その２ 分野別集計）'!G25</f>
        <v>0.15</v>
      </c>
      <c r="N24" s="1070"/>
      <c r="O24" s="1098"/>
      <c r="P24" s="1097">
        <f>'集計表（その２ 分野別集計）'!H25</f>
        <v>0.1</v>
      </c>
      <c r="Q24" s="1070"/>
      <c r="R24" s="1098"/>
      <c r="S24" s="1097">
        <f>'集計表（その２ 分野別集計）'!I25</f>
        <v>0.15</v>
      </c>
      <c r="T24" s="1100"/>
      <c r="U24" s="1103"/>
      <c r="V24" s="1097">
        <f>'集計表（その２ 分野別集計）'!J25</f>
        <v>0.05</v>
      </c>
      <c r="W24" s="1100"/>
      <c r="X24" s="1103"/>
      <c r="Y24" s="1097">
        <f>'集計表（その２ 分野別集計）'!K25</f>
        <v>0.15</v>
      </c>
      <c r="Z24" s="1070"/>
      <c r="AA24" s="1098"/>
      <c r="AB24" s="1097">
        <f>'集計表（その２ 分野別集計）'!L25</f>
        <v>0.05</v>
      </c>
      <c r="AC24" s="1070"/>
      <c r="AD24" s="1098"/>
    </row>
    <row r="25" spans="1:30" ht="27.75" customHeight="1">
      <c r="A25" s="68"/>
      <c r="B25" s="19" t="s">
        <v>482</v>
      </c>
      <c r="C25" s="198" t="s">
        <v>483</v>
      </c>
      <c r="D25" s="164"/>
      <c r="E25" s="57" t="s">
        <v>459</v>
      </c>
      <c r="F25" s="165"/>
      <c r="G25" s="164"/>
      <c r="H25" s="57" t="s">
        <v>370</v>
      </c>
      <c r="I25" s="165"/>
      <c r="J25" s="199"/>
      <c r="K25" s="199" t="e">
        <f>K23*J24</f>
        <v>#REF!</v>
      </c>
      <c r="L25" s="200"/>
      <c r="M25" s="201"/>
      <c r="N25" s="199" t="e">
        <f>N23*M24</f>
        <v>#REF!</v>
      </c>
      <c r="O25" s="200"/>
      <c r="P25" s="201"/>
      <c r="Q25" s="199" t="e">
        <f>Q23*P24</f>
        <v>#REF!</v>
      </c>
      <c r="R25" s="200"/>
      <c r="S25" s="201"/>
      <c r="T25" s="199" t="e">
        <f>T23*S24</f>
        <v>#REF!</v>
      </c>
      <c r="U25" s="200"/>
      <c r="V25" s="201"/>
      <c r="W25" s="199" t="e">
        <f>W23*V24</f>
        <v>#REF!</v>
      </c>
      <c r="X25" s="200"/>
      <c r="Y25" s="201"/>
      <c r="Z25" s="199" t="e">
        <f>Z23*Y24</f>
        <v>#REF!</v>
      </c>
      <c r="AA25" s="200"/>
      <c r="AB25" s="201"/>
      <c r="AC25" s="199" t="e">
        <f>AC23*AB24</f>
        <v>#REF!</v>
      </c>
      <c r="AD25" s="136"/>
    </row>
    <row r="26" spans="1:30" ht="27.75" customHeight="1">
      <c r="A26" s="68"/>
      <c r="B26" s="87" t="s">
        <v>425</v>
      </c>
      <c r="C26" s="202" t="s">
        <v>460</v>
      </c>
      <c r="D26" s="164"/>
      <c r="E26" s="57" t="s">
        <v>461</v>
      </c>
      <c r="F26" s="165"/>
      <c r="G26" s="203"/>
      <c r="H26" s="190" t="e">
        <f>65+G7+G8</f>
        <v>#REF!</v>
      </c>
      <c r="I26" s="191"/>
      <c r="J26" s="204"/>
      <c r="K26" s="1111" t="e">
        <f>ROUND(SUM(K25:AC25),1)</f>
        <v>#REF!</v>
      </c>
      <c r="L26" s="1111"/>
      <c r="M26" s="1111"/>
      <c r="N26" s="1111"/>
      <c r="O26" s="1111"/>
      <c r="P26" s="1111"/>
      <c r="Q26" s="1111"/>
      <c r="R26" s="1111"/>
      <c r="S26" s="1111"/>
      <c r="T26" s="1111"/>
      <c r="U26" s="1111"/>
      <c r="V26" s="1111"/>
      <c r="W26" s="1111"/>
      <c r="X26" s="1111"/>
      <c r="Y26" s="1111"/>
      <c r="Z26" s="1111"/>
      <c r="AA26" s="1111"/>
      <c r="AB26" s="1111"/>
      <c r="AC26" s="1111"/>
      <c r="AD26" s="205"/>
    </row>
    <row r="27" spans="1:30" ht="27.75" customHeight="1">
      <c r="A27" s="68"/>
      <c r="B27" s="2" t="s">
        <v>372</v>
      </c>
      <c r="C27" s="192" t="s">
        <v>462</v>
      </c>
      <c r="D27" s="164"/>
      <c r="E27" s="57" t="s">
        <v>461</v>
      </c>
      <c r="F27" s="165"/>
      <c r="G27" s="1099">
        <f>+'集計表（その２ 分野別集計）'!E28</f>
        <v>0.2</v>
      </c>
      <c r="H27" s="1100"/>
      <c r="I27" s="1101"/>
      <c r="J27" s="206"/>
      <c r="K27" s="1104">
        <f>+'集計表（その２ 分野別集計）'!F28</f>
        <v>0.8</v>
      </c>
      <c r="L27" s="1104"/>
      <c r="M27" s="1104"/>
      <c r="N27" s="1104"/>
      <c r="O27" s="1104"/>
      <c r="P27" s="1104"/>
      <c r="Q27" s="1104"/>
      <c r="R27" s="1104"/>
      <c r="S27" s="1104"/>
      <c r="T27" s="1104"/>
      <c r="U27" s="1104"/>
      <c r="V27" s="1104"/>
      <c r="W27" s="1104"/>
      <c r="X27" s="1104"/>
      <c r="Y27" s="1104"/>
      <c r="Z27" s="1104"/>
      <c r="AA27" s="1104"/>
      <c r="AB27" s="1104"/>
      <c r="AC27" s="1104"/>
      <c r="AD27" s="136"/>
    </row>
    <row r="28" spans="1:30" ht="27.75" customHeight="1">
      <c r="A28" s="68"/>
      <c r="B28" s="19" t="s">
        <v>463</v>
      </c>
      <c r="C28" s="198" t="s">
        <v>464</v>
      </c>
      <c r="D28" s="164"/>
      <c r="E28" s="57" t="s">
        <v>461</v>
      </c>
      <c r="F28" s="165"/>
      <c r="G28" s="1102" t="e">
        <f>H26*G27</f>
        <v>#REF!</v>
      </c>
      <c r="H28" s="1100"/>
      <c r="I28" s="1101"/>
      <c r="J28" s="207"/>
      <c r="K28" s="1109" t="e">
        <f>K26*K27</f>
        <v>#REF!</v>
      </c>
      <c r="L28" s="1109"/>
      <c r="M28" s="1109"/>
      <c r="N28" s="1109"/>
      <c r="O28" s="1109"/>
      <c r="P28" s="1109"/>
      <c r="Q28" s="1109"/>
      <c r="R28" s="1109"/>
      <c r="S28" s="1109"/>
      <c r="T28" s="1109"/>
      <c r="U28" s="1109"/>
      <c r="V28" s="1109"/>
      <c r="W28" s="1109"/>
      <c r="X28" s="1109"/>
      <c r="Y28" s="1109"/>
      <c r="Z28" s="1109"/>
      <c r="AA28" s="1109"/>
      <c r="AB28" s="1109"/>
      <c r="AC28" s="1109"/>
      <c r="AD28" s="136"/>
    </row>
    <row r="29" spans="1:30" ht="27.75" customHeight="1">
      <c r="A29" s="68"/>
      <c r="B29" s="89" t="s">
        <v>426</v>
      </c>
      <c r="C29" s="208" t="s">
        <v>465</v>
      </c>
      <c r="D29" s="209"/>
      <c r="E29" s="210" t="e">
        <f>65+D22+D21+D20+D17+D16+D15+D12+D11+D10+D9+D8+D7</f>
        <v>#REF!</v>
      </c>
      <c r="F29" s="211"/>
      <c r="G29" s="212"/>
      <c r="H29" s="1110" t="e">
        <f>ROUND(SUM(G28:AC28),1)</f>
        <v>#REF!</v>
      </c>
      <c r="I29" s="1110"/>
      <c r="J29" s="1111"/>
      <c r="K29" s="1111"/>
      <c r="L29" s="1111"/>
      <c r="M29" s="1111"/>
      <c r="N29" s="1111"/>
      <c r="O29" s="1111"/>
      <c r="P29" s="1111"/>
      <c r="Q29" s="1111"/>
      <c r="R29" s="1111"/>
      <c r="S29" s="1111"/>
      <c r="T29" s="1111"/>
      <c r="U29" s="1111"/>
      <c r="V29" s="1111"/>
      <c r="W29" s="1111"/>
      <c r="X29" s="1111"/>
      <c r="Y29" s="1111"/>
      <c r="Z29" s="1111"/>
      <c r="AA29" s="1111"/>
      <c r="AB29" s="1111"/>
      <c r="AC29" s="1111"/>
      <c r="AD29" s="205"/>
    </row>
    <row r="30" spans="1:30" ht="27.75" customHeight="1">
      <c r="A30" s="68"/>
      <c r="B30" s="2" t="s">
        <v>373</v>
      </c>
      <c r="C30" s="192" t="s">
        <v>466</v>
      </c>
      <c r="D30" s="1099">
        <f>+'集計表（その２ 分野別集計）'!D31</f>
        <v>0.3</v>
      </c>
      <c r="E30" s="1100"/>
      <c r="F30" s="1101"/>
      <c r="G30" s="206"/>
      <c r="H30" s="1104">
        <f>+'集計表（その２ 分野別集計）'!E31</f>
        <v>0.7</v>
      </c>
      <c r="I30" s="1104"/>
      <c r="J30" s="1104"/>
      <c r="K30" s="1104"/>
      <c r="L30" s="1104"/>
      <c r="M30" s="1104"/>
      <c r="N30" s="1104"/>
      <c r="O30" s="1104"/>
      <c r="P30" s="1104"/>
      <c r="Q30" s="1104"/>
      <c r="R30" s="1104"/>
      <c r="S30" s="1104"/>
      <c r="T30" s="1104"/>
      <c r="U30" s="1104"/>
      <c r="V30" s="1104"/>
      <c r="W30" s="1104"/>
      <c r="X30" s="1104"/>
      <c r="Y30" s="1104"/>
      <c r="Z30" s="1104"/>
      <c r="AA30" s="1104"/>
      <c r="AB30" s="1104"/>
      <c r="AC30" s="1104"/>
      <c r="AD30" s="136"/>
    </row>
    <row r="31" spans="1:30" ht="27.75" customHeight="1">
      <c r="A31" s="68"/>
      <c r="B31" s="19" t="s">
        <v>467</v>
      </c>
      <c r="C31" s="198" t="s">
        <v>468</v>
      </c>
      <c r="D31" s="1102" t="e">
        <f>E29*D30</f>
        <v>#REF!</v>
      </c>
      <c r="E31" s="1100"/>
      <c r="F31" s="1101"/>
      <c r="G31" s="129"/>
      <c r="H31" s="1105" t="e">
        <f>H29*H30</f>
        <v>#REF!</v>
      </c>
      <c r="I31" s="1105"/>
      <c r="J31" s="1105"/>
      <c r="K31" s="1105"/>
      <c r="L31" s="1105"/>
      <c r="M31" s="1105"/>
      <c r="N31" s="1105"/>
      <c r="O31" s="1105"/>
      <c r="P31" s="1105"/>
      <c r="Q31" s="1105"/>
      <c r="R31" s="1105"/>
      <c r="S31" s="1105"/>
      <c r="T31" s="1105"/>
      <c r="U31" s="1105"/>
      <c r="V31" s="1105"/>
      <c r="W31" s="1105"/>
      <c r="X31" s="1105"/>
      <c r="Y31" s="1105"/>
      <c r="Z31" s="1105"/>
      <c r="AA31" s="1105"/>
      <c r="AB31" s="1105"/>
      <c r="AC31" s="1105"/>
      <c r="AD31" s="130"/>
    </row>
    <row r="32" spans="1:30" ht="27.75" customHeight="1" thickBot="1">
      <c r="A32" s="71"/>
      <c r="B32" s="91" t="s">
        <v>427</v>
      </c>
      <c r="C32" s="213" t="s">
        <v>484</v>
      </c>
      <c r="D32" s="214"/>
      <c r="E32" s="1078" t="e">
        <f>ROUND(SUM(D31:AC31),0)</f>
        <v>#REF!</v>
      </c>
      <c r="F32" s="1078"/>
      <c r="G32" s="1079"/>
      <c r="H32" s="1079"/>
      <c r="I32" s="1079"/>
      <c r="J32" s="1079"/>
      <c r="K32" s="1079"/>
      <c r="L32" s="1079"/>
      <c r="M32" s="1079"/>
      <c r="N32" s="1079"/>
      <c r="O32" s="1079"/>
      <c r="P32" s="1079"/>
      <c r="Q32" s="1079"/>
      <c r="R32" s="1079"/>
      <c r="S32" s="1079"/>
      <c r="T32" s="1079"/>
      <c r="U32" s="1079"/>
      <c r="V32" s="1079"/>
      <c r="W32" s="1079"/>
      <c r="X32" s="1079"/>
      <c r="Y32" s="1079"/>
      <c r="Z32" s="1079"/>
      <c r="AA32" s="1079"/>
      <c r="AB32" s="1079"/>
      <c r="AC32" s="1079"/>
      <c r="AD32" s="215"/>
    </row>
    <row r="33" spans="2:30" s="64" customFormat="1" ht="27.75" customHeight="1">
      <c r="B33" s="65"/>
      <c r="C33" s="51"/>
      <c r="D33" s="1114">
        <v>0.6</v>
      </c>
      <c r="E33" s="1114"/>
      <c r="F33" s="1114"/>
      <c r="G33" s="1114"/>
      <c r="H33" s="1114"/>
      <c r="I33" s="1114"/>
      <c r="J33" s="1114"/>
      <c r="K33" s="1114"/>
      <c r="L33" s="1114"/>
      <c r="M33" s="1114"/>
      <c r="N33" s="1114"/>
      <c r="O33" s="1114"/>
      <c r="P33" s="1114"/>
      <c r="Q33" s="1114"/>
      <c r="R33" s="1114"/>
      <c r="S33" s="1114"/>
      <c r="T33" s="1114"/>
      <c r="U33" s="1114"/>
      <c r="V33" s="1114"/>
      <c r="W33" s="1114"/>
      <c r="X33" s="1114"/>
      <c r="Y33" s="1114"/>
      <c r="Z33" s="1114"/>
      <c r="AA33" s="1114"/>
      <c r="AB33" s="1114"/>
      <c r="AC33" s="1114"/>
      <c r="AD33" s="1114"/>
    </row>
    <row r="34" spans="2:29" s="64" customFormat="1" ht="27.75" customHeight="1" thickBot="1">
      <c r="B34" s="65"/>
      <c r="C34" s="51"/>
      <c r="D34" s="51"/>
      <c r="E34" s="66"/>
      <c r="F34" s="66"/>
      <c r="G34" s="66"/>
      <c r="H34" s="66"/>
      <c r="I34" s="66"/>
      <c r="J34" s="66"/>
      <c r="K34" s="66"/>
      <c r="L34" s="66"/>
      <c r="M34" s="66"/>
      <c r="N34" s="66"/>
      <c r="O34" s="66"/>
      <c r="P34" s="66"/>
      <c r="Q34" s="66"/>
      <c r="R34" s="66"/>
      <c r="S34" s="66"/>
      <c r="T34" s="66"/>
      <c r="U34" s="66"/>
      <c r="V34" s="66"/>
      <c r="W34" s="66"/>
      <c r="X34" s="66"/>
      <c r="Y34" s="66"/>
      <c r="Z34" s="66"/>
      <c r="AA34" s="66"/>
      <c r="AB34" s="66"/>
      <c r="AC34" s="66"/>
    </row>
    <row r="35" spans="1:24" s="64" customFormat="1" ht="15.75" customHeight="1">
      <c r="A35" s="1063"/>
      <c r="B35" s="1064"/>
      <c r="C35" s="53"/>
      <c r="D35" s="1067" t="s">
        <v>429</v>
      </c>
      <c r="E35" s="1068"/>
      <c r="F35" s="1068"/>
      <c r="G35" s="1068"/>
      <c r="H35" s="1068"/>
      <c r="I35" s="1068"/>
      <c r="J35" s="1068"/>
      <c r="K35" s="1068"/>
      <c r="L35" s="1068"/>
      <c r="M35" s="1068"/>
      <c r="N35" s="1068"/>
      <c r="O35" s="1068"/>
      <c r="P35" s="1068"/>
      <c r="Q35" s="1068"/>
      <c r="R35" s="1068"/>
      <c r="S35" s="1068"/>
      <c r="T35" s="1068"/>
      <c r="U35" s="1068"/>
      <c r="V35" s="1068"/>
      <c r="W35" s="120"/>
      <c r="X35" s="53"/>
    </row>
    <row r="36" spans="1:24" s="64" customFormat="1" ht="15.75" customHeight="1">
      <c r="A36" s="1065"/>
      <c r="B36" s="1066"/>
      <c r="C36" s="54"/>
      <c r="D36" s="1069" t="s">
        <v>342</v>
      </c>
      <c r="E36" s="1070"/>
      <c r="F36" s="1070"/>
      <c r="G36" s="1070"/>
      <c r="H36" s="1070"/>
      <c r="I36" s="1070"/>
      <c r="J36" s="1070"/>
      <c r="K36" s="1070"/>
      <c r="L36" s="1070"/>
      <c r="M36" s="1070"/>
      <c r="N36" s="1070"/>
      <c r="O36" s="1070"/>
      <c r="P36" s="1070"/>
      <c r="Q36" s="1070"/>
      <c r="R36" s="1070"/>
      <c r="S36" s="1070"/>
      <c r="T36" s="1070"/>
      <c r="U36" s="1070"/>
      <c r="V36" s="1070"/>
      <c r="W36" s="118"/>
      <c r="X36" s="128"/>
    </row>
    <row r="37" spans="1:24" s="64" customFormat="1" ht="15.75" customHeight="1">
      <c r="A37" s="1065"/>
      <c r="B37" s="1066"/>
      <c r="C37" s="54"/>
      <c r="D37" s="1069" t="s">
        <v>343</v>
      </c>
      <c r="E37" s="1070"/>
      <c r="F37" s="1070"/>
      <c r="G37" s="1070"/>
      <c r="H37" s="1070"/>
      <c r="I37" s="1070"/>
      <c r="J37" s="1070"/>
      <c r="K37" s="118"/>
      <c r="L37" s="118"/>
      <c r="M37" s="1071" t="s">
        <v>469</v>
      </c>
      <c r="N37" s="1070"/>
      <c r="O37" s="1070"/>
      <c r="P37" s="1070"/>
      <c r="Q37" s="118"/>
      <c r="R37" s="118"/>
      <c r="S37" s="1071" t="s">
        <v>470</v>
      </c>
      <c r="T37" s="1070"/>
      <c r="U37" s="1070"/>
      <c r="V37" s="1070"/>
      <c r="W37" s="118"/>
      <c r="X37" s="128"/>
    </row>
    <row r="38" spans="1:24" s="64" customFormat="1" ht="15.75" customHeight="1">
      <c r="A38" s="1065"/>
      <c r="B38" s="1066"/>
      <c r="C38" s="54"/>
      <c r="D38" s="1069" t="s">
        <v>344</v>
      </c>
      <c r="E38" s="1070"/>
      <c r="F38" s="1072"/>
      <c r="G38" s="1071" t="s">
        <v>345</v>
      </c>
      <c r="H38" s="1070"/>
      <c r="I38" s="1072"/>
      <c r="J38" s="1071" t="s">
        <v>346</v>
      </c>
      <c r="K38" s="1070"/>
      <c r="L38" s="1072"/>
      <c r="M38" s="1071" t="s">
        <v>469</v>
      </c>
      <c r="N38" s="1070"/>
      <c r="O38" s="1072"/>
      <c r="P38" s="1071" t="s">
        <v>346</v>
      </c>
      <c r="Q38" s="1070"/>
      <c r="R38" s="1072"/>
      <c r="S38" s="1071" t="s">
        <v>470</v>
      </c>
      <c r="T38" s="1070"/>
      <c r="U38" s="1072"/>
      <c r="V38" s="1071" t="s">
        <v>346</v>
      </c>
      <c r="W38" s="1070"/>
      <c r="X38" s="1087"/>
    </row>
    <row r="39" spans="1:24" s="64" customFormat="1" ht="15.75" customHeight="1" thickBot="1">
      <c r="A39" s="72"/>
      <c r="B39" s="73"/>
      <c r="C39" s="74" t="s">
        <v>387</v>
      </c>
      <c r="D39" s="1080" t="s">
        <v>471</v>
      </c>
      <c r="E39" s="1076"/>
      <c r="F39" s="1077"/>
      <c r="G39" s="1075" t="s">
        <v>410</v>
      </c>
      <c r="H39" s="1076"/>
      <c r="I39" s="1077"/>
      <c r="J39" s="1075" t="s">
        <v>472</v>
      </c>
      <c r="K39" s="1076"/>
      <c r="L39" s="1077"/>
      <c r="M39" s="1075" t="s">
        <v>410</v>
      </c>
      <c r="N39" s="1076"/>
      <c r="O39" s="1077"/>
      <c r="P39" s="1075" t="s">
        <v>414</v>
      </c>
      <c r="Q39" s="1076"/>
      <c r="R39" s="1077"/>
      <c r="S39" s="1075" t="s">
        <v>410</v>
      </c>
      <c r="T39" s="1076"/>
      <c r="U39" s="1077"/>
      <c r="V39" s="1075" t="s">
        <v>414</v>
      </c>
      <c r="W39" s="1076"/>
      <c r="X39" s="1095"/>
    </row>
    <row r="40" spans="1:24" s="64" customFormat="1" ht="27.75" customHeight="1">
      <c r="A40" s="232" t="s">
        <v>351</v>
      </c>
      <c r="B40" s="233" t="s">
        <v>352</v>
      </c>
      <c r="C40" s="135"/>
      <c r="D40" s="123" t="e">
        <f>#REF!</f>
        <v>#REF!</v>
      </c>
      <c r="E40" s="117" t="s">
        <v>450</v>
      </c>
      <c r="F40" s="151" t="e">
        <f>#REF!</f>
        <v>#REF!</v>
      </c>
      <c r="G40" s="116" t="e">
        <f>#REF!</f>
        <v>#REF!</v>
      </c>
      <c r="H40" s="117" t="s">
        <v>450</v>
      </c>
      <c r="I40" s="151" t="e">
        <f>#REF!</f>
        <v>#REF!</v>
      </c>
      <c r="J40" s="282"/>
      <c r="K40" s="283" t="s">
        <v>451</v>
      </c>
      <c r="L40" s="284"/>
      <c r="M40" s="116" t="e">
        <f>#REF!</f>
        <v>#REF!</v>
      </c>
      <c r="N40" s="117" t="s">
        <v>450</v>
      </c>
      <c r="O40" s="151" t="e">
        <f>#REF!</f>
        <v>#REF!</v>
      </c>
      <c r="P40" s="282"/>
      <c r="Q40" s="283" t="s">
        <v>451</v>
      </c>
      <c r="R40" s="284"/>
      <c r="S40" s="116" t="e">
        <f>#REF!</f>
        <v>#REF!</v>
      </c>
      <c r="T40" s="117" t="s">
        <v>450</v>
      </c>
      <c r="U40" s="151" t="e">
        <f>#REF!</f>
        <v>#REF!</v>
      </c>
      <c r="V40" s="282"/>
      <c r="W40" s="283" t="s">
        <v>451</v>
      </c>
      <c r="X40" s="285"/>
    </row>
    <row r="41" spans="1:24" s="64" customFormat="1" ht="27.75" customHeight="1">
      <c r="A41" s="68"/>
      <c r="B41" s="15" t="s">
        <v>473</v>
      </c>
      <c r="C41" s="16"/>
      <c r="D41" s="227" t="e">
        <f>#REF!+#REF!</f>
        <v>#REF!</v>
      </c>
      <c r="E41" s="61" t="s">
        <v>450</v>
      </c>
      <c r="F41" s="102" t="e">
        <f>#REF!+#REF!</f>
        <v>#REF!</v>
      </c>
      <c r="G41" s="216" t="e">
        <f>#REF!+#REF!</f>
        <v>#REF!</v>
      </c>
      <c r="H41" s="61" t="s">
        <v>450</v>
      </c>
      <c r="I41" s="102" t="e">
        <f>#REF!+#REF!</f>
        <v>#REF!</v>
      </c>
      <c r="J41" s="286"/>
      <c r="K41" s="287" t="s">
        <v>451</v>
      </c>
      <c r="L41" s="288"/>
      <c r="M41" s="216" t="e">
        <f>#REF!+#REF!</f>
        <v>#REF!</v>
      </c>
      <c r="N41" s="61" t="s">
        <v>450</v>
      </c>
      <c r="O41" s="102" t="e">
        <f>#REF!+#REF!</f>
        <v>#REF!</v>
      </c>
      <c r="P41" s="286"/>
      <c r="Q41" s="287" t="s">
        <v>451</v>
      </c>
      <c r="R41" s="288"/>
      <c r="S41" s="216" t="e">
        <f>#REF!+#REF!</f>
        <v>#REF!</v>
      </c>
      <c r="T41" s="61" t="s">
        <v>450</v>
      </c>
      <c r="U41" s="102" t="e">
        <f>#REF!+#REF!</f>
        <v>#REF!</v>
      </c>
      <c r="V41" s="286"/>
      <c r="W41" s="287" t="s">
        <v>451</v>
      </c>
      <c r="X41" s="289"/>
    </row>
    <row r="42" spans="1:24" s="64" customFormat="1" ht="27.75" customHeight="1">
      <c r="A42" s="68"/>
      <c r="B42" s="75" t="s">
        <v>353</v>
      </c>
      <c r="C42" s="76"/>
      <c r="D42" s="226" t="e">
        <f>#REF!</f>
        <v>#REF!</v>
      </c>
      <c r="E42" s="77" t="s">
        <v>450</v>
      </c>
      <c r="F42" s="104" t="e">
        <f>#REF!</f>
        <v>#REF!</v>
      </c>
      <c r="G42" s="218" t="e">
        <f>#REF!</f>
        <v>#REF!</v>
      </c>
      <c r="H42" s="77" t="s">
        <v>450</v>
      </c>
      <c r="I42" s="104" t="e">
        <f>#REF!</f>
        <v>#REF!</v>
      </c>
      <c r="J42" s="290"/>
      <c r="K42" s="291" t="s">
        <v>451</v>
      </c>
      <c r="L42" s="292"/>
      <c r="M42" s="218" t="e">
        <f>#REF!</f>
        <v>#REF!</v>
      </c>
      <c r="N42" s="77" t="s">
        <v>450</v>
      </c>
      <c r="O42" s="104" t="e">
        <f>#REF!</f>
        <v>#REF!</v>
      </c>
      <c r="P42" s="290"/>
      <c r="Q42" s="291" t="s">
        <v>451</v>
      </c>
      <c r="R42" s="292"/>
      <c r="S42" s="218" t="e">
        <f>#REF!</f>
        <v>#REF!</v>
      </c>
      <c r="T42" s="77" t="s">
        <v>450</v>
      </c>
      <c r="U42" s="104" t="e">
        <f>#REF!</f>
        <v>#REF!</v>
      </c>
      <c r="V42" s="290"/>
      <c r="W42" s="293" t="s">
        <v>451</v>
      </c>
      <c r="X42" s="294"/>
    </row>
    <row r="43" spans="1:24" s="64" customFormat="1" ht="27.75" customHeight="1">
      <c r="A43" s="68"/>
      <c r="B43" s="81" t="s">
        <v>395</v>
      </c>
      <c r="C43" s="18"/>
      <c r="D43" s="295"/>
      <c r="E43" s="293" t="s">
        <v>451</v>
      </c>
      <c r="F43" s="296"/>
      <c r="G43" s="297"/>
      <c r="H43" s="293" t="s">
        <v>451</v>
      </c>
      <c r="I43" s="296"/>
      <c r="J43" s="217" t="e">
        <f>#REF!</f>
        <v>#REF!</v>
      </c>
      <c r="K43" s="60" t="s">
        <v>485</v>
      </c>
      <c r="L43" s="103" t="e">
        <f>#REF!</f>
        <v>#REF!</v>
      </c>
      <c r="M43" s="297"/>
      <c r="N43" s="293" t="s">
        <v>451</v>
      </c>
      <c r="O43" s="296"/>
      <c r="P43" s="217" t="e">
        <f>#REF!</f>
        <v>#REF!</v>
      </c>
      <c r="Q43" s="60" t="s">
        <v>485</v>
      </c>
      <c r="R43" s="103" t="e">
        <f>#REF!</f>
        <v>#REF!</v>
      </c>
      <c r="S43" s="297"/>
      <c r="T43" s="293" t="s">
        <v>451</v>
      </c>
      <c r="U43" s="296"/>
      <c r="V43" s="218" t="e">
        <f>#REF!</f>
        <v>#REF!</v>
      </c>
      <c r="W43" s="77" t="s">
        <v>485</v>
      </c>
      <c r="X43" s="230" t="e">
        <f>#REF!</f>
        <v>#REF!</v>
      </c>
    </row>
    <row r="44" spans="1:24" s="64" customFormat="1" ht="27.75" customHeight="1">
      <c r="A44" s="68"/>
      <c r="B44" s="82" t="s">
        <v>397</v>
      </c>
      <c r="C44" s="20"/>
      <c r="D44" s="298"/>
      <c r="E44" s="299" t="s">
        <v>451</v>
      </c>
      <c r="F44" s="300"/>
      <c r="G44" s="301"/>
      <c r="H44" s="299" t="s">
        <v>451</v>
      </c>
      <c r="I44" s="300"/>
      <c r="J44" s="39" t="e">
        <f>#REF!</f>
        <v>#REF!</v>
      </c>
      <c r="K44" s="41" t="s">
        <v>485</v>
      </c>
      <c r="L44" s="105" t="e">
        <f>#REF!</f>
        <v>#REF!</v>
      </c>
      <c r="M44" s="301"/>
      <c r="N44" s="299" t="s">
        <v>451</v>
      </c>
      <c r="O44" s="300"/>
      <c r="P44" s="39" t="e">
        <f>#REF!</f>
        <v>#REF!</v>
      </c>
      <c r="Q44" s="41" t="s">
        <v>485</v>
      </c>
      <c r="R44" s="105" t="e">
        <f>#REF!</f>
        <v>#REF!</v>
      </c>
      <c r="S44" s="301"/>
      <c r="T44" s="299" t="s">
        <v>451</v>
      </c>
      <c r="U44" s="300"/>
      <c r="V44" s="39" t="e">
        <f>#REF!</f>
        <v>#REF!</v>
      </c>
      <c r="W44" s="41" t="s">
        <v>485</v>
      </c>
      <c r="X44" s="231" t="e">
        <f>#REF!</f>
        <v>#REF!</v>
      </c>
    </row>
    <row r="45" spans="1:24" s="64" customFormat="1" ht="27.75" customHeight="1">
      <c r="A45" s="70" t="s">
        <v>354</v>
      </c>
      <c r="B45" s="15" t="s">
        <v>355</v>
      </c>
      <c r="C45" s="16"/>
      <c r="D45" s="227" t="e">
        <f>#REF!+#REF!</f>
        <v>#REF!</v>
      </c>
      <c r="E45" s="61" t="s">
        <v>450</v>
      </c>
      <c r="F45" s="102" t="e">
        <f>#REF!+#REF!</f>
        <v>#REF!</v>
      </c>
      <c r="G45" s="216" t="e">
        <f>#REF!+#REF!</f>
        <v>#REF!</v>
      </c>
      <c r="H45" s="61" t="s">
        <v>450</v>
      </c>
      <c r="I45" s="102" t="e">
        <f>#REF!+#REF!</f>
        <v>#REF!</v>
      </c>
      <c r="J45" s="286"/>
      <c r="K45" s="287" t="s">
        <v>451</v>
      </c>
      <c r="L45" s="288"/>
      <c r="M45" s="216" t="e">
        <f>#REF!+#REF!</f>
        <v>#REF!</v>
      </c>
      <c r="N45" s="61" t="s">
        <v>450</v>
      </c>
      <c r="O45" s="102" t="e">
        <f>#REF!+#REF!</f>
        <v>#REF!</v>
      </c>
      <c r="P45" s="286"/>
      <c r="Q45" s="287" t="s">
        <v>451</v>
      </c>
      <c r="R45" s="288"/>
      <c r="S45" s="216" t="e">
        <f>#REF!+#REF!</f>
        <v>#REF!</v>
      </c>
      <c r="T45" s="61" t="s">
        <v>450</v>
      </c>
      <c r="U45" s="102" t="e">
        <f>#REF!+#REF!</f>
        <v>#REF!</v>
      </c>
      <c r="V45" s="302"/>
      <c r="W45" s="303" t="s">
        <v>451</v>
      </c>
      <c r="X45" s="304"/>
    </row>
    <row r="46" spans="1:24" s="64" customFormat="1" ht="27.75" customHeight="1">
      <c r="A46" s="68"/>
      <c r="B46" s="17" t="s">
        <v>362</v>
      </c>
      <c r="C46" s="18"/>
      <c r="D46" s="225" t="e">
        <f>#REF!+#REF!+#REF!+#REF!+#REF!</f>
        <v>#REF!</v>
      </c>
      <c r="E46" s="60" t="s">
        <v>444</v>
      </c>
      <c r="F46" s="103" t="e">
        <f>#REF!+#REF!+#REF!+#REF!+#REF!</f>
        <v>#REF!</v>
      </c>
      <c r="G46" s="217" t="e">
        <f>#REF!+#REF!+#REF!+#REF!+#REF!</f>
        <v>#REF!</v>
      </c>
      <c r="H46" s="60" t="s">
        <v>444</v>
      </c>
      <c r="I46" s="103" t="e">
        <f>#REF!+#REF!+#REF!+#REF!+#REF!</f>
        <v>#REF!</v>
      </c>
      <c r="J46" s="297"/>
      <c r="K46" s="293" t="s">
        <v>459</v>
      </c>
      <c r="L46" s="296"/>
      <c r="M46" s="217" t="e">
        <f>#REF!+#REF!+#REF!+#REF!+#REF!</f>
        <v>#REF!</v>
      </c>
      <c r="N46" s="60" t="s">
        <v>444</v>
      </c>
      <c r="O46" s="103" t="e">
        <f>#REF!+#REF!+#REF!+#REF!+#REF!</f>
        <v>#REF!</v>
      </c>
      <c r="P46" s="297"/>
      <c r="Q46" s="293" t="s">
        <v>459</v>
      </c>
      <c r="R46" s="296"/>
      <c r="S46" s="217" t="e">
        <f>#REF!+#REF!+#REF!+#REF!+#REF!</f>
        <v>#REF!</v>
      </c>
      <c r="T46" s="60" t="s">
        <v>444</v>
      </c>
      <c r="U46" s="103" t="e">
        <f>#REF!+#REF!+#REF!+#REF!+#REF!</f>
        <v>#REF!</v>
      </c>
      <c r="V46" s="297"/>
      <c r="W46" s="293" t="s">
        <v>459</v>
      </c>
      <c r="X46" s="294"/>
    </row>
    <row r="47" spans="1:24" s="64" customFormat="1" ht="27.75" customHeight="1" thickBot="1">
      <c r="A47" s="71"/>
      <c r="B47" s="21" t="s">
        <v>340</v>
      </c>
      <c r="C47" s="22"/>
      <c r="D47" s="228" t="e">
        <f>IF(#REF!="",#REF!,#REF!)</f>
        <v>#REF!</v>
      </c>
      <c r="E47" s="62" t="s">
        <v>445</v>
      </c>
      <c r="F47" s="106" t="e">
        <f>IF(#REF!="",#REF!,#REF!)</f>
        <v>#REF!</v>
      </c>
      <c r="G47" s="219" t="e">
        <f>IF(#REF!="",#REF!,#REF!)</f>
        <v>#REF!</v>
      </c>
      <c r="H47" s="62" t="s">
        <v>445</v>
      </c>
      <c r="I47" s="106" t="e">
        <f>IF(#REF!="",#REF!,#REF!)</f>
        <v>#REF!</v>
      </c>
      <c r="J47" s="305"/>
      <c r="K47" s="306" t="s">
        <v>368</v>
      </c>
      <c r="L47" s="307"/>
      <c r="M47" s="219" t="e">
        <f>IF(#REF!="",#REF!,#REF!)</f>
        <v>#REF!</v>
      </c>
      <c r="N47" s="62" t="s">
        <v>445</v>
      </c>
      <c r="O47" s="106" t="e">
        <f>IF(#REF!="",#REF!,#REF!)</f>
        <v>#REF!</v>
      </c>
      <c r="P47" s="305"/>
      <c r="Q47" s="306" t="s">
        <v>368</v>
      </c>
      <c r="R47" s="307"/>
      <c r="S47" s="219" t="e">
        <f>IF(#REF!="",#REF!,#REF!)</f>
        <v>#REF!</v>
      </c>
      <c r="T47" s="62" t="s">
        <v>445</v>
      </c>
      <c r="U47" s="106" t="e">
        <f>IF(#REF!="",#REF!,#REF!)</f>
        <v>#REF!</v>
      </c>
      <c r="V47" s="305"/>
      <c r="W47" s="306" t="s">
        <v>368</v>
      </c>
      <c r="X47" s="308"/>
    </row>
    <row r="48" spans="1:24" s="64" customFormat="1" ht="27.75" customHeight="1">
      <c r="A48" s="67" t="s">
        <v>378</v>
      </c>
      <c r="B48" s="83" t="s">
        <v>371</v>
      </c>
      <c r="C48" s="84" t="s">
        <v>474</v>
      </c>
      <c r="D48" s="1115" t="e">
        <f>#REF!</f>
        <v>#REF!</v>
      </c>
      <c r="E48" s="1116"/>
      <c r="F48" s="1117"/>
      <c r="G48" s="1124" t="e">
        <f>#REF!</f>
        <v>#REF!</v>
      </c>
      <c r="H48" s="1116"/>
      <c r="I48" s="1117"/>
      <c r="J48" s="1127" t="e">
        <f>#REF!</f>
        <v>#REF!</v>
      </c>
      <c r="K48" s="1128" t="e">
        <f>#REF!</f>
        <v>#REF!</v>
      </c>
      <c r="L48" s="1129" t="e">
        <f>#REF!</f>
        <v>#REF!</v>
      </c>
      <c r="M48" s="1127" t="e">
        <f>#REF!</f>
        <v>#REF!</v>
      </c>
      <c r="N48" s="1128"/>
      <c r="O48" s="1129"/>
      <c r="P48" s="1127" t="e">
        <f>#REF!</f>
        <v>#REF!</v>
      </c>
      <c r="Q48" s="1128" t="e">
        <f>#REF!</f>
        <v>#REF!</v>
      </c>
      <c r="R48" s="1129" t="e">
        <f>#REF!</f>
        <v>#REF!</v>
      </c>
      <c r="S48" s="1124" t="e">
        <f>#REF!</f>
        <v>#REF!</v>
      </c>
      <c r="T48" s="1116"/>
      <c r="U48" s="1117"/>
      <c r="V48" s="1127" t="e">
        <f>#REF!</f>
        <v>#REF!</v>
      </c>
      <c r="W48" s="1128" t="e">
        <f>#REF!</f>
        <v>#REF!</v>
      </c>
      <c r="X48" s="1130" t="e">
        <f>#REF!</f>
        <v>#REF!</v>
      </c>
    </row>
    <row r="49" spans="1:24" s="64" customFormat="1" ht="27.75" customHeight="1">
      <c r="A49" s="68"/>
      <c r="B49" s="2" t="s">
        <v>356</v>
      </c>
      <c r="C49" s="85" t="s">
        <v>475</v>
      </c>
      <c r="D49" s="1118">
        <f>'集計表（その２ 分野別集計）'!D50</f>
        <v>0.35</v>
      </c>
      <c r="E49" s="1119"/>
      <c r="F49" s="1120"/>
      <c r="G49" s="1125">
        <f>'集計表（その２ 分野別集計）'!E50</f>
        <v>0.15</v>
      </c>
      <c r="H49" s="1119"/>
      <c r="I49" s="1120"/>
      <c r="J49" s="1125">
        <f>'集計表（その２ 分野別集計）'!F50</f>
        <v>0.1</v>
      </c>
      <c r="K49" s="1119"/>
      <c r="L49" s="1120"/>
      <c r="M49" s="1125">
        <f>'集計表（その２ 分野別集計）'!G50</f>
        <v>0.15</v>
      </c>
      <c r="N49" s="1119"/>
      <c r="O49" s="1120"/>
      <c r="P49" s="1125">
        <f>'集計表（その２ 分野別集計）'!H50</f>
        <v>0.05</v>
      </c>
      <c r="Q49" s="1119"/>
      <c r="R49" s="1120"/>
      <c r="S49" s="1125">
        <f>'集計表（その２ 分野別集計）'!I50</f>
        <v>0.15</v>
      </c>
      <c r="T49" s="1119"/>
      <c r="U49" s="1120"/>
      <c r="V49" s="1125">
        <f>'集計表（その２ 分野別集計）'!J50</f>
        <v>0.05</v>
      </c>
      <c r="W49" s="1119"/>
      <c r="X49" s="1120"/>
    </row>
    <row r="50" spans="1:24" s="64" customFormat="1" ht="27.75" customHeight="1">
      <c r="A50" s="68"/>
      <c r="B50" s="19" t="s">
        <v>476</v>
      </c>
      <c r="C50" s="86" t="s">
        <v>477</v>
      </c>
      <c r="D50" s="1121" t="e">
        <f>D48*D49</f>
        <v>#REF!</v>
      </c>
      <c r="E50" s="1122"/>
      <c r="F50" s="1123"/>
      <c r="G50" s="1126" t="e">
        <f>G48*G49</f>
        <v>#REF!</v>
      </c>
      <c r="H50" s="1122"/>
      <c r="I50" s="1123"/>
      <c r="J50" s="1126" t="e">
        <f>J48*J49</f>
        <v>#REF!</v>
      </c>
      <c r="K50" s="1122"/>
      <c r="L50" s="1123"/>
      <c r="M50" s="1126" t="e">
        <f>M48*M49</f>
        <v>#REF!</v>
      </c>
      <c r="N50" s="1122"/>
      <c r="O50" s="1123"/>
      <c r="P50" s="1126" t="e">
        <f>P48*P49</f>
        <v>#REF!</v>
      </c>
      <c r="Q50" s="1122"/>
      <c r="R50" s="1123"/>
      <c r="S50" s="1126" t="e">
        <f>S48*S49</f>
        <v>#REF!</v>
      </c>
      <c r="T50" s="1122"/>
      <c r="U50" s="1123"/>
      <c r="V50" s="1126" t="e">
        <f>V48*V49</f>
        <v>#REF!</v>
      </c>
      <c r="W50" s="1122"/>
      <c r="X50" s="1131"/>
    </row>
    <row r="51" spans="1:25" s="64" customFormat="1" ht="27.75" customHeight="1" thickBot="1">
      <c r="A51" s="71"/>
      <c r="B51" s="95" t="s">
        <v>428</v>
      </c>
      <c r="C51" s="96" t="s">
        <v>478</v>
      </c>
      <c r="D51" s="1106" t="e">
        <f>ROUND(SUM(D50:V50),1)</f>
        <v>#REF!</v>
      </c>
      <c r="E51" s="1078"/>
      <c r="F51" s="1078"/>
      <c r="G51" s="1078"/>
      <c r="H51" s="1078"/>
      <c r="I51" s="1078"/>
      <c r="J51" s="1078"/>
      <c r="K51" s="1078"/>
      <c r="L51" s="1078"/>
      <c r="M51" s="1078"/>
      <c r="N51" s="1078"/>
      <c r="O51" s="1078"/>
      <c r="P51" s="1078"/>
      <c r="Q51" s="1078"/>
      <c r="R51" s="1078"/>
      <c r="S51" s="1078"/>
      <c r="T51" s="1078"/>
      <c r="U51" s="1078"/>
      <c r="V51" s="1078"/>
      <c r="W51" s="125"/>
      <c r="X51" s="126"/>
      <c r="Y51" s="309"/>
    </row>
    <row r="52" spans="1:25" ht="27.75" customHeight="1">
      <c r="A52" s="2" t="s">
        <v>479</v>
      </c>
      <c r="E52" s="1112">
        <v>0.4</v>
      </c>
      <c r="F52" s="1112"/>
      <c r="G52" s="1112"/>
      <c r="H52" s="1112"/>
      <c r="I52" s="1112"/>
      <c r="J52" s="1112"/>
      <c r="K52" s="1112"/>
      <c r="L52" s="1112"/>
      <c r="M52" s="1112"/>
      <c r="N52" s="1112"/>
      <c r="O52" s="1112"/>
      <c r="P52" s="1112"/>
      <c r="Q52" s="1112"/>
      <c r="R52" s="1112"/>
      <c r="S52" s="1112"/>
      <c r="T52" s="1112"/>
      <c r="U52" s="1112"/>
      <c r="V52" s="1112"/>
      <c r="W52" s="1112"/>
      <c r="X52" s="1112"/>
      <c r="Y52" s="1113"/>
    </row>
    <row r="53" spans="1:3" ht="27.75" customHeight="1">
      <c r="A53" s="2" t="s">
        <v>381</v>
      </c>
      <c r="C53" s="2" t="s">
        <v>493</v>
      </c>
    </row>
    <row r="54" ht="27.75" customHeight="1"/>
    <row r="55" ht="27.75" customHeight="1"/>
    <row r="56" ht="27.75" customHeight="1"/>
    <row r="57" ht="27.75" customHeight="1"/>
    <row r="58" ht="27.75" customHeight="1"/>
    <row r="59" ht="27.75" customHeight="1"/>
    <row r="60" ht="27.75" customHeight="1"/>
    <row r="61" ht="27.75" customHeight="1"/>
    <row r="62" ht="27.75" customHeight="1"/>
  </sheetData>
  <sheetProtection/>
  <mergeCells count="74">
    <mergeCell ref="V39:X39"/>
    <mergeCell ref="M39:O39"/>
    <mergeCell ref="P38:R38"/>
    <mergeCell ref="P39:R39"/>
    <mergeCell ref="S38:U38"/>
    <mergeCell ref="S39:U39"/>
    <mergeCell ref="V48:X48"/>
    <mergeCell ref="V49:X49"/>
    <mergeCell ref="V50:X50"/>
    <mergeCell ref="D38:F38"/>
    <mergeCell ref="D39:F39"/>
    <mergeCell ref="G38:I38"/>
    <mergeCell ref="G39:I39"/>
    <mergeCell ref="J38:L38"/>
    <mergeCell ref="J39:L39"/>
    <mergeCell ref="M38:O38"/>
    <mergeCell ref="P48:R48"/>
    <mergeCell ref="P49:R49"/>
    <mergeCell ref="P50:R50"/>
    <mergeCell ref="S48:U48"/>
    <mergeCell ref="S49:U49"/>
    <mergeCell ref="S50:U50"/>
    <mergeCell ref="J48:L48"/>
    <mergeCell ref="J49:L49"/>
    <mergeCell ref="J50:L50"/>
    <mergeCell ref="M48:O48"/>
    <mergeCell ref="M49:O49"/>
    <mergeCell ref="M50:O50"/>
    <mergeCell ref="D48:F48"/>
    <mergeCell ref="D49:F49"/>
    <mergeCell ref="D50:F50"/>
    <mergeCell ref="G48:I48"/>
    <mergeCell ref="G49:I49"/>
    <mergeCell ref="G50:I50"/>
    <mergeCell ref="E52:Y52"/>
    <mergeCell ref="D33:AD33"/>
    <mergeCell ref="A2:B5"/>
    <mergeCell ref="K2:AC2"/>
    <mergeCell ref="K3:AC3"/>
    <mergeCell ref="K4:Q4"/>
    <mergeCell ref="T4:W4"/>
    <mergeCell ref="Z4:AC4"/>
    <mergeCell ref="K26:AC26"/>
    <mergeCell ref="K27:AC27"/>
    <mergeCell ref="K28:AC28"/>
    <mergeCell ref="H29:AC29"/>
    <mergeCell ref="E32:AC32"/>
    <mergeCell ref="A35:B38"/>
    <mergeCell ref="D35:V35"/>
    <mergeCell ref="D36:V36"/>
    <mergeCell ref="D37:J37"/>
    <mergeCell ref="M37:P37"/>
    <mergeCell ref="S37:V37"/>
    <mergeCell ref="V38:X38"/>
    <mergeCell ref="D51:V51"/>
    <mergeCell ref="D2:F2"/>
    <mergeCell ref="G2:I2"/>
    <mergeCell ref="G3:I3"/>
    <mergeCell ref="J5:L5"/>
    <mergeCell ref="M5:O5"/>
    <mergeCell ref="P5:R5"/>
    <mergeCell ref="J24:L24"/>
    <mergeCell ref="G27:I27"/>
    <mergeCell ref="M24:O24"/>
    <mergeCell ref="AB24:AD24"/>
    <mergeCell ref="D30:F30"/>
    <mergeCell ref="G28:I28"/>
    <mergeCell ref="D31:F31"/>
    <mergeCell ref="P24:R24"/>
    <mergeCell ref="S24:U24"/>
    <mergeCell ref="V24:X24"/>
    <mergeCell ref="Y24:AA24"/>
    <mergeCell ref="H30:AC30"/>
    <mergeCell ref="H31:AC31"/>
  </mergeCells>
  <printOptions horizontalCentered="1"/>
  <pageMargins left="0.7874015748031497" right="0.7874015748031497" top="0.1968503937007874" bottom="0.1968503937007874" header="0.1968503937007874" footer="0.1968503937007874"/>
  <pageSetup fitToHeight="1" fitToWidth="1" horizontalDpi="600" verticalDpi="600" orientation="landscape" paperSize="9" scale="46" r:id="rId2"/>
  <rowBreaks count="1" manualBreakCount="1">
    <brk id="39" max="30" man="1"/>
  </rowBreaks>
  <colBreaks count="1" manualBreakCount="1">
    <brk id="22" max="52" man="1"/>
  </colBreaks>
  <drawing r:id="rId1"/>
</worksheet>
</file>

<file path=xl/worksheets/sheet5.xml><?xml version="1.0" encoding="utf-8"?>
<worksheet xmlns="http://schemas.openxmlformats.org/spreadsheetml/2006/main" xmlns:r="http://schemas.openxmlformats.org/officeDocument/2006/relationships">
  <sheetPr codeName="Sheet6">
    <pageSetUpPr fitToPage="1"/>
  </sheetPr>
  <dimension ref="A1:L54"/>
  <sheetViews>
    <sheetView zoomScale="75" zoomScaleNormal="75" zoomScalePageLayoutView="0" workbookViewId="0" topLeftCell="A1">
      <selection activeCell="A1" sqref="A1"/>
    </sheetView>
  </sheetViews>
  <sheetFormatPr defaultColWidth="9.00390625" defaultRowHeight="13.5"/>
  <cols>
    <col min="1" max="1" width="21.25390625" style="2" customWidth="1"/>
    <col min="2" max="2" width="42.125" style="2" bestFit="1" customWidth="1"/>
    <col min="3" max="3" width="5.50390625" style="2" customWidth="1"/>
    <col min="4" max="12" width="10.875" style="2" customWidth="1"/>
    <col min="13" max="16384" width="9.00390625" style="2" customWidth="1"/>
  </cols>
  <sheetData>
    <row r="1" spans="1:12" ht="30.75" customHeight="1">
      <c r="A1" s="386" t="s">
        <v>533</v>
      </c>
      <c r="B1" s="351"/>
      <c r="C1" s="383"/>
      <c r="D1" s="351"/>
      <c r="E1" s="351"/>
      <c r="F1" s="351"/>
      <c r="G1" s="351"/>
      <c r="H1" s="351"/>
      <c r="I1" s="351"/>
      <c r="J1" s="389"/>
      <c r="K1" s="389"/>
      <c r="L1" s="389"/>
    </row>
    <row r="2" ht="19.5" thickBot="1">
      <c r="A2" s="7"/>
    </row>
    <row r="3" spans="1:12" ht="15.75" customHeight="1">
      <c r="A3" s="1063"/>
      <c r="B3" s="1064"/>
      <c r="C3" s="53"/>
      <c r="D3" s="112" t="s">
        <v>357</v>
      </c>
      <c r="E3" s="113" t="s">
        <v>358</v>
      </c>
      <c r="F3" s="1142" t="s">
        <v>369</v>
      </c>
      <c r="G3" s="1068"/>
      <c r="H3" s="1068"/>
      <c r="I3" s="1068"/>
      <c r="J3" s="1068"/>
      <c r="K3" s="1068"/>
      <c r="L3" s="1143"/>
    </row>
    <row r="4" spans="1:12" ht="15.75" customHeight="1">
      <c r="A4" s="1065"/>
      <c r="B4" s="1066"/>
      <c r="C4" s="54"/>
      <c r="D4" s="52"/>
      <c r="E4" s="1" t="s">
        <v>341</v>
      </c>
      <c r="F4" s="1071" t="s">
        <v>366</v>
      </c>
      <c r="G4" s="1070"/>
      <c r="H4" s="1070"/>
      <c r="I4" s="1070"/>
      <c r="J4" s="1070"/>
      <c r="K4" s="1070"/>
      <c r="L4" s="1087"/>
    </row>
    <row r="5" spans="1:12" ht="15.75" customHeight="1">
      <c r="A5" s="1065"/>
      <c r="B5" s="1066"/>
      <c r="C5" s="54"/>
      <c r="D5" s="6"/>
      <c r="E5" s="3"/>
      <c r="F5" s="1071" t="s">
        <v>343</v>
      </c>
      <c r="G5" s="1070"/>
      <c r="H5" s="1070"/>
      <c r="I5" s="1071" t="s">
        <v>384</v>
      </c>
      <c r="J5" s="1070"/>
      <c r="K5" s="1055" t="s">
        <v>385</v>
      </c>
      <c r="L5" s="1057"/>
    </row>
    <row r="6" spans="1:12" ht="15.75" customHeight="1">
      <c r="A6" s="1065"/>
      <c r="B6" s="1066"/>
      <c r="C6" s="54"/>
      <c r="E6" s="3"/>
      <c r="F6" s="109" t="s">
        <v>344</v>
      </c>
      <c r="G6" s="109" t="s">
        <v>345</v>
      </c>
      <c r="H6" s="109" t="s">
        <v>346</v>
      </c>
      <c r="I6" s="109" t="s">
        <v>386</v>
      </c>
      <c r="J6" s="109" t="s">
        <v>346</v>
      </c>
      <c r="K6" s="109" t="s">
        <v>385</v>
      </c>
      <c r="L6" s="111" t="s">
        <v>346</v>
      </c>
    </row>
    <row r="7" spans="1:12" ht="15.75" customHeight="1" thickBot="1">
      <c r="A7" s="72"/>
      <c r="B7" s="73"/>
      <c r="C7" s="74" t="s">
        <v>387</v>
      </c>
      <c r="D7" s="38" t="s">
        <v>388</v>
      </c>
      <c r="E7" s="38" t="s">
        <v>389</v>
      </c>
      <c r="F7" s="4" t="s">
        <v>391</v>
      </c>
      <c r="G7" s="4" t="s">
        <v>390</v>
      </c>
      <c r="H7" s="4" t="s">
        <v>392</v>
      </c>
      <c r="I7" s="4" t="s">
        <v>390</v>
      </c>
      <c r="J7" s="4" t="s">
        <v>392</v>
      </c>
      <c r="K7" s="4" t="s">
        <v>390</v>
      </c>
      <c r="L7" s="5" t="s">
        <v>392</v>
      </c>
    </row>
    <row r="8" spans="1:12" ht="27.75" customHeight="1">
      <c r="A8" s="67" t="s">
        <v>347</v>
      </c>
      <c r="B8" s="8" t="s">
        <v>348</v>
      </c>
      <c r="C8" s="9"/>
      <c r="D8" s="59" t="e">
        <f>#REF!</f>
        <v>#REF!</v>
      </c>
      <c r="E8" s="23" t="e">
        <f>#REF!</f>
        <v>#REF!</v>
      </c>
      <c r="F8" s="32" t="s">
        <v>367</v>
      </c>
      <c r="G8" s="32" t="s">
        <v>367</v>
      </c>
      <c r="H8" s="32" t="e">
        <f>#REF!</f>
        <v>#REF!</v>
      </c>
      <c r="I8" s="32" t="s">
        <v>367</v>
      </c>
      <c r="J8" s="32" t="e">
        <f>#REF!</f>
        <v>#REF!</v>
      </c>
      <c r="K8" s="32" t="s">
        <v>367</v>
      </c>
      <c r="L8" s="33" t="e">
        <f>#REF!</f>
        <v>#REF!</v>
      </c>
    </row>
    <row r="9" spans="1:12" ht="27.75" customHeight="1">
      <c r="A9" s="68"/>
      <c r="B9" s="10" t="s">
        <v>349</v>
      </c>
      <c r="C9" s="11"/>
      <c r="D9" s="60" t="e">
        <f>#REF!</f>
        <v>#REF!</v>
      </c>
      <c r="E9" s="24" t="e">
        <f>#REF!-#REF!</f>
        <v>#REF!</v>
      </c>
      <c r="F9" s="25" t="s">
        <v>367</v>
      </c>
      <c r="G9" s="25" t="s">
        <v>367</v>
      </c>
      <c r="H9" s="25" t="s">
        <v>367</v>
      </c>
      <c r="I9" s="110" t="s">
        <v>367</v>
      </c>
      <c r="J9" s="25" t="s">
        <v>367</v>
      </c>
      <c r="K9" s="25" t="s">
        <v>367</v>
      </c>
      <c r="L9" s="34" t="s">
        <v>367</v>
      </c>
    </row>
    <row r="10" spans="1:12" ht="27.75" customHeight="1">
      <c r="A10" s="69"/>
      <c r="B10" s="12" t="s">
        <v>360</v>
      </c>
      <c r="C10" s="13"/>
      <c r="D10" s="41" t="e">
        <f>#REF!</f>
        <v>#REF!</v>
      </c>
      <c r="E10" s="26" t="s">
        <v>365</v>
      </c>
      <c r="F10" s="27" t="e">
        <f>#REF!</f>
        <v>#REF!</v>
      </c>
      <c r="G10" s="27" t="e">
        <f>#REF!</f>
        <v>#REF!</v>
      </c>
      <c r="H10" s="27" t="e">
        <f>#REF!+#REF!+#REF!+#REF!</f>
        <v>#REF!</v>
      </c>
      <c r="I10" s="27" t="e">
        <f>#REF!</f>
        <v>#REF!</v>
      </c>
      <c r="J10" s="27" t="e">
        <f>#REF!+#REF!+#REF!+#REF!</f>
        <v>#REF!</v>
      </c>
      <c r="K10" s="27" t="e">
        <f>#REF!</f>
        <v>#REF!</v>
      </c>
      <c r="L10" s="35" t="e">
        <f>#REF!+#REF!+#REF!+#REF!</f>
        <v>#REF!</v>
      </c>
    </row>
    <row r="11" spans="1:12" ht="27.75" customHeight="1">
      <c r="A11" s="70" t="s">
        <v>350</v>
      </c>
      <c r="B11" s="15" t="s">
        <v>359</v>
      </c>
      <c r="C11" s="16"/>
      <c r="D11" s="61" t="e">
        <f>#REF!</f>
        <v>#REF!</v>
      </c>
      <c r="E11" s="28" t="s">
        <v>365</v>
      </c>
      <c r="F11" s="29" t="e">
        <f>#REF!+#REF!</f>
        <v>#REF!</v>
      </c>
      <c r="G11" s="29" t="e">
        <f>#REF!+#REF!</f>
        <v>#REF!</v>
      </c>
      <c r="H11" s="29" t="s">
        <v>416</v>
      </c>
      <c r="I11" s="29" t="e">
        <f>#REF!+#REF!</f>
        <v>#REF!</v>
      </c>
      <c r="J11" s="29" t="s">
        <v>416</v>
      </c>
      <c r="K11" s="29" t="e">
        <f>#REF!+#REF!</f>
        <v>#REF!</v>
      </c>
      <c r="L11" s="36" t="s">
        <v>416</v>
      </c>
    </row>
    <row r="12" spans="1:12" ht="27.75" customHeight="1">
      <c r="A12" s="68"/>
      <c r="B12" s="17" t="s">
        <v>364</v>
      </c>
      <c r="C12" s="18"/>
      <c r="D12" s="60" t="e">
        <f>#REF!</f>
        <v>#REF!</v>
      </c>
      <c r="E12" s="24" t="s">
        <v>365</v>
      </c>
      <c r="F12" s="25" t="e">
        <f>#REF!+#REF!+#REF!+#REF!</f>
        <v>#REF!</v>
      </c>
      <c r="G12" s="25" t="e">
        <f>#REF!+#REF!+#REF!+#REF!</f>
        <v>#REF!</v>
      </c>
      <c r="H12" s="25" t="s">
        <v>370</v>
      </c>
      <c r="I12" s="25" t="e">
        <f>#REF!+#REF!+#REF!+#REF!</f>
        <v>#REF!</v>
      </c>
      <c r="J12" s="25" t="s">
        <v>370</v>
      </c>
      <c r="K12" s="25" t="e">
        <f>#REF!+#REF!+#REF!+#REF!</f>
        <v>#REF!</v>
      </c>
      <c r="L12" s="34" t="s">
        <v>370</v>
      </c>
    </row>
    <row r="13" spans="1:12" ht="27.75" customHeight="1">
      <c r="A13" s="68"/>
      <c r="B13" s="75" t="s">
        <v>361</v>
      </c>
      <c r="C13" s="76"/>
      <c r="D13" s="77" t="e">
        <f>#REF!</f>
        <v>#REF!</v>
      </c>
      <c r="E13" s="78" t="s">
        <v>365</v>
      </c>
      <c r="F13" s="79" t="e">
        <f>#REF!+#REF!+#REF!</f>
        <v>#REF!</v>
      </c>
      <c r="G13" s="79" t="e">
        <f>#REF!+#REF!+#REF!</f>
        <v>#REF!</v>
      </c>
      <c r="H13" s="79" t="s">
        <v>370</v>
      </c>
      <c r="I13" s="79" t="e">
        <f>#REF!+#REF!+#REF!</f>
        <v>#REF!</v>
      </c>
      <c r="J13" s="79" t="s">
        <v>370</v>
      </c>
      <c r="K13" s="79" t="e">
        <f>#REF!+#REF!+#REF!</f>
        <v>#REF!</v>
      </c>
      <c r="L13" s="80" t="s">
        <v>370</v>
      </c>
    </row>
    <row r="14" spans="1:12" ht="27.75" customHeight="1">
      <c r="A14" s="68"/>
      <c r="B14" s="81" t="s">
        <v>393</v>
      </c>
      <c r="C14" s="18"/>
      <c r="D14" s="60" t="s">
        <v>416</v>
      </c>
      <c r="E14" s="24" t="s">
        <v>416</v>
      </c>
      <c r="F14" s="25" t="s">
        <v>416</v>
      </c>
      <c r="G14" s="25" t="s">
        <v>416</v>
      </c>
      <c r="H14" s="25" t="e">
        <f>#REF!</f>
        <v>#REF!</v>
      </c>
      <c r="I14" s="25" t="s">
        <v>416</v>
      </c>
      <c r="J14" s="25" t="e">
        <f>#REF!</f>
        <v>#REF!</v>
      </c>
      <c r="K14" s="25" t="s">
        <v>416</v>
      </c>
      <c r="L14" s="34" t="e">
        <f>#REF!</f>
        <v>#REF!</v>
      </c>
    </row>
    <row r="15" spans="1:12" ht="27.75" customHeight="1">
      <c r="A15" s="68"/>
      <c r="B15" s="82" t="s">
        <v>394</v>
      </c>
      <c r="C15" s="20"/>
      <c r="D15" s="41" t="s">
        <v>416</v>
      </c>
      <c r="E15" s="26" t="s">
        <v>416</v>
      </c>
      <c r="F15" s="27" t="s">
        <v>416</v>
      </c>
      <c r="G15" s="27" t="s">
        <v>416</v>
      </c>
      <c r="H15" s="27" t="e">
        <f>#REF!+#REF!+#REF!+#REF!</f>
        <v>#REF!</v>
      </c>
      <c r="I15" s="27" t="s">
        <v>416</v>
      </c>
      <c r="J15" s="27" t="e">
        <f>#REF!+#REF!+#REF!+#REF!</f>
        <v>#REF!</v>
      </c>
      <c r="K15" s="27" t="s">
        <v>416</v>
      </c>
      <c r="L15" s="35" t="e">
        <f>#REF!+#REF!+#REF!+#REF!</f>
        <v>#REF!</v>
      </c>
    </row>
    <row r="16" spans="1:12" ht="27.75" customHeight="1">
      <c r="A16" s="70" t="s">
        <v>351</v>
      </c>
      <c r="B16" s="15" t="s">
        <v>352</v>
      </c>
      <c r="C16" s="16"/>
      <c r="D16" s="61" t="e">
        <f>#REF!</f>
        <v>#REF!</v>
      </c>
      <c r="E16" s="28" t="s">
        <v>365</v>
      </c>
      <c r="F16" s="29" t="e">
        <f>#REF!</f>
        <v>#REF!</v>
      </c>
      <c r="G16" s="29" t="e">
        <f>#REF!</f>
        <v>#REF!</v>
      </c>
      <c r="H16" s="29" t="s">
        <v>370</v>
      </c>
      <c r="I16" s="29" t="e">
        <f>#REF!</f>
        <v>#REF!</v>
      </c>
      <c r="J16" s="29" t="s">
        <v>370</v>
      </c>
      <c r="K16" s="29" t="e">
        <f>#REF!</f>
        <v>#REF!</v>
      </c>
      <c r="L16" s="36" t="s">
        <v>370</v>
      </c>
    </row>
    <row r="17" spans="1:12" ht="27.75" customHeight="1">
      <c r="A17" s="68"/>
      <c r="B17" s="17" t="s">
        <v>363</v>
      </c>
      <c r="C17" s="18"/>
      <c r="D17" s="60" t="e">
        <f>#REF!</f>
        <v>#REF!</v>
      </c>
      <c r="E17" s="24" t="s">
        <v>365</v>
      </c>
      <c r="F17" s="25" t="e">
        <f>#REF!+#REF!</f>
        <v>#REF!</v>
      </c>
      <c r="G17" s="25" t="e">
        <f>#REF!+#REF!</f>
        <v>#REF!</v>
      </c>
      <c r="H17" s="25" t="s">
        <v>370</v>
      </c>
      <c r="I17" s="25" t="e">
        <f>#REF!+#REF!</f>
        <v>#REF!</v>
      </c>
      <c r="J17" s="25" t="s">
        <v>370</v>
      </c>
      <c r="K17" s="25" t="e">
        <f>#REF!+#REF!</f>
        <v>#REF!</v>
      </c>
      <c r="L17" s="34" t="s">
        <v>370</v>
      </c>
    </row>
    <row r="18" spans="1:12" ht="27.75" customHeight="1">
      <c r="A18" s="68"/>
      <c r="B18" s="75" t="s">
        <v>353</v>
      </c>
      <c r="C18" s="76"/>
      <c r="D18" s="77" t="e">
        <f>#REF!</f>
        <v>#REF!</v>
      </c>
      <c r="E18" s="78" t="s">
        <v>365</v>
      </c>
      <c r="F18" s="79" t="e">
        <f>#REF!</f>
        <v>#REF!</v>
      </c>
      <c r="G18" s="79" t="e">
        <f>#REF!</f>
        <v>#REF!</v>
      </c>
      <c r="H18" s="79" t="s">
        <v>370</v>
      </c>
      <c r="I18" s="79" t="e">
        <f>#REF!</f>
        <v>#REF!</v>
      </c>
      <c r="J18" s="79" t="s">
        <v>370</v>
      </c>
      <c r="K18" s="79" t="e">
        <f>#REF!</f>
        <v>#REF!</v>
      </c>
      <c r="L18" s="80" t="s">
        <v>370</v>
      </c>
    </row>
    <row r="19" spans="1:12" ht="27.75" customHeight="1">
      <c r="A19" s="68"/>
      <c r="B19" s="81" t="s">
        <v>396</v>
      </c>
      <c r="C19" s="18"/>
      <c r="D19" s="60" t="s">
        <v>416</v>
      </c>
      <c r="E19" s="24" t="s">
        <v>416</v>
      </c>
      <c r="F19" s="25" t="s">
        <v>416</v>
      </c>
      <c r="G19" s="25" t="s">
        <v>416</v>
      </c>
      <c r="H19" s="25" t="e">
        <f>#REF!</f>
        <v>#REF!</v>
      </c>
      <c r="I19" s="25" t="s">
        <v>416</v>
      </c>
      <c r="J19" s="25" t="e">
        <f>#REF!</f>
        <v>#REF!</v>
      </c>
      <c r="K19" s="25" t="s">
        <v>416</v>
      </c>
      <c r="L19" s="34" t="e">
        <f>#REF!</f>
        <v>#REF!</v>
      </c>
    </row>
    <row r="20" spans="1:12" ht="27.75" customHeight="1">
      <c r="A20" s="68"/>
      <c r="B20" s="82" t="s">
        <v>398</v>
      </c>
      <c r="C20" s="20"/>
      <c r="D20" s="41" t="s">
        <v>416</v>
      </c>
      <c r="E20" s="26" t="s">
        <v>416</v>
      </c>
      <c r="F20" s="27" t="s">
        <v>416</v>
      </c>
      <c r="G20" s="27" t="s">
        <v>416</v>
      </c>
      <c r="H20" s="27" t="e">
        <f>#REF!</f>
        <v>#REF!</v>
      </c>
      <c r="I20" s="27" t="s">
        <v>416</v>
      </c>
      <c r="J20" s="27" t="e">
        <f>#REF!</f>
        <v>#REF!</v>
      </c>
      <c r="K20" s="27" t="s">
        <v>416</v>
      </c>
      <c r="L20" s="35" t="e">
        <f>#REF!</f>
        <v>#REF!</v>
      </c>
    </row>
    <row r="21" spans="1:12" ht="27.75" customHeight="1">
      <c r="A21" s="70" t="s">
        <v>354</v>
      </c>
      <c r="B21" s="15" t="s">
        <v>355</v>
      </c>
      <c r="C21" s="16"/>
      <c r="D21" s="61" t="e">
        <f>#REF!</f>
        <v>#REF!</v>
      </c>
      <c r="E21" s="28" t="s">
        <v>365</v>
      </c>
      <c r="F21" s="29" t="e">
        <f>#REF!+#REF!</f>
        <v>#REF!</v>
      </c>
      <c r="G21" s="29" t="e">
        <f>#REF!+#REF!</f>
        <v>#REF!</v>
      </c>
      <c r="H21" s="29" t="s">
        <v>370</v>
      </c>
      <c r="I21" s="29" t="e">
        <f>#REF!+#REF!</f>
        <v>#REF!</v>
      </c>
      <c r="J21" s="29" t="s">
        <v>370</v>
      </c>
      <c r="K21" s="29" t="e">
        <f>#REF!+#REF!</f>
        <v>#REF!</v>
      </c>
      <c r="L21" s="36" t="s">
        <v>370</v>
      </c>
    </row>
    <row r="22" spans="1:12" ht="27.75" customHeight="1">
      <c r="A22" s="68"/>
      <c r="B22" s="17" t="s">
        <v>362</v>
      </c>
      <c r="C22" s="18"/>
      <c r="D22" s="60" t="e">
        <f>#REF!</f>
        <v>#REF!</v>
      </c>
      <c r="E22" s="24" t="s">
        <v>365</v>
      </c>
      <c r="F22" s="25" t="e">
        <f>#REF!+#REF!+#REF!+#REF!+#REF!</f>
        <v>#REF!</v>
      </c>
      <c r="G22" s="25" t="e">
        <f>#REF!+#REF!+#REF!+#REF!+#REF!</f>
        <v>#REF!</v>
      </c>
      <c r="H22" s="25" t="s">
        <v>370</v>
      </c>
      <c r="I22" s="25" t="e">
        <f>#REF!+#REF!+#REF!+#REF!+#REF!</f>
        <v>#REF!</v>
      </c>
      <c r="J22" s="25" t="s">
        <v>370</v>
      </c>
      <c r="K22" s="25" t="e">
        <f>#REF!+#REF!+#REF!+#REF!+#REF!</f>
        <v>#REF!</v>
      </c>
      <c r="L22" s="34" t="s">
        <v>370</v>
      </c>
    </row>
    <row r="23" spans="1:12" ht="27.75" customHeight="1" thickBot="1">
      <c r="A23" s="71"/>
      <c r="B23" s="21" t="s">
        <v>340</v>
      </c>
      <c r="C23" s="22"/>
      <c r="D23" s="62" t="e">
        <f>IF(#REF!="",#REF!,#REF!)</f>
        <v>#REF!</v>
      </c>
      <c r="E23" s="30" t="s">
        <v>365</v>
      </c>
      <c r="F23" s="31" t="e">
        <f>IF(#REF!="",#REF!,#REF!)</f>
        <v>#REF!</v>
      </c>
      <c r="G23" s="31" t="e">
        <f>IF(#REF!="",#REF!,#REF!)</f>
        <v>#REF!</v>
      </c>
      <c r="H23" s="31" t="s">
        <v>370</v>
      </c>
      <c r="I23" s="31" t="e">
        <f>IF(#REF!="",#REF!,#REF!)</f>
        <v>#REF!</v>
      </c>
      <c r="J23" s="31" t="s">
        <v>370</v>
      </c>
      <c r="K23" s="31" t="e">
        <f>IF(#REF!="",#REF!,#REF!)</f>
        <v>#REF!</v>
      </c>
      <c r="L23" s="37" t="s">
        <v>370</v>
      </c>
    </row>
    <row r="24" spans="1:12" s="6" customFormat="1" ht="27.75" customHeight="1">
      <c r="A24" s="67" t="s">
        <v>376</v>
      </c>
      <c r="B24" s="83" t="s">
        <v>371</v>
      </c>
      <c r="C24" s="84" t="s">
        <v>399</v>
      </c>
      <c r="D24" s="55" t="s">
        <v>370</v>
      </c>
      <c r="E24" s="56" t="s">
        <v>370</v>
      </c>
      <c r="F24" s="47" t="e">
        <f>#REF!</f>
        <v>#REF!</v>
      </c>
      <c r="G24" s="47" t="e">
        <f>#REF!</f>
        <v>#REF!</v>
      </c>
      <c r="H24" s="47" t="e">
        <f>#REF!</f>
        <v>#REF!</v>
      </c>
      <c r="I24" s="47" t="e">
        <f>#REF!</f>
        <v>#REF!</v>
      </c>
      <c r="J24" s="47" t="e">
        <f>#REF!</f>
        <v>#REF!</v>
      </c>
      <c r="K24" s="47" t="e">
        <f>#REF!</f>
        <v>#REF!</v>
      </c>
      <c r="L24" s="48" t="e">
        <f>#REF!</f>
        <v>#REF!</v>
      </c>
    </row>
    <row r="25" spans="1:12" ht="27.75" customHeight="1">
      <c r="A25" s="68"/>
      <c r="B25" s="2" t="s">
        <v>356</v>
      </c>
      <c r="C25" s="85" t="s">
        <v>400</v>
      </c>
      <c r="D25" s="63" t="s">
        <v>368</v>
      </c>
      <c r="E25" s="42" t="s">
        <v>370</v>
      </c>
      <c r="F25" s="43">
        <v>0.35</v>
      </c>
      <c r="G25" s="43">
        <v>0.15</v>
      </c>
      <c r="H25" s="43">
        <v>0.1</v>
      </c>
      <c r="I25" s="43">
        <v>0.15</v>
      </c>
      <c r="J25" s="50">
        <v>0.05</v>
      </c>
      <c r="K25" s="43">
        <v>0.15</v>
      </c>
      <c r="L25" s="44">
        <v>0.05</v>
      </c>
    </row>
    <row r="26" spans="1:12" ht="27.75" customHeight="1">
      <c r="A26" s="68"/>
      <c r="B26" s="19" t="s">
        <v>374</v>
      </c>
      <c r="C26" s="86" t="s">
        <v>401</v>
      </c>
      <c r="D26" s="41" t="s">
        <v>368</v>
      </c>
      <c r="E26" s="14" t="s">
        <v>370</v>
      </c>
      <c r="F26" s="39" t="e">
        <f aca="true" t="shared" si="0" ref="F26:L26">F24*F25</f>
        <v>#REF!</v>
      </c>
      <c r="G26" s="39" t="e">
        <f t="shared" si="0"/>
        <v>#REF!</v>
      </c>
      <c r="H26" s="39" t="e">
        <f t="shared" si="0"/>
        <v>#REF!</v>
      </c>
      <c r="I26" s="39" t="e">
        <f t="shared" si="0"/>
        <v>#REF!</v>
      </c>
      <c r="J26" s="27" t="e">
        <f t="shared" si="0"/>
        <v>#REF!</v>
      </c>
      <c r="K26" s="39" t="e">
        <f t="shared" si="0"/>
        <v>#REF!</v>
      </c>
      <c r="L26" s="35" t="e">
        <f t="shared" si="0"/>
        <v>#REF!</v>
      </c>
    </row>
    <row r="27" spans="1:12" ht="27.75" customHeight="1">
      <c r="A27" s="68"/>
      <c r="B27" s="87" t="s">
        <v>425</v>
      </c>
      <c r="C27" s="88" t="s">
        <v>402</v>
      </c>
      <c r="D27" s="40" t="s">
        <v>368</v>
      </c>
      <c r="E27" s="58" t="e">
        <f>#REF!</f>
        <v>#REF!</v>
      </c>
      <c r="F27" s="1132" t="e">
        <f>ROUND(SUM(F26:L26),1)</f>
        <v>#REF!</v>
      </c>
      <c r="G27" s="1110"/>
      <c r="H27" s="1110"/>
      <c r="I27" s="1110"/>
      <c r="J27" s="1110"/>
      <c r="K27" s="1110"/>
      <c r="L27" s="1133"/>
    </row>
    <row r="28" spans="1:12" ht="27.75" customHeight="1">
      <c r="A28" s="68"/>
      <c r="B28" s="2" t="s">
        <v>372</v>
      </c>
      <c r="C28" s="85" t="s">
        <v>403</v>
      </c>
      <c r="D28" s="6" t="s">
        <v>365</v>
      </c>
      <c r="E28" s="93">
        <v>0.2</v>
      </c>
      <c r="F28" s="1134">
        <v>0.8</v>
      </c>
      <c r="G28" s="1135"/>
      <c r="H28" s="1135"/>
      <c r="I28" s="1135"/>
      <c r="J28" s="1135"/>
      <c r="K28" s="1135"/>
      <c r="L28" s="1136"/>
    </row>
    <row r="29" spans="1:12" ht="27.75" customHeight="1">
      <c r="A29" s="68"/>
      <c r="B29" s="19" t="s">
        <v>375</v>
      </c>
      <c r="C29" s="86" t="s">
        <v>404</v>
      </c>
      <c r="D29" s="41" t="s">
        <v>365</v>
      </c>
      <c r="E29" s="99" t="e">
        <f>E27*E28</f>
        <v>#REF!</v>
      </c>
      <c r="F29" s="1126" t="e">
        <f>F27*F28</f>
        <v>#REF!</v>
      </c>
      <c r="G29" s="1122"/>
      <c r="H29" s="1122"/>
      <c r="I29" s="1122"/>
      <c r="J29" s="1122"/>
      <c r="K29" s="1122"/>
      <c r="L29" s="1131"/>
    </row>
    <row r="30" spans="1:12" ht="27.75" customHeight="1">
      <c r="A30" s="68"/>
      <c r="B30" s="89" t="s">
        <v>426</v>
      </c>
      <c r="C30" s="90" t="s">
        <v>405</v>
      </c>
      <c r="D30" s="57" t="e">
        <f>#REF!</f>
        <v>#REF!</v>
      </c>
      <c r="E30" s="1138" t="e">
        <f>ROUND(SUM(E29:L29),1)</f>
        <v>#REF!</v>
      </c>
      <c r="F30" s="1111"/>
      <c r="G30" s="1111"/>
      <c r="H30" s="1111"/>
      <c r="I30" s="1111"/>
      <c r="J30" s="1111"/>
      <c r="K30" s="1111"/>
      <c r="L30" s="1139"/>
    </row>
    <row r="31" spans="1:12" ht="27.75" customHeight="1">
      <c r="A31" s="68"/>
      <c r="B31" s="2" t="s">
        <v>373</v>
      </c>
      <c r="C31" s="85" t="s">
        <v>406</v>
      </c>
      <c r="D31" s="94">
        <v>0.3</v>
      </c>
      <c r="E31" s="1140">
        <v>0.7</v>
      </c>
      <c r="F31" s="1135"/>
      <c r="G31" s="1135"/>
      <c r="H31" s="1135"/>
      <c r="I31" s="1135"/>
      <c r="J31" s="1135"/>
      <c r="K31" s="1135"/>
      <c r="L31" s="1136"/>
    </row>
    <row r="32" spans="1:12" ht="27.75" customHeight="1">
      <c r="A32" s="68"/>
      <c r="B32" s="19" t="s">
        <v>407</v>
      </c>
      <c r="C32" s="86" t="s">
        <v>408</v>
      </c>
      <c r="D32" s="98" t="e">
        <f>D30*D31</f>
        <v>#REF!</v>
      </c>
      <c r="E32" s="1121" t="e">
        <f>E30*E31</f>
        <v>#REF!</v>
      </c>
      <c r="F32" s="1122"/>
      <c r="G32" s="1122"/>
      <c r="H32" s="1122"/>
      <c r="I32" s="1122"/>
      <c r="J32" s="1122"/>
      <c r="K32" s="1122"/>
      <c r="L32" s="1131"/>
    </row>
    <row r="33" spans="1:12" ht="27.75" customHeight="1" thickBot="1">
      <c r="A33" s="71"/>
      <c r="B33" s="91" t="s">
        <v>427</v>
      </c>
      <c r="C33" s="92" t="s">
        <v>409</v>
      </c>
      <c r="D33" s="1079" t="e">
        <f>ROUND(SUM(D32:L32),0)</f>
        <v>#REF!</v>
      </c>
      <c r="E33" s="1079"/>
      <c r="F33" s="1079"/>
      <c r="G33" s="1079"/>
      <c r="H33" s="1079"/>
      <c r="I33" s="1079"/>
      <c r="J33" s="1079"/>
      <c r="K33" s="1079"/>
      <c r="L33" s="1137"/>
    </row>
    <row r="34" spans="2:12" s="64" customFormat="1" ht="27.75" customHeight="1">
      <c r="B34" s="65"/>
      <c r="C34" s="51"/>
      <c r="D34" s="1114">
        <v>0.6</v>
      </c>
      <c r="E34" s="1114"/>
      <c r="F34" s="1114"/>
      <c r="G34" s="1114"/>
      <c r="H34" s="1114"/>
      <c r="I34" s="1114"/>
      <c r="J34" s="1114"/>
      <c r="K34" s="1114"/>
      <c r="L34" s="1114"/>
    </row>
    <row r="35" spans="2:12" s="64" customFormat="1" ht="27.75" customHeight="1" thickBot="1">
      <c r="B35" s="65"/>
      <c r="C35" s="51"/>
      <c r="D35" s="66"/>
      <c r="E35" s="66"/>
      <c r="F35" s="66"/>
      <c r="G35" s="66"/>
      <c r="H35" s="66"/>
      <c r="I35" s="66"/>
      <c r="J35" s="66"/>
      <c r="K35" s="66"/>
      <c r="L35" s="66"/>
    </row>
    <row r="36" spans="1:10" s="64" customFormat="1" ht="15.75" customHeight="1">
      <c r="A36" s="1063"/>
      <c r="B36" s="1064"/>
      <c r="C36" s="53"/>
      <c r="D36" s="1067" t="s">
        <v>429</v>
      </c>
      <c r="E36" s="1068"/>
      <c r="F36" s="1068"/>
      <c r="G36" s="1068"/>
      <c r="H36" s="1068"/>
      <c r="I36" s="1068"/>
      <c r="J36" s="1143"/>
    </row>
    <row r="37" spans="1:10" s="64" customFormat="1" ht="15.75" customHeight="1">
      <c r="A37" s="1065"/>
      <c r="B37" s="1066"/>
      <c r="C37" s="54"/>
      <c r="D37" s="1069" t="s">
        <v>342</v>
      </c>
      <c r="E37" s="1070"/>
      <c r="F37" s="1070"/>
      <c r="G37" s="1070"/>
      <c r="H37" s="1070"/>
      <c r="I37" s="1070"/>
      <c r="J37" s="1087"/>
    </row>
    <row r="38" spans="1:10" s="64" customFormat="1" ht="15.75" customHeight="1">
      <c r="A38" s="1065"/>
      <c r="B38" s="1066"/>
      <c r="C38" s="54"/>
      <c r="D38" s="1069" t="s">
        <v>343</v>
      </c>
      <c r="E38" s="1070"/>
      <c r="F38" s="1070"/>
      <c r="G38" s="1071" t="s">
        <v>412</v>
      </c>
      <c r="H38" s="1070"/>
      <c r="I38" s="1071" t="s">
        <v>413</v>
      </c>
      <c r="J38" s="1087"/>
    </row>
    <row r="39" spans="1:10" s="64" customFormat="1" ht="15.75" customHeight="1">
      <c r="A39" s="1065"/>
      <c r="B39" s="1066"/>
      <c r="C39" s="54"/>
      <c r="D39" s="114" t="s">
        <v>344</v>
      </c>
      <c r="E39" s="109" t="s">
        <v>345</v>
      </c>
      <c r="F39" s="109" t="s">
        <v>346</v>
      </c>
      <c r="G39" s="109" t="s">
        <v>412</v>
      </c>
      <c r="H39" s="109" t="s">
        <v>346</v>
      </c>
      <c r="I39" s="109" t="s">
        <v>413</v>
      </c>
      <c r="J39" s="111" t="s">
        <v>346</v>
      </c>
    </row>
    <row r="40" spans="1:10" s="64" customFormat="1" ht="15.75" customHeight="1" thickBot="1">
      <c r="A40" s="72"/>
      <c r="B40" s="73"/>
      <c r="C40" s="74" t="s">
        <v>387</v>
      </c>
      <c r="D40" s="38" t="s">
        <v>411</v>
      </c>
      <c r="E40" s="4" t="s">
        <v>410</v>
      </c>
      <c r="F40" s="4" t="s">
        <v>415</v>
      </c>
      <c r="G40" s="4" t="s">
        <v>410</v>
      </c>
      <c r="H40" s="4" t="s">
        <v>414</v>
      </c>
      <c r="I40" s="4" t="s">
        <v>410</v>
      </c>
      <c r="J40" s="5" t="s">
        <v>414</v>
      </c>
    </row>
    <row r="41" spans="1:10" s="64" customFormat="1" ht="27.75" customHeight="1">
      <c r="A41" s="70" t="s">
        <v>351</v>
      </c>
      <c r="B41" s="15" t="s">
        <v>352</v>
      </c>
      <c r="C41" s="16"/>
      <c r="D41" s="28" t="e">
        <f>#REF!</f>
        <v>#REF!</v>
      </c>
      <c r="E41" s="29" t="e">
        <f>#REF!</f>
        <v>#REF!</v>
      </c>
      <c r="F41" s="32" t="s">
        <v>417</v>
      </c>
      <c r="G41" s="102" t="e">
        <f>#REF!</f>
        <v>#REF!</v>
      </c>
      <c r="H41" s="32" t="s">
        <v>417</v>
      </c>
      <c r="I41" s="102" t="e">
        <f>#REF!</f>
        <v>#REF!</v>
      </c>
      <c r="J41" s="36" t="s">
        <v>417</v>
      </c>
    </row>
    <row r="42" spans="1:10" s="64" customFormat="1" ht="27.75" customHeight="1">
      <c r="A42" s="68"/>
      <c r="B42" s="17" t="s">
        <v>363</v>
      </c>
      <c r="C42" s="18"/>
      <c r="D42" s="24" t="e">
        <f>#REF!+#REF!</f>
        <v>#REF!</v>
      </c>
      <c r="E42" s="25" t="e">
        <f>#REF!+#REF!</f>
        <v>#REF!</v>
      </c>
      <c r="F42" s="25" t="s">
        <v>417</v>
      </c>
      <c r="G42" s="103" t="e">
        <f>#REF!+#REF!</f>
        <v>#REF!</v>
      </c>
      <c r="H42" s="25" t="s">
        <v>417</v>
      </c>
      <c r="I42" s="103" t="e">
        <f>#REF!+#REF!</f>
        <v>#REF!</v>
      </c>
      <c r="J42" s="34" t="s">
        <v>417</v>
      </c>
    </row>
    <row r="43" spans="1:10" s="64" customFormat="1" ht="27.75" customHeight="1">
      <c r="A43" s="68"/>
      <c r="B43" s="75" t="s">
        <v>353</v>
      </c>
      <c r="C43" s="76"/>
      <c r="D43" s="78" t="e">
        <f>#REF!</f>
        <v>#REF!</v>
      </c>
      <c r="E43" s="79" t="e">
        <f>#REF!</f>
        <v>#REF!</v>
      </c>
      <c r="F43" s="79" t="s">
        <v>417</v>
      </c>
      <c r="G43" s="104" t="e">
        <f>#REF!</f>
        <v>#REF!</v>
      </c>
      <c r="H43" s="79" t="s">
        <v>417</v>
      </c>
      <c r="I43" s="104" t="e">
        <f>#REF!</f>
        <v>#REF!</v>
      </c>
      <c r="J43" s="80" t="s">
        <v>417</v>
      </c>
    </row>
    <row r="44" spans="1:10" s="64" customFormat="1" ht="27.75" customHeight="1">
      <c r="A44" s="68"/>
      <c r="B44" s="81" t="s">
        <v>395</v>
      </c>
      <c r="C44" s="18"/>
      <c r="D44" s="24" t="s">
        <v>417</v>
      </c>
      <c r="E44" s="25" t="s">
        <v>417</v>
      </c>
      <c r="F44" s="25" t="e">
        <f>#REF!</f>
        <v>#REF!</v>
      </c>
      <c r="G44" s="103" t="s">
        <v>417</v>
      </c>
      <c r="H44" s="25" t="e">
        <f>#REF!</f>
        <v>#REF!</v>
      </c>
      <c r="I44" s="103" t="s">
        <v>417</v>
      </c>
      <c r="J44" s="34" t="e">
        <f>#REF!</f>
        <v>#REF!</v>
      </c>
    </row>
    <row r="45" spans="1:10" s="64" customFormat="1" ht="27.75" customHeight="1">
      <c r="A45" s="68"/>
      <c r="B45" s="82" t="s">
        <v>397</v>
      </c>
      <c r="C45" s="20"/>
      <c r="D45" s="26" t="s">
        <v>417</v>
      </c>
      <c r="E45" s="27" t="s">
        <v>417</v>
      </c>
      <c r="F45" s="27" t="e">
        <f>#REF!</f>
        <v>#REF!</v>
      </c>
      <c r="G45" s="105" t="s">
        <v>417</v>
      </c>
      <c r="H45" s="27" t="e">
        <f>#REF!</f>
        <v>#REF!</v>
      </c>
      <c r="I45" s="105" t="s">
        <v>417</v>
      </c>
      <c r="J45" s="35" t="e">
        <f>#REF!</f>
        <v>#REF!</v>
      </c>
    </row>
    <row r="46" spans="1:10" s="64" customFormat="1" ht="27.75" customHeight="1">
      <c r="A46" s="70" t="s">
        <v>354</v>
      </c>
      <c r="B46" s="15" t="s">
        <v>355</v>
      </c>
      <c r="C46" s="16"/>
      <c r="D46" s="28" t="e">
        <f>#REF!+#REF!</f>
        <v>#REF!</v>
      </c>
      <c r="E46" s="29" t="e">
        <f>#REF!+#REF!</f>
        <v>#REF!</v>
      </c>
      <c r="F46" s="29" t="s">
        <v>419</v>
      </c>
      <c r="G46" s="102" t="e">
        <f>#REF!+#REF!</f>
        <v>#REF!</v>
      </c>
      <c r="H46" s="29" t="s">
        <v>419</v>
      </c>
      <c r="I46" s="102" t="e">
        <f>#REF!+#REF!</f>
        <v>#REF!</v>
      </c>
      <c r="J46" s="36" t="s">
        <v>418</v>
      </c>
    </row>
    <row r="47" spans="1:10" s="64" customFormat="1" ht="27.75" customHeight="1">
      <c r="A47" s="68"/>
      <c r="B47" s="17" t="s">
        <v>362</v>
      </c>
      <c r="C47" s="18"/>
      <c r="D47" s="24" t="e">
        <f>#REF!+#REF!+#REF!+#REF!+#REF!</f>
        <v>#REF!</v>
      </c>
      <c r="E47" s="25" t="e">
        <f>#REF!+#REF!+#REF!+#REF!+#REF!</f>
        <v>#REF!</v>
      </c>
      <c r="F47" s="25" t="s">
        <v>419</v>
      </c>
      <c r="G47" s="103" t="e">
        <f>#REF!+#REF!+#REF!+#REF!+#REF!</f>
        <v>#REF!</v>
      </c>
      <c r="H47" s="25" t="s">
        <v>419</v>
      </c>
      <c r="I47" s="103" t="e">
        <f>#REF!+#REF!+#REF!+#REF!+#REF!</f>
        <v>#REF!</v>
      </c>
      <c r="J47" s="34" t="s">
        <v>418</v>
      </c>
    </row>
    <row r="48" spans="1:10" s="64" customFormat="1" ht="27.75" customHeight="1" thickBot="1">
      <c r="A48" s="71"/>
      <c r="B48" s="21" t="s">
        <v>340</v>
      </c>
      <c r="C48" s="22"/>
      <c r="D48" s="30" t="e">
        <f>IF(#REF!="",#REF!,#REF!)</f>
        <v>#REF!</v>
      </c>
      <c r="E48" s="31" t="e">
        <f>IF(#REF!="",#REF!,#REF!)</f>
        <v>#REF!</v>
      </c>
      <c r="F48" s="31" t="s">
        <v>419</v>
      </c>
      <c r="G48" s="106" t="e">
        <f>IF(#REF!="",#REF!,#REF!)</f>
        <v>#REF!</v>
      </c>
      <c r="H48" s="31" t="s">
        <v>419</v>
      </c>
      <c r="I48" s="106" t="e">
        <f>IF(#REF!="",#REF!,#REF!)</f>
        <v>#REF!</v>
      </c>
      <c r="J48" s="37" t="s">
        <v>418</v>
      </c>
    </row>
    <row r="49" spans="1:10" s="64" customFormat="1" ht="27.75" customHeight="1">
      <c r="A49" s="67" t="s">
        <v>378</v>
      </c>
      <c r="B49" s="83" t="s">
        <v>371</v>
      </c>
      <c r="C49" s="84" t="s">
        <v>420</v>
      </c>
      <c r="D49" s="46" t="e">
        <f>#REF!</f>
        <v>#REF!</v>
      </c>
      <c r="E49" s="47" t="e">
        <f>#REF!</f>
        <v>#REF!</v>
      </c>
      <c r="F49" s="49" t="e">
        <f>#REF!</f>
        <v>#REF!</v>
      </c>
      <c r="G49" s="107" t="e">
        <f>#REF!</f>
        <v>#REF!</v>
      </c>
      <c r="H49" s="49" t="e">
        <f>#REF!</f>
        <v>#REF!</v>
      </c>
      <c r="I49" s="107" t="e">
        <f>#REF!</f>
        <v>#REF!</v>
      </c>
      <c r="J49" s="48" t="e">
        <f>#REF!</f>
        <v>#REF!</v>
      </c>
    </row>
    <row r="50" spans="1:10" s="64" customFormat="1" ht="27.75" customHeight="1">
      <c r="A50" s="68"/>
      <c r="B50" s="2" t="s">
        <v>356</v>
      </c>
      <c r="C50" s="85" t="s">
        <v>421</v>
      </c>
      <c r="D50" s="45">
        <v>0.35</v>
      </c>
      <c r="E50" s="108">
        <v>0.15</v>
      </c>
      <c r="F50" s="108">
        <v>0.1</v>
      </c>
      <c r="G50" s="101">
        <v>0.15</v>
      </c>
      <c r="H50" s="43">
        <v>0.05</v>
      </c>
      <c r="I50" s="43">
        <v>0.15</v>
      </c>
      <c r="J50" s="44">
        <v>0.05</v>
      </c>
    </row>
    <row r="51" spans="1:10" s="64" customFormat="1" ht="27.75" customHeight="1">
      <c r="A51" s="68"/>
      <c r="B51" s="19" t="s">
        <v>424</v>
      </c>
      <c r="C51" s="86" t="s">
        <v>422</v>
      </c>
      <c r="D51" s="99" t="e">
        <f aca="true" t="shared" si="1" ref="D51:J51">D49*D50</f>
        <v>#REF!</v>
      </c>
      <c r="E51" s="97" t="e">
        <f t="shared" si="1"/>
        <v>#REF!</v>
      </c>
      <c r="F51" s="97" t="e">
        <f>F49*F50</f>
        <v>#REF!</v>
      </c>
      <c r="G51" s="97" t="e">
        <f t="shared" si="1"/>
        <v>#REF!</v>
      </c>
      <c r="H51" s="97" t="e">
        <f t="shared" si="1"/>
        <v>#REF!</v>
      </c>
      <c r="I51" s="97" t="e">
        <f t="shared" si="1"/>
        <v>#REF!</v>
      </c>
      <c r="J51" s="100" t="e">
        <f t="shared" si="1"/>
        <v>#REF!</v>
      </c>
    </row>
    <row r="52" spans="1:10" s="64" customFormat="1" ht="27.75" customHeight="1" thickBot="1">
      <c r="A52" s="71"/>
      <c r="B52" s="95" t="s">
        <v>428</v>
      </c>
      <c r="C52" s="96" t="s">
        <v>423</v>
      </c>
      <c r="D52" s="1106" t="e">
        <f>ROUND(SUM(D51:J51),0)</f>
        <v>#REF!</v>
      </c>
      <c r="E52" s="1078"/>
      <c r="F52" s="1078"/>
      <c r="G52" s="1078"/>
      <c r="H52" s="1078"/>
      <c r="I52" s="1078"/>
      <c r="J52" s="1141"/>
    </row>
    <row r="53" spans="1:10" ht="27.75" customHeight="1">
      <c r="A53" s="2" t="s">
        <v>380</v>
      </c>
      <c r="D53" s="1112">
        <v>0.4</v>
      </c>
      <c r="E53" s="1112"/>
      <c r="F53" s="1112"/>
      <c r="G53" s="1112"/>
      <c r="H53" s="1112"/>
      <c r="I53" s="1112"/>
      <c r="J53" s="1112"/>
    </row>
    <row r="54" spans="1:10" ht="27.75" customHeight="1">
      <c r="A54" s="2" t="s">
        <v>381</v>
      </c>
      <c r="J54" s="115"/>
    </row>
    <row r="55" ht="27.75" customHeight="1"/>
    <row r="56" ht="27.75" customHeight="1"/>
    <row r="57" ht="27.75" customHeight="1"/>
    <row r="58" ht="27.75" customHeight="1"/>
    <row r="59" ht="27.75" customHeight="1"/>
    <row r="60" ht="27.75" customHeight="1"/>
    <row r="61" ht="27.75" customHeight="1"/>
    <row r="62" ht="27.75" customHeight="1"/>
    <row r="63" ht="27.75" customHeight="1"/>
  </sheetData>
  <sheetProtection/>
  <mergeCells count="22">
    <mergeCell ref="A36:B39"/>
    <mergeCell ref="D36:J36"/>
    <mergeCell ref="D37:J37"/>
    <mergeCell ref="D38:F38"/>
    <mergeCell ref="G38:H38"/>
    <mergeCell ref="I38:J38"/>
    <mergeCell ref="A3:B6"/>
    <mergeCell ref="K5:L5"/>
    <mergeCell ref="F5:H5"/>
    <mergeCell ref="I5:J5"/>
    <mergeCell ref="F4:L4"/>
    <mergeCell ref="F3:L3"/>
    <mergeCell ref="D34:L34"/>
    <mergeCell ref="D53:J53"/>
    <mergeCell ref="F27:L27"/>
    <mergeCell ref="F28:L28"/>
    <mergeCell ref="F29:L29"/>
    <mergeCell ref="E32:L32"/>
    <mergeCell ref="D33:L33"/>
    <mergeCell ref="E30:L30"/>
    <mergeCell ref="E31:L31"/>
    <mergeCell ref="D52:J52"/>
  </mergeCells>
  <printOptions/>
  <pageMargins left="0.6692913385826772" right="0.35433070866141736" top="0.9055118110236221" bottom="0.31496062992125984" header="0.5118110236220472" footer="0"/>
  <pageSetup fitToHeight="0" fitToWidth="1" horizontalDpi="400" verticalDpi="400" orientation="portrait" paperSize="9" scale="56" r:id="rId2"/>
  <drawing r:id="rId1"/>
</worksheet>
</file>

<file path=xl/worksheets/sheet6.xml><?xml version="1.0" encoding="utf-8"?>
<worksheet xmlns="http://schemas.openxmlformats.org/spreadsheetml/2006/main" xmlns:r="http://schemas.openxmlformats.org/officeDocument/2006/relationships">
  <sheetPr codeName="Sheet10"/>
  <dimension ref="A2:V100"/>
  <sheetViews>
    <sheetView tabSelected="1" view="pageBreakPreview" zoomScaleSheetLayoutView="100" zoomScalePageLayoutView="0" workbookViewId="0" topLeftCell="A1">
      <selection activeCell="A1" sqref="A1"/>
    </sheetView>
  </sheetViews>
  <sheetFormatPr defaultColWidth="6.625" defaultRowHeight="24" customHeight="1" outlineLevelRow="1"/>
  <cols>
    <col min="1" max="2" width="1.625" style="804" customWidth="1"/>
    <col min="3" max="4" width="6.625" style="804" customWidth="1"/>
    <col min="5" max="5" width="7.25390625" style="804" customWidth="1"/>
    <col min="6" max="6" width="3.75390625" style="804" customWidth="1"/>
    <col min="7" max="7" width="3.875" style="804" customWidth="1"/>
    <col min="8" max="8" width="6.625" style="804" customWidth="1"/>
    <col min="9" max="9" width="2.625" style="804" customWidth="1"/>
    <col min="10" max="10" width="6.625" style="804" customWidth="1"/>
    <col min="11" max="11" width="2.75390625" style="804" customWidth="1"/>
    <col min="12" max="12" width="6.625" style="804" customWidth="1"/>
    <col min="13" max="13" width="3.625" style="804" customWidth="1"/>
    <col min="14" max="14" width="4.75390625" style="804" customWidth="1"/>
    <col min="15" max="15" width="6.625" style="804" customWidth="1"/>
    <col min="16" max="16" width="3.75390625" style="804" customWidth="1"/>
    <col min="17" max="17" width="6.625" style="804" customWidth="1"/>
    <col min="18" max="18" width="2.625" style="804" customWidth="1"/>
    <col min="19" max="19" width="6.625" style="804" customWidth="1"/>
    <col min="20" max="20" width="2.625" style="804" customWidth="1"/>
    <col min="21" max="22" width="1.625" style="804" customWidth="1"/>
    <col min="23" max="16384" width="6.625" style="804" customWidth="1"/>
  </cols>
  <sheetData>
    <row r="1" ht="18.75" customHeight="1"/>
    <row r="2" spans="1:21" ht="15" customHeight="1" thickBot="1">
      <c r="A2" s="805"/>
      <c r="B2" s="805"/>
      <c r="C2" s="805" t="s">
        <v>120</v>
      </c>
      <c r="D2" s="805"/>
      <c r="E2" s="805"/>
      <c r="F2" s="805"/>
      <c r="G2" s="805"/>
      <c r="H2" s="805"/>
      <c r="I2" s="805"/>
      <c r="J2" s="805"/>
      <c r="K2" s="805"/>
      <c r="L2" s="805"/>
      <c r="M2" s="805"/>
      <c r="N2" s="805"/>
      <c r="O2" s="805"/>
      <c r="P2" s="805"/>
      <c r="Q2" s="805"/>
      <c r="R2" s="805"/>
      <c r="S2" s="805"/>
      <c r="T2" s="805"/>
      <c r="U2" s="805"/>
    </row>
    <row r="3" spans="1:21" ht="24" customHeight="1">
      <c r="A3" s="805"/>
      <c r="B3" s="1220" t="s">
        <v>121</v>
      </c>
      <c r="C3" s="1221"/>
      <c r="D3" s="1221"/>
      <c r="E3" s="1221"/>
      <c r="F3" s="1221"/>
      <c r="G3" s="1221"/>
      <c r="H3" s="1221"/>
      <c r="I3" s="1221"/>
      <c r="J3" s="1221"/>
      <c r="K3" s="1221"/>
      <c r="L3" s="1221"/>
      <c r="M3" s="1221"/>
      <c r="N3" s="1221"/>
      <c r="O3" s="1221"/>
      <c r="P3" s="1221"/>
      <c r="Q3" s="1221"/>
      <c r="R3" s="1221"/>
      <c r="S3" s="1221"/>
      <c r="T3" s="1221"/>
      <c r="U3" s="1222"/>
    </row>
    <row r="4" spans="1:21" ht="13.5">
      <c r="A4" s="805"/>
      <c r="B4" s="806"/>
      <c r="C4" s="801"/>
      <c r="D4" s="801"/>
      <c r="E4" s="801"/>
      <c r="F4" s="801"/>
      <c r="G4" s="801"/>
      <c r="H4" s="801"/>
      <c r="I4" s="801"/>
      <c r="J4" s="801"/>
      <c r="K4" s="801"/>
      <c r="L4" s="801"/>
      <c r="M4" s="801"/>
      <c r="N4" s="801"/>
      <c r="O4" s="801"/>
      <c r="P4" s="801" t="s">
        <v>122</v>
      </c>
      <c r="Q4" s="801"/>
      <c r="R4" s="801"/>
      <c r="S4" s="801"/>
      <c r="T4" s="801"/>
      <c r="U4" s="807"/>
    </row>
    <row r="5" spans="1:21" ht="21.75" customHeight="1">
      <c r="A5" s="805"/>
      <c r="B5" s="806"/>
      <c r="C5" s="801"/>
      <c r="D5" s="801"/>
      <c r="E5" s="801"/>
      <c r="F5" s="801"/>
      <c r="G5" s="801"/>
      <c r="H5" s="801"/>
      <c r="I5" s="801"/>
      <c r="J5" s="801"/>
      <c r="K5" s="801"/>
      <c r="L5" s="1215" t="s">
        <v>123</v>
      </c>
      <c r="M5" s="1215"/>
      <c r="N5" s="1215"/>
      <c r="O5" s="1216">
        <f>IF('業務情報'!F6="","",'業務情報'!F6)</f>
      </c>
      <c r="P5" s="1216"/>
      <c r="Q5" s="1216"/>
      <c r="R5" s="1216"/>
      <c r="S5" s="1216"/>
      <c r="T5" s="1216"/>
      <c r="U5" s="807"/>
    </row>
    <row r="6" spans="1:21" ht="4.5" customHeight="1" thickBot="1">
      <c r="A6" s="805"/>
      <c r="B6" s="808"/>
      <c r="C6" s="802"/>
      <c r="D6" s="802"/>
      <c r="E6" s="809"/>
      <c r="F6" s="1173" t="s">
        <v>124</v>
      </c>
      <c r="G6" s="1173"/>
      <c r="H6" s="1173"/>
      <c r="I6" s="1173"/>
      <c r="J6" s="1173"/>
      <c r="K6" s="1173"/>
      <c r="L6" s="1173"/>
      <c r="M6" s="1173"/>
      <c r="N6" s="1173"/>
      <c r="O6" s="1173"/>
      <c r="P6" s="1173"/>
      <c r="Q6" s="1173"/>
      <c r="R6" s="1173"/>
      <c r="S6" s="1173"/>
      <c r="T6" s="802"/>
      <c r="U6" s="810"/>
    </row>
    <row r="7" spans="1:21" ht="24" customHeight="1">
      <c r="A7" s="805"/>
      <c r="B7" s="1223" t="s">
        <v>125</v>
      </c>
      <c r="C7" s="1224"/>
      <c r="D7" s="1224"/>
      <c r="E7" s="1225"/>
      <c r="F7" s="1174">
        <f>IF('業務情報'!F7="","",'業務情報'!F7)</f>
      </c>
      <c r="G7" s="1175"/>
      <c r="H7" s="1175"/>
      <c r="I7" s="1175"/>
      <c r="J7" s="1175"/>
      <c r="K7" s="1175"/>
      <c r="L7" s="1175"/>
      <c r="M7" s="1175"/>
      <c r="N7" s="1175"/>
      <c r="O7" s="1175"/>
      <c r="P7" s="1175"/>
      <c r="Q7" s="1175"/>
      <c r="R7" s="1175"/>
      <c r="S7" s="1175"/>
      <c r="T7" s="799"/>
      <c r="U7" s="811"/>
    </row>
    <row r="8" spans="1:21" ht="24" customHeight="1">
      <c r="A8" s="805"/>
      <c r="B8" s="1198" t="s">
        <v>126</v>
      </c>
      <c r="C8" s="1199"/>
      <c r="D8" s="1199"/>
      <c r="E8" s="1200"/>
      <c r="F8" s="1244" t="s">
        <v>127</v>
      </c>
      <c r="G8" s="1245"/>
      <c r="H8" s="1245"/>
      <c r="I8" s="1245"/>
      <c r="J8" s="1245"/>
      <c r="K8" s="1245"/>
      <c r="L8" s="1245"/>
      <c r="M8" s="1247"/>
      <c r="N8" s="971" t="s">
        <v>128</v>
      </c>
      <c r="O8" s="1245"/>
      <c r="P8" s="1245"/>
      <c r="Q8" s="1245"/>
      <c r="R8" s="1245"/>
      <c r="S8" s="1245"/>
      <c r="T8" s="1245"/>
      <c r="U8" s="1246"/>
    </row>
    <row r="9" spans="1:21" ht="24" customHeight="1">
      <c r="A9" s="805"/>
      <c r="B9" s="1198" t="s">
        <v>129</v>
      </c>
      <c r="C9" s="1199"/>
      <c r="D9" s="1199"/>
      <c r="E9" s="1200"/>
      <c r="F9" s="1165" t="s">
        <v>657</v>
      </c>
      <c r="G9" s="1166"/>
      <c r="H9" s="1166"/>
      <c r="I9" s="1166"/>
      <c r="J9" s="1166"/>
      <c r="K9" s="1166"/>
      <c r="L9" s="1166"/>
      <c r="M9" s="1167"/>
      <c r="N9" s="1165" t="s">
        <v>658</v>
      </c>
      <c r="O9" s="1166"/>
      <c r="P9" s="1166"/>
      <c r="Q9" s="1166"/>
      <c r="R9" s="1166"/>
      <c r="S9" s="1166"/>
      <c r="T9" s="1166"/>
      <c r="U9" s="1168"/>
    </row>
    <row r="10" spans="1:21" ht="24" customHeight="1">
      <c r="A10" s="805"/>
      <c r="B10" s="1198" t="s">
        <v>133</v>
      </c>
      <c r="C10" s="1199"/>
      <c r="D10" s="1199"/>
      <c r="E10" s="1200"/>
      <c r="F10" s="965"/>
      <c r="G10" s="966"/>
      <c r="H10" s="967"/>
      <c r="I10" s="966"/>
      <c r="J10" s="968" t="s">
        <v>659</v>
      </c>
      <c r="K10" s="966"/>
      <c r="L10" s="967"/>
      <c r="M10" s="966" t="s">
        <v>132</v>
      </c>
      <c r="N10" s="966"/>
      <c r="O10" s="966" t="s">
        <v>130</v>
      </c>
      <c r="P10" s="966"/>
      <c r="Q10" s="966" t="s">
        <v>131</v>
      </c>
      <c r="R10" s="966"/>
      <c r="S10" s="966"/>
      <c r="T10" s="966"/>
      <c r="U10" s="969"/>
    </row>
    <row r="11" spans="1:21" ht="24" customHeight="1">
      <c r="A11" s="805"/>
      <c r="B11" s="1198" t="s">
        <v>134</v>
      </c>
      <c r="C11" s="1199"/>
      <c r="D11" s="1199"/>
      <c r="E11" s="1200"/>
      <c r="F11" s="965"/>
      <c r="G11" s="966"/>
      <c r="H11" s="967"/>
      <c r="I11" s="966"/>
      <c r="J11" s="968" t="s">
        <v>659</v>
      </c>
      <c r="K11" s="966"/>
      <c r="L11" s="967"/>
      <c r="M11" s="966" t="s">
        <v>132</v>
      </c>
      <c r="N11" s="966"/>
      <c r="O11" s="966" t="s">
        <v>130</v>
      </c>
      <c r="P11" s="966"/>
      <c r="Q11" s="966" t="s">
        <v>131</v>
      </c>
      <c r="R11" s="966"/>
      <c r="S11" s="966"/>
      <c r="T11" s="966"/>
      <c r="U11" s="969"/>
    </row>
    <row r="12" spans="1:21" ht="24" customHeight="1">
      <c r="A12" s="805"/>
      <c r="B12" s="1156" t="s">
        <v>135</v>
      </c>
      <c r="C12" s="1157"/>
      <c r="D12" s="1157"/>
      <c r="E12" s="1158"/>
      <c r="F12" s="973" t="s">
        <v>136</v>
      </c>
      <c r="G12" s="974"/>
      <c r="H12" s="1240">
        <f>IF('[1]業務情報'!F14="","",'[1]業務情報'!F14)</f>
      </c>
      <c r="I12" s="1240"/>
      <c r="J12" s="1240"/>
      <c r="K12" s="1240"/>
      <c r="L12" s="1240"/>
      <c r="M12" s="1240"/>
      <c r="N12" s="1240"/>
      <c r="O12" s="1240"/>
      <c r="P12" s="1240"/>
      <c r="Q12" s="1240"/>
      <c r="R12" s="1240"/>
      <c r="S12" s="1240"/>
      <c r="T12" s="1240"/>
      <c r="U12" s="1241"/>
    </row>
    <row r="13" spans="1:21" ht="24" customHeight="1">
      <c r="A13" s="805"/>
      <c r="B13" s="1159"/>
      <c r="C13" s="1160"/>
      <c r="D13" s="1160"/>
      <c r="E13" s="1161"/>
      <c r="F13" s="975" t="s">
        <v>661</v>
      </c>
      <c r="G13" s="976"/>
      <c r="H13" s="1242"/>
      <c r="I13" s="1242"/>
      <c r="J13" s="1242"/>
      <c r="K13" s="1242"/>
      <c r="L13" s="1242"/>
      <c r="M13" s="1242"/>
      <c r="N13" s="1242"/>
      <c r="O13" s="1242"/>
      <c r="P13" s="1242"/>
      <c r="Q13" s="1242"/>
      <c r="R13" s="1242"/>
      <c r="S13" s="1242"/>
      <c r="T13" s="1242"/>
      <c r="U13" s="1243"/>
    </row>
    <row r="14" spans="1:21" ht="24" customHeight="1">
      <c r="A14" s="805"/>
      <c r="B14" s="1198" t="s">
        <v>137</v>
      </c>
      <c r="C14" s="1199"/>
      <c r="D14" s="1199"/>
      <c r="E14" s="1200"/>
      <c r="F14" s="971"/>
      <c r="G14" s="966"/>
      <c r="H14" s="977"/>
      <c r="I14" s="966"/>
      <c r="J14" s="966"/>
      <c r="K14" s="966"/>
      <c r="L14" s="977"/>
      <c r="M14" s="977"/>
      <c r="N14" s="966"/>
      <c r="O14" s="966"/>
      <c r="P14" s="966"/>
      <c r="Q14" s="966"/>
      <c r="R14" s="966"/>
      <c r="S14" s="966"/>
      <c r="T14" s="966"/>
      <c r="U14" s="969"/>
    </row>
    <row r="15" spans="1:21" ht="24" customHeight="1">
      <c r="A15" s="805"/>
      <c r="B15" s="1209" t="s">
        <v>138</v>
      </c>
      <c r="C15" s="1210"/>
      <c r="D15" s="1210"/>
      <c r="E15" s="1211"/>
      <c r="F15" s="978" t="s">
        <v>662</v>
      </c>
      <c r="G15" s="979"/>
      <c r="H15" s="980"/>
      <c r="I15" s="979"/>
      <c r="J15" s="979"/>
      <c r="K15" s="979"/>
      <c r="L15" s="981" t="s">
        <v>177</v>
      </c>
      <c r="M15" s="980"/>
      <c r="N15" s="979"/>
      <c r="O15" s="979"/>
      <c r="P15" s="979"/>
      <c r="Q15" s="982" t="s">
        <v>663</v>
      </c>
      <c r="R15" s="979"/>
      <c r="S15" s="979"/>
      <c r="T15" s="979"/>
      <c r="U15" s="983"/>
    </row>
    <row r="16" spans="1:21" ht="24" customHeight="1">
      <c r="A16" s="805"/>
      <c r="B16" s="1212"/>
      <c r="C16" s="1213"/>
      <c r="D16" s="1213"/>
      <c r="E16" s="1214"/>
      <c r="F16" s="984" t="s">
        <v>179</v>
      </c>
      <c r="G16" s="985"/>
      <c r="H16" s="986"/>
      <c r="I16" s="985"/>
      <c r="J16" s="985"/>
      <c r="K16" s="985"/>
      <c r="L16" s="987" t="s">
        <v>180</v>
      </c>
      <c r="M16" s="986"/>
      <c r="N16" s="985"/>
      <c r="O16" s="985"/>
      <c r="P16" s="985"/>
      <c r="Q16" s="988" t="s">
        <v>663</v>
      </c>
      <c r="R16" s="985"/>
      <c r="S16" s="985"/>
      <c r="T16" s="985"/>
      <c r="U16" s="989"/>
    </row>
    <row r="17" spans="1:21" ht="24" customHeight="1">
      <c r="A17" s="805"/>
      <c r="B17" s="1198" t="s">
        <v>139</v>
      </c>
      <c r="C17" s="1199"/>
      <c r="D17" s="1199"/>
      <c r="E17" s="1200"/>
      <c r="F17" s="965" t="s">
        <v>140</v>
      </c>
      <c r="G17" s="966"/>
      <c r="H17" s="990"/>
      <c r="I17" s="966"/>
      <c r="J17" s="966"/>
      <c r="K17" s="966"/>
      <c r="L17" s="967"/>
      <c r="M17" s="991" t="s">
        <v>141</v>
      </c>
      <c r="N17" s="966"/>
      <c r="O17" s="991"/>
      <c r="P17" s="966"/>
      <c r="Q17" s="966"/>
      <c r="R17" s="966"/>
      <c r="S17" s="966"/>
      <c r="T17" s="966" t="s">
        <v>142</v>
      </c>
      <c r="U17" s="969"/>
    </row>
    <row r="18" spans="1:21" ht="19.5" customHeight="1">
      <c r="A18" s="805"/>
      <c r="B18" s="1209" t="s">
        <v>143</v>
      </c>
      <c r="C18" s="1210"/>
      <c r="D18" s="1210"/>
      <c r="E18" s="1211"/>
      <c r="F18" s="812" t="s">
        <v>140</v>
      </c>
      <c r="G18" s="813"/>
      <c r="H18" s="896"/>
      <c r="I18" s="813"/>
      <c r="J18" s="813"/>
      <c r="K18" s="813"/>
      <c r="L18" s="814"/>
      <c r="M18" s="815" t="s">
        <v>141</v>
      </c>
      <c r="N18" s="813"/>
      <c r="O18" s="815"/>
      <c r="P18" s="815"/>
      <c r="Q18" s="815"/>
      <c r="R18" s="815"/>
      <c r="S18" s="815"/>
      <c r="T18" s="813" t="s">
        <v>142</v>
      </c>
      <c r="U18" s="816"/>
    </row>
    <row r="19" spans="1:21" ht="19.5" customHeight="1">
      <c r="A19" s="805"/>
      <c r="B19" s="1233"/>
      <c r="C19" s="1234"/>
      <c r="D19" s="1234"/>
      <c r="E19" s="1235"/>
      <c r="F19" s="822" t="s">
        <v>140</v>
      </c>
      <c r="G19" s="801"/>
      <c r="H19" s="897"/>
      <c r="I19" s="801"/>
      <c r="J19" s="801"/>
      <c r="K19" s="801"/>
      <c r="L19" s="823"/>
      <c r="M19" s="824" t="s">
        <v>141</v>
      </c>
      <c r="N19" s="801"/>
      <c r="O19" s="824"/>
      <c r="P19" s="824"/>
      <c r="Q19" s="824"/>
      <c r="R19" s="824"/>
      <c r="S19" s="824"/>
      <c r="T19" s="801" t="s">
        <v>142</v>
      </c>
      <c r="U19" s="807"/>
    </row>
    <row r="20" spans="1:21" ht="19.5" customHeight="1">
      <c r="A20" s="805"/>
      <c r="B20" s="1233"/>
      <c r="C20" s="1234"/>
      <c r="D20" s="1234"/>
      <c r="E20" s="1235"/>
      <c r="F20" s="822" t="s">
        <v>140</v>
      </c>
      <c r="G20" s="801"/>
      <c r="H20" s="897"/>
      <c r="I20" s="801"/>
      <c r="J20" s="801"/>
      <c r="K20" s="801"/>
      <c r="L20" s="823"/>
      <c r="M20" s="824" t="s">
        <v>141</v>
      </c>
      <c r="N20" s="801"/>
      <c r="O20" s="824"/>
      <c r="P20" s="824"/>
      <c r="Q20" s="824"/>
      <c r="R20" s="824"/>
      <c r="S20" s="824"/>
      <c r="T20" s="801" t="s">
        <v>142</v>
      </c>
      <c r="U20" s="807"/>
    </row>
    <row r="21" spans="1:21" ht="19.5" customHeight="1">
      <c r="A21" s="805"/>
      <c r="B21" s="1233"/>
      <c r="C21" s="1234"/>
      <c r="D21" s="1234"/>
      <c r="E21" s="1235"/>
      <c r="F21" s="822" t="s">
        <v>140</v>
      </c>
      <c r="G21" s="801"/>
      <c r="H21" s="897"/>
      <c r="I21" s="801"/>
      <c r="J21" s="801"/>
      <c r="K21" s="801"/>
      <c r="L21" s="823"/>
      <c r="M21" s="824" t="s">
        <v>141</v>
      </c>
      <c r="N21" s="801"/>
      <c r="O21" s="824"/>
      <c r="P21" s="824"/>
      <c r="Q21" s="824"/>
      <c r="R21" s="824"/>
      <c r="S21" s="824"/>
      <c r="T21" s="801" t="s">
        <v>142</v>
      </c>
      <c r="U21" s="807"/>
    </row>
    <row r="22" spans="1:21" ht="19.5" customHeight="1">
      <c r="A22" s="805"/>
      <c r="B22" s="1233"/>
      <c r="C22" s="1236"/>
      <c r="D22" s="1236"/>
      <c r="E22" s="1235"/>
      <c r="F22" s="817" t="s">
        <v>140</v>
      </c>
      <c r="G22" s="818"/>
      <c r="H22" s="898"/>
      <c r="I22" s="818"/>
      <c r="J22" s="818"/>
      <c r="K22" s="818"/>
      <c r="L22" s="819"/>
      <c r="M22" s="820" t="s">
        <v>141</v>
      </c>
      <c r="N22" s="818"/>
      <c r="O22" s="820"/>
      <c r="P22" s="820"/>
      <c r="Q22" s="820"/>
      <c r="R22" s="820"/>
      <c r="S22" s="820"/>
      <c r="T22" s="818" t="s">
        <v>142</v>
      </c>
      <c r="U22" s="821"/>
    </row>
    <row r="23" spans="1:21" ht="19.5" customHeight="1" thickBot="1">
      <c r="A23" s="805"/>
      <c r="B23" s="1237" t="s">
        <v>144</v>
      </c>
      <c r="C23" s="1238"/>
      <c r="D23" s="1238"/>
      <c r="E23" s="1239"/>
      <c r="F23" s="817" t="s">
        <v>140</v>
      </c>
      <c r="G23" s="818"/>
      <c r="H23" s="898"/>
      <c r="I23" s="818"/>
      <c r="J23" s="818"/>
      <c r="K23" s="818"/>
      <c r="L23" s="819"/>
      <c r="M23" s="820" t="s">
        <v>141</v>
      </c>
      <c r="N23" s="818"/>
      <c r="O23" s="820"/>
      <c r="P23" s="820"/>
      <c r="Q23" s="820"/>
      <c r="R23" s="820"/>
      <c r="S23" s="820"/>
      <c r="T23" s="818" t="s">
        <v>142</v>
      </c>
      <c r="U23" s="821"/>
    </row>
    <row r="24" spans="1:21" ht="19.5" customHeight="1" thickBot="1">
      <c r="A24" s="805"/>
      <c r="B24" s="1205" t="s">
        <v>145</v>
      </c>
      <c r="C24" s="1206"/>
      <c r="D24" s="1206"/>
      <c r="E24" s="1206"/>
      <c r="F24" s="1206"/>
      <c r="G24" s="1206"/>
      <c r="H24" s="1206"/>
      <c r="I24" s="1206"/>
      <c r="J24" s="1206"/>
      <c r="K24" s="1206"/>
      <c r="L24" s="1206"/>
      <c r="M24" s="1206"/>
      <c r="N24" s="1206"/>
      <c r="O24" s="1206"/>
      <c r="P24" s="1206"/>
      <c r="Q24" s="1206"/>
      <c r="R24" s="1206"/>
      <c r="S24" s="1206"/>
      <c r="T24" s="1206"/>
      <c r="U24" s="1207"/>
    </row>
    <row r="25" spans="1:21" ht="19.5" customHeight="1">
      <c r="A25" s="805"/>
      <c r="B25" s="806"/>
      <c r="C25" s="826"/>
      <c r="D25" s="801" t="s">
        <v>181</v>
      </c>
      <c r="E25" s="827"/>
      <c r="F25" s="801"/>
      <c r="G25" s="801"/>
      <c r="H25" s="801"/>
      <c r="I25" s="801"/>
      <c r="J25" s="801"/>
      <c r="K25" s="805"/>
      <c r="L25" s="805"/>
      <c r="M25" s="805"/>
      <c r="N25" s="805"/>
      <c r="O25" s="805"/>
      <c r="P25" s="826" t="s">
        <v>589</v>
      </c>
      <c r="Q25" s="828">
        <f>IF(Q31="-",Q28,Q28-Q31)</f>
        <v>65</v>
      </c>
      <c r="R25" s="801" t="s">
        <v>183</v>
      </c>
      <c r="S25" s="801"/>
      <c r="T25" s="801" t="s">
        <v>185</v>
      </c>
      <c r="U25" s="807"/>
    </row>
    <row r="26" spans="1:21" ht="19.5" customHeight="1" thickBot="1">
      <c r="A26" s="805"/>
      <c r="B26" s="992"/>
      <c r="C26" s="993"/>
      <c r="D26" s="994"/>
      <c r="E26" s="994" t="s">
        <v>186</v>
      </c>
      <c r="F26" s="994"/>
      <c r="G26" s="994"/>
      <c r="H26" s="994"/>
      <c r="I26" s="994"/>
      <c r="J26" s="994"/>
      <c r="K26" s="995"/>
      <c r="L26" s="995" t="s">
        <v>187</v>
      </c>
      <c r="M26" s="995"/>
      <c r="N26" s="995"/>
      <c r="O26" s="995"/>
      <c r="P26" s="993"/>
      <c r="Q26" s="996"/>
      <c r="R26" s="994"/>
      <c r="S26" s="994"/>
      <c r="T26" s="994"/>
      <c r="U26" s="997"/>
    </row>
    <row r="27" spans="1:21" ht="19.5" customHeight="1" thickBot="1">
      <c r="A27" s="805"/>
      <c r="B27" s="1227" t="s">
        <v>193</v>
      </c>
      <c r="C27" s="1228"/>
      <c r="D27" s="1228"/>
      <c r="E27" s="1228"/>
      <c r="F27" s="1228"/>
      <c r="G27" s="1228"/>
      <c r="H27" s="1228"/>
      <c r="I27" s="1228"/>
      <c r="J27" s="1228"/>
      <c r="K27" s="1228"/>
      <c r="L27" s="1228"/>
      <c r="M27" s="1228"/>
      <c r="N27" s="1228"/>
      <c r="O27" s="1228"/>
      <c r="P27" s="1228"/>
      <c r="Q27" s="1228"/>
      <c r="R27" s="1228"/>
      <c r="S27" s="1228"/>
      <c r="T27" s="1228"/>
      <c r="U27" s="1229"/>
    </row>
    <row r="28" spans="1:21" ht="19.5" customHeight="1">
      <c r="A28" s="805"/>
      <c r="B28" s="992"/>
      <c r="C28" s="993" t="s">
        <v>325</v>
      </c>
      <c r="D28" s="994" t="s">
        <v>194</v>
      </c>
      <c r="E28" s="995"/>
      <c r="F28" s="994"/>
      <c r="G28" s="994"/>
      <c r="H28" s="994"/>
      <c r="I28" s="994"/>
      <c r="J28" s="994"/>
      <c r="K28" s="995"/>
      <c r="L28" s="995"/>
      <c r="M28" s="995"/>
      <c r="N28" s="995"/>
      <c r="O28" s="995"/>
      <c r="P28" s="993" t="s">
        <v>146</v>
      </c>
      <c r="Q28" s="996">
        <f>'業務情報'!P20</f>
        <v>65</v>
      </c>
      <c r="R28" s="994" t="s">
        <v>182</v>
      </c>
      <c r="S28" s="994"/>
      <c r="T28" s="994" t="s">
        <v>184</v>
      </c>
      <c r="U28" s="997"/>
    </row>
    <row r="29" spans="1:21" ht="19.5" customHeight="1">
      <c r="A29" s="805"/>
      <c r="B29" s="992"/>
      <c r="C29" s="993"/>
      <c r="D29" s="994"/>
      <c r="E29" s="998">
        <f>IF('業務情報'!F9=2,"　　注）本業務については、創意工夫項目を評価していないため、基礎点と同一となっている。","")</f>
      </c>
      <c r="F29" s="994"/>
      <c r="G29" s="994"/>
      <c r="H29" s="994"/>
      <c r="I29" s="994"/>
      <c r="J29" s="994"/>
      <c r="K29" s="995"/>
      <c r="L29" s="995"/>
      <c r="M29" s="995"/>
      <c r="N29" s="995"/>
      <c r="O29" s="995"/>
      <c r="P29" s="993"/>
      <c r="Q29" s="996"/>
      <c r="R29" s="994"/>
      <c r="S29" s="994"/>
      <c r="T29" s="994"/>
      <c r="U29" s="997"/>
    </row>
    <row r="30" spans="1:21" ht="19.5" customHeight="1">
      <c r="A30" s="805"/>
      <c r="B30" s="992"/>
      <c r="C30" s="993" t="s">
        <v>195</v>
      </c>
      <c r="D30" s="999" t="s">
        <v>586</v>
      </c>
      <c r="E30" s="994"/>
      <c r="F30" s="994"/>
      <c r="G30" s="999"/>
      <c r="H30" s="999"/>
      <c r="I30" s="999"/>
      <c r="J30" s="999"/>
      <c r="K30" s="999"/>
      <c r="L30" s="995"/>
      <c r="M30" s="995"/>
      <c r="N30" s="995"/>
      <c r="O30" s="995"/>
      <c r="P30" s="993" t="s">
        <v>146</v>
      </c>
      <c r="Q30" s="996">
        <f>'業務情報'!P19</f>
        <v>65</v>
      </c>
      <c r="R30" s="994" t="s">
        <v>182</v>
      </c>
      <c r="S30" s="994"/>
      <c r="T30" s="994" t="s">
        <v>184</v>
      </c>
      <c r="U30" s="997"/>
    </row>
    <row r="31" spans="1:21" ht="19.5" customHeight="1">
      <c r="A31" s="805"/>
      <c r="B31" s="992"/>
      <c r="C31" s="993" t="s">
        <v>147</v>
      </c>
      <c r="D31" s="1231" t="s">
        <v>687</v>
      </c>
      <c r="E31" s="1231"/>
      <c r="F31" s="1231"/>
      <c r="G31" s="1231"/>
      <c r="H31" s="1231"/>
      <c r="I31" s="1231"/>
      <c r="J31" s="1231"/>
      <c r="K31" s="1231"/>
      <c r="L31" s="994"/>
      <c r="M31" s="994"/>
      <c r="N31" s="994"/>
      <c r="O31" s="994"/>
      <c r="P31" s="993" t="s">
        <v>146</v>
      </c>
      <c r="Q31" s="996" t="str">
        <f>IF('集計表（項目別集計）'!D7="","-",'集計表（項目別集計）'!D7)</f>
        <v>-</v>
      </c>
      <c r="R31" s="994" t="s">
        <v>182</v>
      </c>
      <c r="S31" s="994"/>
      <c r="T31" s="994" t="s">
        <v>184</v>
      </c>
      <c r="U31" s="997"/>
    </row>
    <row r="32" spans="1:21" ht="19.5" customHeight="1" thickBot="1">
      <c r="A32" s="805"/>
      <c r="B32" s="992"/>
      <c r="C32" s="993" t="s">
        <v>196</v>
      </c>
      <c r="D32" s="1226" t="s">
        <v>197</v>
      </c>
      <c r="E32" s="1226"/>
      <c r="F32" s="1226"/>
      <c r="G32" s="1226"/>
      <c r="H32" s="1226"/>
      <c r="I32" s="1226"/>
      <c r="J32" s="1226"/>
      <c r="K32" s="1226"/>
      <c r="L32" s="995"/>
      <c r="M32" s="995"/>
      <c r="N32" s="995"/>
      <c r="O32" s="995"/>
      <c r="P32" s="993"/>
      <c r="Q32" s="995"/>
      <c r="R32" s="1000" t="s">
        <v>664</v>
      </c>
      <c r="S32" s="996">
        <f>IF('集計表（項目別集計）'!D8="","",'集計表（項目別集計）'!D8)</f>
      </c>
      <c r="T32" s="994" t="s">
        <v>184</v>
      </c>
      <c r="U32" s="997"/>
    </row>
    <row r="33" spans="1:21" ht="19.5" customHeight="1" thickBot="1">
      <c r="A33" s="805"/>
      <c r="B33" s="1227" t="s">
        <v>148</v>
      </c>
      <c r="C33" s="1228"/>
      <c r="D33" s="1228"/>
      <c r="E33" s="1228"/>
      <c r="F33" s="1228"/>
      <c r="G33" s="1228"/>
      <c r="H33" s="1228"/>
      <c r="I33" s="1228"/>
      <c r="J33" s="1228"/>
      <c r="K33" s="1228"/>
      <c r="L33" s="1228"/>
      <c r="M33" s="1228"/>
      <c r="N33" s="1228"/>
      <c r="O33" s="1228"/>
      <c r="P33" s="1228"/>
      <c r="Q33" s="1228"/>
      <c r="R33" s="1228"/>
      <c r="S33" s="1228"/>
      <c r="T33" s="1228"/>
      <c r="U33" s="1229"/>
    </row>
    <row r="34" spans="1:21" ht="19.5" customHeight="1" thickBot="1">
      <c r="A34" s="805"/>
      <c r="B34" s="992"/>
      <c r="C34" s="994"/>
      <c r="D34" s="1232" t="s">
        <v>164</v>
      </c>
      <c r="E34" s="1232"/>
      <c r="F34" s="1232"/>
      <c r="G34" s="1231"/>
      <c r="H34" s="1231"/>
      <c r="I34" s="994"/>
      <c r="J34" s="994"/>
      <c r="K34" s="995"/>
      <c r="L34" s="995"/>
      <c r="M34" s="995"/>
      <c r="N34" s="995"/>
      <c r="O34" s="995"/>
      <c r="P34" s="993" t="s">
        <v>146</v>
      </c>
      <c r="Q34" s="996">
        <f>'集計用(採点結果)'!R15</f>
        <v>65</v>
      </c>
      <c r="R34" s="994" t="s">
        <v>182</v>
      </c>
      <c r="S34" s="994"/>
      <c r="T34" s="994" t="s">
        <v>184</v>
      </c>
      <c r="U34" s="997"/>
    </row>
    <row r="35" spans="1:21" ht="19.5" customHeight="1" thickBot="1">
      <c r="A35" s="805"/>
      <c r="B35" s="1227" t="s">
        <v>198</v>
      </c>
      <c r="C35" s="1228"/>
      <c r="D35" s="1228"/>
      <c r="E35" s="1228"/>
      <c r="F35" s="1228"/>
      <c r="G35" s="1228"/>
      <c r="H35" s="1228"/>
      <c r="I35" s="1228"/>
      <c r="J35" s="1228"/>
      <c r="K35" s="1228"/>
      <c r="L35" s="1228"/>
      <c r="M35" s="1228"/>
      <c r="N35" s="1228"/>
      <c r="O35" s="1228"/>
      <c r="P35" s="1228"/>
      <c r="Q35" s="1228"/>
      <c r="R35" s="1228"/>
      <c r="S35" s="1228"/>
      <c r="T35" s="1228"/>
      <c r="U35" s="1229"/>
    </row>
    <row r="36" spans="1:21" ht="19.5" customHeight="1">
      <c r="A36" s="805"/>
      <c r="B36" s="1001"/>
      <c r="C36" s="1002"/>
      <c r="D36" s="1002" t="s">
        <v>647</v>
      </c>
      <c r="E36" s="1002"/>
      <c r="F36" s="1002"/>
      <c r="G36" s="1003" t="s">
        <v>146</v>
      </c>
      <c r="H36" s="1004">
        <f>'業務情報'!P33</f>
        <v>65</v>
      </c>
      <c r="I36" s="1002" t="s">
        <v>182</v>
      </c>
      <c r="J36" s="1002"/>
      <c r="K36" s="1002" t="s">
        <v>184</v>
      </c>
      <c r="L36" s="1230" t="s">
        <v>115</v>
      </c>
      <c r="M36" s="1230"/>
      <c r="N36" s="1230"/>
      <c r="O36" s="1230"/>
      <c r="P36" s="1003" t="s">
        <v>146</v>
      </c>
      <c r="Q36" s="1004">
        <f>'業務情報'!P36</f>
        <v>65</v>
      </c>
      <c r="R36" s="1002" t="s">
        <v>182</v>
      </c>
      <c r="S36" s="1002"/>
      <c r="T36" s="1002" t="s">
        <v>184</v>
      </c>
      <c r="U36" s="1005"/>
    </row>
    <row r="37" spans="1:21" ht="19.5" customHeight="1">
      <c r="A37" s="805"/>
      <c r="B37" s="992"/>
      <c r="C37" s="994"/>
      <c r="D37" s="994" t="s">
        <v>110</v>
      </c>
      <c r="E37" s="994"/>
      <c r="F37" s="994"/>
      <c r="G37" s="993" t="s">
        <v>146</v>
      </c>
      <c r="H37" s="996">
        <f>'業務情報'!P34</f>
        <v>65</v>
      </c>
      <c r="I37" s="994" t="s">
        <v>182</v>
      </c>
      <c r="J37" s="994"/>
      <c r="K37" s="994" t="s">
        <v>184</v>
      </c>
      <c r="L37" s="1231" t="s">
        <v>648</v>
      </c>
      <c r="M37" s="1231"/>
      <c r="N37" s="1231"/>
      <c r="O37" s="1231"/>
      <c r="P37" s="993" t="s">
        <v>146</v>
      </c>
      <c r="Q37" s="996">
        <f>'業務情報'!P37</f>
        <v>65</v>
      </c>
      <c r="R37" s="994" t="s">
        <v>182</v>
      </c>
      <c r="S37" s="994"/>
      <c r="T37" s="994" t="s">
        <v>184</v>
      </c>
      <c r="U37" s="997"/>
    </row>
    <row r="38" spans="1:21" ht="19.5" customHeight="1">
      <c r="A38" s="805"/>
      <c r="B38" s="992"/>
      <c r="C38" s="994"/>
      <c r="D38" s="994" t="s">
        <v>587</v>
      </c>
      <c r="E38" s="994"/>
      <c r="F38" s="994"/>
      <c r="G38" s="993" t="s">
        <v>146</v>
      </c>
      <c r="H38" s="996">
        <f>'業務情報'!P35</f>
        <v>65</v>
      </c>
      <c r="I38" s="994" t="s">
        <v>182</v>
      </c>
      <c r="J38" s="994"/>
      <c r="K38" s="994" t="s">
        <v>184</v>
      </c>
      <c r="L38" s="1231" t="s">
        <v>116</v>
      </c>
      <c r="M38" s="1231"/>
      <c r="N38" s="1231"/>
      <c r="O38" s="1231"/>
      <c r="P38" s="993" t="s">
        <v>146</v>
      </c>
      <c r="Q38" s="996">
        <f>'業務情報'!P38</f>
        <v>65</v>
      </c>
      <c r="R38" s="994" t="s">
        <v>182</v>
      </c>
      <c r="S38" s="994"/>
      <c r="T38" s="994" t="s">
        <v>184</v>
      </c>
      <c r="U38" s="997"/>
    </row>
    <row r="39" spans="1:21" ht="19.5" customHeight="1" thickBot="1">
      <c r="A39" s="805"/>
      <c r="B39" s="1006"/>
      <c r="C39" s="1007"/>
      <c r="D39" s="1007"/>
      <c r="E39" s="1226"/>
      <c r="F39" s="1226"/>
      <c r="G39" s="1008"/>
      <c r="H39" s="1009"/>
      <c r="I39" s="1007"/>
      <c r="J39" s="1007"/>
      <c r="K39" s="1007"/>
      <c r="L39" s="1226" t="s">
        <v>649</v>
      </c>
      <c r="M39" s="1226"/>
      <c r="N39" s="1226"/>
      <c r="O39" s="1226"/>
      <c r="P39" s="1008" t="s">
        <v>146</v>
      </c>
      <c r="Q39" s="1009">
        <f>'業務情報'!P39</f>
        <v>65</v>
      </c>
      <c r="R39" s="1007" t="s">
        <v>182</v>
      </c>
      <c r="S39" s="1007"/>
      <c r="T39" s="1007" t="s">
        <v>184</v>
      </c>
      <c r="U39" s="1010"/>
    </row>
    <row r="40" spans="1:22" ht="6" customHeight="1">
      <c r="A40" s="805"/>
      <c r="B40" s="801"/>
      <c r="C40" s="801"/>
      <c r="D40" s="801"/>
      <c r="E40" s="801"/>
      <c r="F40" s="801"/>
      <c r="G40" s="826"/>
      <c r="H40" s="828"/>
      <c r="I40" s="801"/>
      <c r="J40" s="801"/>
      <c r="K40" s="801"/>
      <c r="L40" s="801"/>
      <c r="M40" s="801"/>
      <c r="N40" s="801"/>
      <c r="O40" s="801"/>
      <c r="P40" s="826"/>
      <c r="Q40" s="828"/>
      <c r="R40" s="801"/>
      <c r="S40" s="801"/>
      <c r="T40" s="801"/>
      <c r="U40" s="801"/>
      <c r="V40" s="850"/>
    </row>
    <row r="41" spans="1:21" ht="24" customHeight="1" hidden="1" outlineLevel="1">
      <c r="A41" s="805"/>
      <c r="B41" s="1205" t="s">
        <v>167</v>
      </c>
      <c r="C41" s="1206"/>
      <c r="D41" s="1206"/>
      <c r="E41" s="1206"/>
      <c r="F41" s="1206"/>
      <c r="G41" s="1206"/>
      <c r="H41" s="1206"/>
      <c r="I41" s="1206"/>
      <c r="J41" s="1206"/>
      <c r="K41" s="1206"/>
      <c r="L41" s="1206"/>
      <c r="M41" s="1206"/>
      <c r="N41" s="1206"/>
      <c r="O41" s="1206"/>
      <c r="P41" s="1206"/>
      <c r="Q41" s="1206"/>
      <c r="R41" s="1206"/>
      <c r="S41" s="1206"/>
      <c r="T41" s="1206"/>
      <c r="U41" s="1207"/>
    </row>
    <row r="42" spans="1:21" ht="13.5" hidden="1" outlineLevel="1">
      <c r="A42" s="805"/>
      <c r="B42" s="806"/>
      <c r="C42" s="801"/>
      <c r="D42" s="801"/>
      <c r="E42" s="801"/>
      <c r="F42" s="801"/>
      <c r="G42" s="801"/>
      <c r="H42" s="801" t="s">
        <v>600</v>
      </c>
      <c r="I42" s="801"/>
      <c r="J42" s="801"/>
      <c r="K42" s="801"/>
      <c r="L42" s="825" t="s">
        <v>601</v>
      </c>
      <c r="M42" s="825"/>
      <c r="N42" s="801"/>
      <c r="O42" s="801"/>
      <c r="P42" s="801"/>
      <c r="Q42" s="825" t="s">
        <v>603</v>
      </c>
      <c r="R42" s="801"/>
      <c r="S42" s="801"/>
      <c r="T42" s="801"/>
      <c r="U42" s="807"/>
    </row>
    <row r="43" spans="1:21" ht="21" customHeight="1" hidden="1" outlineLevel="1">
      <c r="A43" s="805"/>
      <c r="B43" s="808"/>
      <c r="C43" s="802"/>
      <c r="D43" s="802"/>
      <c r="E43" s="802"/>
      <c r="F43" s="802"/>
      <c r="G43" s="809" t="s">
        <v>168</v>
      </c>
      <c r="H43" s="830">
        <f>Q30</f>
        <v>65</v>
      </c>
      <c r="I43" s="802" t="s">
        <v>3</v>
      </c>
      <c r="J43" s="831" t="s">
        <v>169</v>
      </c>
      <c r="K43" s="809" t="s">
        <v>168</v>
      </c>
      <c r="L43" s="1217">
        <f>'業務情報'!L44</f>
        <v>0</v>
      </c>
      <c r="M43" s="1217"/>
      <c r="N43" s="802" t="s">
        <v>3</v>
      </c>
      <c r="O43" s="802" t="s">
        <v>170</v>
      </c>
      <c r="P43" s="809" t="s">
        <v>168</v>
      </c>
      <c r="Q43" s="830">
        <f>H43+L43</f>
        <v>65</v>
      </c>
      <c r="R43" s="802" t="s">
        <v>3</v>
      </c>
      <c r="S43" s="802"/>
      <c r="T43" s="802"/>
      <c r="U43" s="810"/>
    </row>
    <row r="44" spans="1:21" ht="65.25" customHeight="1" collapsed="1">
      <c r="A44" s="805"/>
      <c r="B44" s="1218" t="s">
        <v>199</v>
      </c>
      <c r="C44" s="1219"/>
      <c r="D44" s="1219"/>
      <c r="E44" s="1219"/>
      <c r="F44" s="1219"/>
      <c r="G44" s="1219"/>
      <c r="H44" s="1219"/>
      <c r="I44" s="1219"/>
      <c r="J44" s="1219"/>
      <c r="K44" s="1219"/>
      <c r="L44" s="1219"/>
      <c r="M44" s="1219"/>
      <c r="N44" s="1219"/>
      <c r="O44" s="1219"/>
      <c r="P44" s="1219"/>
      <c r="Q44" s="1219"/>
      <c r="R44" s="1219"/>
      <c r="S44" s="1219"/>
      <c r="T44" s="1219"/>
      <c r="U44" s="1219"/>
    </row>
    <row r="45" spans="1:21" ht="24" customHeight="1" thickBot="1">
      <c r="A45" s="805"/>
      <c r="B45" s="805"/>
      <c r="C45" s="805" t="s">
        <v>171</v>
      </c>
      <c r="D45" s="805"/>
      <c r="E45" s="805"/>
      <c r="F45" s="805"/>
      <c r="G45" s="805"/>
      <c r="H45" s="805"/>
      <c r="I45" s="805"/>
      <c r="J45" s="805"/>
      <c r="K45" s="805"/>
      <c r="L45" s="805"/>
      <c r="M45" s="805"/>
      <c r="N45" s="805"/>
      <c r="O45" s="805"/>
      <c r="P45" s="805"/>
      <c r="Q45" s="805"/>
      <c r="R45" s="805"/>
      <c r="S45" s="805"/>
      <c r="T45" s="805"/>
      <c r="U45" s="805"/>
    </row>
    <row r="46" spans="1:21" ht="24" customHeight="1">
      <c r="A46" s="805"/>
      <c r="B46" s="1220" t="s">
        <v>200</v>
      </c>
      <c r="C46" s="1221"/>
      <c r="D46" s="1221"/>
      <c r="E46" s="1221"/>
      <c r="F46" s="1221"/>
      <c r="G46" s="1221"/>
      <c r="H46" s="1221"/>
      <c r="I46" s="1221"/>
      <c r="J46" s="1221"/>
      <c r="K46" s="1221"/>
      <c r="L46" s="1221"/>
      <c r="M46" s="1221"/>
      <c r="N46" s="1221"/>
      <c r="O46" s="1221"/>
      <c r="P46" s="1221"/>
      <c r="Q46" s="1221"/>
      <c r="R46" s="1221"/>
      <c r="S46" s="1221"/>
      <c r="T46" s="1221"/>
      <c r="U46" s="1222"/>
    </row>
    <row r="47" spans="1:21" ht="24" customHeight="1">
      <c r="A47" s="805"/>
      <c r="B47" s="806"/>
      <c r="C47" s="801"/>
      <c r="D47" s="801"/>
      <c r="E47" s="801"/>
      <c r="F47" s="801"/>
      <c r="G47" s="801"/>
      <c r="H47" s="801"/>
      <c r="I47" s="801"/>
      <c r="J47" s="801"/>
      <c r="K47" s="801"/>
      <c r="L47" s="801"/>
      <c r="M47" s="801"/>
      <c r="N47" s="801"/>
      <c r="O47" s="801"/>
      <c r="P47" s="801" t="s">
        <v>122</v>
      </c>
      <c r="Q47" s="801"/>
      <c r="R47" s="801"/>
      <c r="S47" s="801"/>
      <c r="T47" s="801"/>
      <c r="U47" s="807"/>
    </row>
    <row r="48" spans="1:21" ht="24" customHeight="1">
      <c r="A48" s="805"/>
      <c r="B48" s="806"/>
      <c r="C48" s="801"/>
      <c r="D48" s="801"/>
      <c r="E48" s="801"/>
      <c r="F48" s="801"/>
      <c r="G48" s="801"/>
      <c r="H48" s="801"/>
      <c r="I48" s="801"/>
      <c r="J48" s="801"/>
      <c r="K48" s="801"/>
      <c r="L48" s="1215" t="s">
        <v>123</v>
      </c>
      <c r="M48" s="1215"/>
      <c r="N48" s="1215"/>
      <c r="O48" s="1216">
        <f>IF('業務情報'!F6="","",'業務情報'!F6)</f>
      </c>
      <c r="P48" s="1216"/>
      <c r="Q48" s="1216"/>
      <c r="R48" s="1216"/>
      <c r="S48" s="1216"/>
      <c r="T48" s="1216"/>
      <c r="U48" s="807"/>
    </row>
    <row r="49" spans="1:21" ht="6" customHeight="1" thickBot="1">
      <c r="A49" s="805"/>
      <c r="B49" s="808"/>
      <c r="C49" s="802"/>
      <c r="D49" s="802"/>
      <c r="E49" s="809"/>
      <c r="F49" s="1173" t="s">
        <v>124</v>
      </c>
      <c r="G49" s="1173"/>
      <c r="H49" s="1173"/>
      <c r="I49" s="1173"/>
      <c r="J49" s="1173"/>
      <c r="K49" s="1173"/>
      <c r="L49" s="1173"/>
      <c r="M49" s="1173"/>
      <c r="N49" s="1173"/>
      <c r="O49" s="1173"/>
      <c r="P49" s="1173"/>
      <c r="Q49" s="1173"/>
      <c r="R49" s="1173"/>
      <c r="S49" s="1173"/>
      <c r="T49" s="802"/>
      <c r="U49" s="810"/>
    </row>
    <row r="50" spans="1:21" ht="24" customHeight="1">
      <c r="A50" s="805"/>
      <c r="B50" s="1223" t="s">
        <v>125</v>
      </c>
      <c r="C50" s="1224"/>
      <c r="D50" s="1224"/>
      <c r="E50" s="1225"/>
      <c r="F50" s="1174">
        <f>IF('業務情報'!F7="","",'業務情報'!F7)</f>
      </c>
      <c r="G50" s="1175"/>
      <c r="H50" s="1175"/>
      <c r="I50" s="1175"/>
      <c r="J50" s="1175"/>
      <c r="K50" s="1175"/>
      <c r="L50" s="1175"/>
      <c r="M50" s="1175"/>
      <c r="N50" s="1175"/>
      <c r="O50" s="1175"/>
      <c r="P50" s="1175"/>
      <c r="Q50" s="1175"/>
      <c r="R50" s="1175"/>
      <c r="S50" s="1175"/>
      <c r="T50" s="799"/>
      <c r="U50" s="811"/>
    </row>
    <row r="51" spans="1:21" ht="24" customHeight="1">
      <c r="A51" s="805"/>
      <c r="B51" s="1198" t="s">
        <v>126</v>
      </c>
      <c r="C51" s="1199"/>
      <c r="D51" s="1199"/>
      <c r="E51" s="1200"/>
      <c r="F51" s="1176" t="s">
        <v>127</v>
      </c>
      <c r="G51" s="1177"/>
      <c r="H51" s="1177">
        <f>IF(H8="","",H8)</f>
      </c>
      <c r="I51" s="1177"/>
      <c r="J51" s="1177"/>
      <c r="K51" s="1177"/>
      <c r="L51" s="1177"/>
      <c r="M51" s="1178"/>
      <c r="N51" s="800" t="s">
        <v>128</v>
      </c>
      <c r="O51" s="1177">
        <f>IF(O8="","",O8)</f>
      </c>
      <c r="P51" s="1177"/>
      <c r="Q51" s="1177"/>
      <c r="R51" s="1177"/>
      <c r="S51" s="1177"/>
      <c r="T51" s="1177"/>
      <c r="U51" s="1179"/>
    </row>
    <row r="52" spans="1:21" ht="24" customHeight="1">
      <c r="A52" s="805"/>
      <c r="B52" s="1198" t="s">
        <v>129</v>
      </c>
      <c r="C52" s="1199"/>
      <c r="D52" s="1199"/>
      <c r="E52" s="1200"/>
      <c r="F52" s="1165" t="s">
        <v>657</v>
      </c>
      <c r="G52" s="1166"/>
      <c r="H52" s="1166"/>
      <c r="I52" s="1166"/>
      <c r="J52" s="1166"/>
      <c r="K52" s="1166"/>
      <c r="L52" s="1166"/>
      <c r="M52" s="1167"/>
      <c r="N52" s="1165" t="s">
        <v>658</v>
      </c>
      <c r="O52" s="1166"/>
      <c r="P52" s="1166"/>
      <c r="Q52" s="1166"/>
      <c r="R52" s="1166"/>
      <c r="S52" s="1166"/>
      <c r="T52" s="1166"/>
      <c r="U52" s="1168"/>
    </row>
    <row r="53" spans="1:21" ht="24" customHeight="1">
      <c r="A53" s="805"/>
      <c r="B53" s="1198" t="s">
        <v>133</v>
      </c>
      <c r="C53" s="1199"/>
      <c r="D53" s="1199"/>
      <c r="E53" s="1200"/>
      <c r="F53" s="965"/>
      <c r="G53" s="970"/>
      <c r="H53" s="967"/>
      <c r="I53" s="970"/>
      <c r="J53" s="968" t="s">
        <v>659</v>
      </c>
      <c r="K53" s="970"/>
      <c r="L53" s="967"/>
      <c r="M53" s="970" t="s">
        <v>132</v>
      </c>
      <c r="N53" s="970"/>
      <c r="O53" s="970" t="s">
        <v>130</v>
      </c>
      <c r="P53" s="970"/>
      <c r="Q53" s="970" t="s">
        <v>131</v>
      </c>
      <c r="R53" s="970"/>
      <c r="S53" s="970"/>
      <c r="T53" s="970"/>
      <c r="U53" s="972"/>
    </row>
    <row r="54" spans="1:21" ht="24" customHeight="1">
      <c r="A54" s="805"/>
      <c r="B54" s="1198" t="s">
        <v>134</v>
      </c>
      <c r="C54" s="1199"/>
      <c r="D54" s="1199"/>
      <c r="E54" s="1200"/>
      <c r="F54" s="965"/>
      <c r="G54" s="970"/>
      <c r="H54" s="967"/>
      <c r="I54" s="970"/>
      <c r="J54" s="968" t="s">
        <v>659</v>
      </c>
      <c r="K54" s="970"/>
      <c r="L54" s="967"/>
      <c r="M54" s="970" t="s">
        <v>132</v>
      </c>
      <c r="N54" s="970"/>
      <c r="O54" s="970" t="s">
        <v>130</v>
      </c>
      <c r="P54" s="970"/>
      <c r="Q54" s="970" t="s">
        <v>131</v>
      </c>
      <c r="R54" s="970"/>
      <c r="S54" s="970"/>
      <c r="T54" s="970"/>
      <c r="U54" s="972"/>
    </row>
    <row r="55" spans="1:21" ht="24" customHeight="1">
      <c r="A55" s="805"/>
      <c r="B55" s="1209" t="s">
        <v>135</v>
      </c>
      <c r="C55" s="1210"/>
      <c r="D55" s="1210"/>
      <c r="E55" s="1211"/>
      <c r="F55" s="978" t="s">
        <v>136</v>
      </c>
      <c r="G55" s="979"/>
      <c r="H55" s="1181">
        <f>IF(H12="","",H12)</f>
      </c>
      <c r="I55" s="1181"/>
      <c r="J55" s="1181"/>
      <c r="K55" s="1181"/>
      <c r="L55" s="1181"/>
      <c r="M55" s="1181"/>
      <c r="N55" s="1181"/>
      <c r="O55" s="1181"/>
      <c r="P55" s="1181"/>
      <c r="Q55" s="1181"/>
      <c r="R55" s="1181"/>
      <c r="S55" s="1181"/>
      <c r="T55" s="1181"/>
      <c r="U55" s="1182"/>
    </row>
    <row r="56" spans="1:21" ht="24" customHeight="1">
      <c r="A56" s="805"/>
      <c r="B56" s="1212"/>
      <c r="C56" s="1213"/>
      <c r="D56" s="1213"/>
      <c r="E56" s="1214"/>
      <c r="F56" s="984" t="s">
        <v>685</v>
      </c>
      <c r="G56" s="985"/>
      <c r="H56" s="1183"/>
      <c r="I56" s="1183"/>
      <c r="J56" s="1183"/>
      <c r="K56" s="1183"/>
      <c r="L56" s="1183"/>
      <c r="M56" s="1183"/>
      <c r="N56" s="1183"/>
      <c r="O56" s="1183"/>
      <c r="P56" s="1183"/>
      <c r="Q56" s="1183"/>
      <c r="R56" s="1183"/>
      <c r="S56" s="1183"/>
      <c r="T56" s="1183"/>
      <c r="U56" s="1184"/>
    </row>
    <row r="57" spans="1:21" ht="24" customHeight="1">
      <c r="A57" s="805"/>
      <c r="B57" s="1198" t="s">
        <v>137</v>
      </c>
      <c r="C57" s="1199"/>
      <c r="D57" s="1199"/>
      <c r="E57" s="1200"/>
      <c r="F57" s="970">
        <f>IF(F14="","",F14)</f>
      </c>
      <c r="G57" s="970"/>
      <c r="H57" s="967"/>
      <c r="I57" s="970"/>
      <c r="J57" s="970"/>
      <c r="K57" s="970"/>
      <c r="L57" s="967"/>
      <c r="M57" s="990"/>
      <c r="N57" s="970"/>
      <c r="O57" s="970"/>
      <c r="P57" s="970"/>
      <c r="Q57" s="970"/>
      <c r="R57" s="970"/>
      <c r="S57" s="970"/>
      <c r="T57" s="970"/>
      <c r="U57" s="972"/>
    </row>
    <row r="58" spans="1:21" ht="24" customHeight="1">
      <c r="A58" s="805"/>
      <c r="B58" s="1209" t="s">
        <v>138</v>
      </c>
      <c r="C58" s="1210"/>
      <c r="D58" s="1210"/>
      <c r="E58" s="1211"/>
      <c r="F58" s="978" t="s">
        <v>662</v>
      </c>
      <c r="G58" s="979"/>
      <c r="H58" s="979">
        <f>IF(H15="","",H15)</f>
      </c>
      <c r="I58" s="979"/>
      <c r="J58" s="979"/>
      <c r="K58" s="979"/>
      <c r="L58" s="981" t="s">
        <v>177</v>
      </c>
      <c r="M58" s="979">
        <f>IF(M15="","",M15)</f>
      </c>
      <c r="N58" s="979"/>
      <c r="O58" s="979"/>
      <c r="P58" s="979"/>
      <c r="Q58" s="982" t="s">
        <v>686</v>
      </c>
      <c r="R58" s="979"/>
      <c r="S58" s="979"/>
      <c r="T58" s="979"/>
      <c r="U58" s="983"/>
    </row>
    <row r="59" spans="1:21" ht="24" customHeight="1" thickBot="1">
      <c r="A59" s="805"/>
      <c r="B59" s="1212"/>
      <c r="C59" s="1213"/>
      <c r="D59" s="1213"/>
      <c r="E59" s="1214"/>
      <c r="F59" s="817" t="s">
        <v>179</v>
      </c>
      <c r="G59" s="818"/>
      <c r="H59" s="818">
        <f>IF(H16="","",H16)</f>
      </c>
      <c r="I59" s="818"/>
      <c r="J59" s="818"/>
      <c r="K59" s="818"/>
      <c r="L59" s="820" t="s">
        <v>180</v>
      </c>
      <c r="M59" s="818">
        <f>IF(M16="","",M16)</f>
      </c>
      <c r="N59" s="818"/>
      <c r="O59" s="818"/>
      <c r="P59" s="818"/>
      <c r="Q59" s="895" t="s">
        <v>178</v>
      </c>
      <c r="R59" s="818"/>
      <c r="S59" s="818"/>
      <c r="T59" s="818"/>
      <c r="U59" s="821"/>
    </row>
    <row r="60" spans="1:21" ht="24" customHeight="1" thickBot="1">
      <c r="A60" s="805"/>
      <c r="B60" s="1205" t="s">
        <v>145</v>
      </c>
      <c r="C60" s="1206"/>
      <c r="D60" s="1206"/>
      <c r="E60" s="1206"/>
      <c r="F60" s="1206"/>
      <c r="G60" s="1206"/>
      <c r="H60" s="1206"/>
      <c r="I60" s="1206"/>
      <c r="J60" s="1206"/>
      <c r="K60" s="1206"/>
      <c r="L60" s="1206"/>
      <c r="M60" s="1206"/>
      <c r="N60" s="1206"/>
      <c r="O60" s="1206"/>
      <c r="P60" s="1206"/>
      <c r="Q60" s="1206"/>
      <c r="R60" s="1206"/>
      <c r="S60" s="1206"/>
      <c r="T60" s="1206"/>
      <c r="U60" s="1207"/>
    </row>
    <row r="61" spans="1:21" ht="24" customHeight="1">
      <c r="A61" s="805"/>
      <c r="B61" s="806"/>
      <c r="C61" s="832" t="s">
        <v>446</v>
      </c>
      <c r="D61" s="833" t="s">
        <v>201</v>
      </c>
      <c r="E61" s="801"/>
      <c r="F61" s="801"/>
      <c r="G61" s="801"/>
      <c r="H61" s="801"/>
      <c r="I61" s="801"/>
      <c r="J61" s="801"/>
      <c r="K61" s="805"/>
      <c r="L61" s="805"/>
      <c r="M61" s="805"/>
      <c r="N61" s="805"/>
      <c r="O61" s="805"/>
      <c r="P61" s="832" t="s">
        <v>202</v>
      </c>
      <c r="Q61" s="960">
        <f>Q25</f>
        <v>65</v>
      </c>
      <c r="R61" s="833" t="s">
        <v>203</v>
      </c>
      <c r="S61" s="801"/>
      <c r="T61" s="801"/>
      <c r="U61" s="807"/>
    </row>
    <row r="62" spans="1:21" ht="13.5">
      <c r="A62" s="805"/>
      <c r="B62" s="806"/>
      <c r="C62" s="826"/>
      <c r="D62" s="801"/>
      <c r="E62" s="834">
        <f>IF('業務情報'!F9=2,"注）本業務については創意工夫項目を評価していないため、基礎点と同一となっている。","")</f>
      </c>
      <c r="F62" s="801"/>
      <c r="G62" s="801"/>
      <c r="H62" s="801"/>
      <c r="I62" s="801"/>
      <c r="J62" s="801"/>
      <c r="K62" s="805"/>
      <c r="L62" s="805"/>
      <c r="M62" s="805"/>
      <c r="N62" s="805"/>
      <c r="O62" s="805"/>
      <c r="P62" s="826"/>
      <c r="Q62" s="961"/>
      <c r="R62" s="801"/>
      <c r="S62" s="801"/>
      <c r="T62" s="801"/>
      <c r="U62" s="807"/>
    </row>
    <row r="63" spans="1:21" ht="30" customHeight="1" thickBot="1">
      <c r="A63" s="805"/>
      <c r="B63" s="806"/>
      <c r="C63" s="826" t="s">
        <v>204</v>
      </c>
      <c r="D63" s="824" t="s">
        <v>172</v>
      </c>
      <c r="E63" s="801"/>
      <c r="F63" s="801"/>
      <c r="G63" s="824"/>
      <c r="H63" s="824"/>
      <c r="I63" s="824"/>
      <c r="J63" s="824"/>
      <c r="K63" s="824"/>
      <c r="L63" s="805"/>
      <c r="M63" s="805"/>
      <c r="N63" s="805"/>
      <c r="O63" s="805"/>
      <c r="P63" s="826" t="s">
        <v>173</v>
      </c>
      <c r="Q63" s="961">
        <f>'業務情報'!P19</f>
        <v>65</v>
      </c>
      <c r="R63" s="801" t="s">
        <v>174</v>
      </c>
      <c r="S63" s="801"/>
      <c r="T63" s="801"/>
      <c r="U63" s="807"/>
    </row>
    <row r="64" spans="1:21" ht="24" customHeight="1" thickBot="1">
      <c r="A64" s="805"/>
      <c r="B64" s="1205" t="s">
        <v>148</v>
      </c>
      <c r="C64" s="1206"/>
      <c r="D64" s="1206"/>
      <c r="E64" s="1206"/>
      <c r="F64" s="1206"/>
      <c r="G64" s="1206"/>
      <c r="H64" s="1206"/>
      <c r="I64" s="1206"/>
      <c r="J64" s="1206"/>
      <c r="K64" s="1206"/>
      <c r="L64" s="1206"/>
      <c r="M64" s="1206"/>
      <c r="N64" s="1206"/>
      <c r="O64" s="1206"/>
      <c r="P64" s="1206"/>
      <c r="Q64" s="1206"/>
      <c r="R64" s="1206"/>
      <c r="S64" s="1206"/>
      <c r="T64" s="1206"/>
      <c r="U64" s="1207"/>
    </row>
    <row r="65" spans="1:21" ht="24" customHeight="1" thickBot="1">
      <c r="A65" s="805"/>
      <c r="B65" s="835"/>
      <c r="C65" s="803"/>
      <c r="D65" s="1208" t="s">
        <v>175</v>
      </c>
      <c r="E65" s="1208"/>
      <c r="F65" s="1208"/>
      <c r="G65" s="1208"/>
      <c r="H65" s="1208"/>
      <c r="I65" s="1208"/>
      <c r="J65" s="1208"/>
      <c r="K65" s="1208"/>
      <c r="L65" s="1208"/>
      <c r="M65" s="803"/>
      <c r="N65" s="803"/>
      <c r="O65" s="803"/>
      <c r="P65" s="836" t="s">
        <v>165</v>
      </c>
      <c r="Q65" s="962">
        <f>Q34</f>
        <v>65</v>
      </c>
      <c r="R65" s="803" t="s">
        <v>166</v>
      </c>
      <c r="S65" s="803"/>
      <c r="T65" s="803"/>
      <c r="U65" s="837"/>
    </row>
    <row r="66" spans="1:21" ht="7.5" customHeight="1">
      <c r="A66" s="805"/>
      <c r="B66" s="829"/>
      <c r="C66" s="829"/>
      <c r="D66" s="829"/>
      <c r="E66" s="829"/>
      <c r="F66" s="829"/>
      <c r="G66" s="829"/>
      <c r="H66" s="829"/>
      <c r="I66" s="829"/>
      <c r="J66" s="829"/>
      <c r="K66" s="829"/>
      <c r="L66" s="829"/>
      <c r="M66" s="829"/>
      <c r="N66" s="829"/>
      <c r="O66" s="829"/>
      <c r="P66" s="838"/>
      <c r="Q66" s="839"/>
      <c r="R66" s="829"/>
      <c r="S66" s="829"/>
      <c r="T66" s="829"/>
      <c r="U66" s="829"/>
    </row>
    <row r="67" spans="1:21" ht="17.25" customHeight="1">
      <c r="A67" s="805"/>
      <c r="B67" s="801"/>
      <c r="C67" s="1201" t="s">
        <v>205</v>
      </c>
      <c r="D67" s="1202"/>
      <c r="E67" s="1202"/>
      <c r="F67" s="1202"/>
      <c r="G67" s="1202"/>
      <c r="H67" s="1202"/>
      <c r="I67" s="1202"/>
      <c r="J67" s="1202"/>
      <c r="K67" s="1202"/>
      <c r="L67" s="1202"/>
      <c r="M67" s="1202"/>
      <c r="N67" s="1202"/>
      <c r="O67" s="1202"/>
      <c r="P67" s="1202"/>
      <c r="Q67" s="1202"/>
      <c r="R67" s="1202"/>
      <c r="S67" s="1202"/>
      <c r="T67" s="1202"/>
      <c r="U67" s="1202"/>
    </row>
    <row r="68" spans="1:21" ht="24" customHeight="1">
      <c r="A68" s="805"/>
      <c r="B68" s="805"/>
      <c r="C68" s="1201" t="s">
        <v>206</v>
      </c>
      <c r="D68" s="1202"/>
      <c r="E68" s="1202"/>
      <c r="F68" s="1202"/>
      <c r="G68" s="1202"/>
      <c r="H68" s="1202"/>
      <c r="I68" s="1202"/>
      <c r="J68" s="1202"/>
      <c r="K68" s="1202"/>
      <c r="L68" s="1202"/>
      <c r="M68" s="1202"/>
      <c r="N68" s="1202"/>
      <c r="O68" s="1202"/>
      <c r="P68" s="1202"/>
      <c r="Q68" s="1202"/>
      <c r="R68" s="1202"/>
      <c r="S68" s="1202"/>
      <c r="T68" s="1202"/>
      <c r="U68" s="1202"/>
    </row>
    <row r="69" spans="1:21" ht="17.25" customHeight="1">
      <c r="A69" s="805"/>
      <c r="B69" s="801"/>
      <c r="C69" s="1203" t="s">
        <v>688</v>
      </c>
      <c r="D69" s="1204"/>
      <c r="E69" s="1204"/>
      <c r="F69" s="1204"/>
      <c r="G69" s="1204"/>
      <c r="H69" s="1204"/>
      <c r="I69" s="1204"/>
      <c r="J69" s="1204"/>
      <c r="K69" s="1204"/>
      <c r="L69" s="1204"/>
      <c r="M69" s="1204"/>
      <c r="N69" s="1204"/>
      <c r="O69" s="1204"/>
      <c r="P69" s="1204"/>
      <c r="Q69" s="1204"/>
      <c r="R69" s="1204"/>
      <c r="S69" s="1204"/>
      <c r="T69" s="1204"/>
      <c r="U69" s="1204"/>
    </row>
    <row r="70" spans="3:21" ht="24" customHeight="1">
      <c r="C70" s="1151"/>
      <c r="D70" s="1152"/>
      <c r="E70" s="1152"/>
      <c r="F70" s="1152"/>
      <c r="G70" s="1152"/>
      <c r="H70" s="1152"/>
      <c r="I70" s="1152"/>
      <c r="J70" s="1152"/>
      <c r="K70" s="1152"/>
      <c r="L70" s="1152"/>
      <c r="M70" s="1152"/>
      <c r="N70" s="1152"/>
      <c r="O70" s="1152"/>
      <c r="P70" s="1152"/>
      <c r="Q70" s="1152"/>
      <c r="R70" s="1152"/>
      <c r="S70" s="1152"/>
      <c r="T70" s="1152"/>
      <c r="U70" s="1152"/>
    </row>
    <row r="72" spans="3:21" ht="24" customHeight="1">
      <c r="C72" s="1148"/>
      <c r="D72" s="1149"/>
      <c r="E72" s="1149"/>
      <c r="F72" s="1149"/>
      <c r="G72" s="1149"/>
      <c r="H72" s="1149"/>
      <c r="I72" s="1149"/>
      <c r="J72" s="1149"/>
      <c r="K72" s="1149"/>
      <c r="L72" s="1149"/>
      <c r="M72" s="1149"/>
      <c r="N72" s="1149"/>
      <c r="O72" s="1149"/>
      <c r="P72" s="1149"/>
      <c r="Q72" s="1149"/>
      <c r="R72" s="1149"/>
      <c r="S72" s="1149"/>
      <c r="T72" s="1149"/>
      <c r="U72" s="1149"/>
    </row>
    <row r="73" ht="24" customHeight="1" thickBot="1">
      <c r="C73" s="804" t="s">
        <v>171</v>
      </c>
    </row>
    <row r="74" spans="2:21" ht="24" customHeight="1">
      <c r="B74" s="1185" t="s">
        <v>207</v>
      </c>
      <c r="C74" s="1186"/>
      <c r="D74" s="1186"/>
      <c r="E74" s="1186"/>
      <c r="F74" s="1186"/>
      <c r="G74" s="1186"/>
      <c r="H74" s="1186"/>
      <c r="I74" s="1186"/>
      <c r="J74" s="1186"/>
      <c r="K74" s="1186"/>
      <c r="L74" s="1186"/>
      <c r="M74" s="1186"/>
      <c r="N74" s="1186"/>
      <c r="O74" s="1186"/>
      <c r="P74" s="1186"/>
      <c r="Q74" s="1186"/>
      <c r="R74" s="1186"/>
      <c r="S74" s="1186"/>
      <c r="T74" s="1186"/>
      <c r="U74" s="1187"/>
    </row>
    <row r="75" spans="2:21" ht="24" customHeight="1">
      <c r="B75" s="849"/>
      <c r="C75" s="850"/>
      <c r="D75" s="850"/>
      <c r="E75" s="850"/>
      <c r="F75" s="850"/>
      <c r="G75" s="850"/>
      <c r="H75" s="850"/>
      <c r="I75" s="850"/>
      <c r="J75" s="850"/>
      <c r="K75" s="850"/>
      <c r="L75" s="850"/>
      <c r="M75" s="850"/>
      <c r="N75" s="850"/>
      <c r="O75" s="850"/>
      <c r="P75" s="850" t="s">
        <v>122</v>
      </c>
      <c r="Q75" s="850"/>
      <c r="R75" s="850"/>
      <c r="S75" s="850"/>
      <c r="T75" s="850"/>
      <c r="U75" s="851"/>
    </row>
    <row r="76" spans="2:21" ht="24" customHeight="1">
      <c r="B76" s="849"/>
      <c r="C76" s="850"/>
      <c r="D76" s="850"/>
      <c r="E76" s="850"/>
      <c r="F76" s="850"/>
      <c r="G76" s="850"/>
      <c r="H76" s="850"/>
      <c r="I76" s="850"/>
      <c r="J76" s="850"/>
      <c r="K76" s="850"/>
      <c r="L76" s="1188" t="s">
        <v>123</v>
      </c>
      <c r="M76" s="1188"/>
      <c r="N76" s="1188"/>
      <c r="O76" s="1189">
        <f>IF('業務情報'!F33="","",'業務情報'!F33)</f>
      </c>
      <c r="P76" s="1189"/>
      <c r="Q76" s="1189"/>
      <c r="R76" s="1189"/>
      <c r="S76" s="1189"/>
      <c r="T76" s="1189"/>
      <c r="U76" s="851"/>
    </row>
    <row r="77" spans="2:21" ht="6" customHeight="1" thickBot="1">
      <c r="B77" s="852"/>
      <c r="C77" s="853"/>
      <c r="D77" s="853"/>
      <c r="E77" s="854"/>
      <c r="F77" s="1180" t="s">
        <v>124</v>
      </c>
      <c r="G77" s="1180"/>
      <c r="H77" s="1180"/>
      <c r="I77" s="1180"/>
      <c r="J77" s="1180"/>
      <c r="K77" s="1180"/>
      <c r="L77" s="1180"/>
      <c r="M77" s="1180"/>
      <c r="N77" s="1180"/>
      <c r="O77" s="1180"/>
      <c r="P77" s="1180"/>
      <c r="Q77" s="1180"/>
      <c r="R77" s="1180"/>
      <c r="S77" s="1180"/>
      <c r="T77" s="853"/>
      <c r="U77" s="855"/>
    </row>
    <row r="78" spans="2:21" ht="24" customHeight="1">
      <c r="B78" s="1193" t="s">
        <v>125</v>
      </c>
      <c r="C78" s="1194"/>
      <c r="D78" s="1194"/>
      <c r="E78" s="1195"/>
      <c r="F78" s="1196">
        <f>IF('業務情報'!F34="","",'業務情報'!F34)</f>
      </c>
      <c r="G78" s="1197"/>
      <c r="H78" s="1197"/>
      <c r="I78" s="1197"/>
      <c r="J78" s="1197"/>
      <c r="K78" s="1197"/>
      <c r="L78" s="1197"/>
      <c r="M78" s="1197"/>
      <c r="N78" s="1197"/>
      <c r="O78" s="1197"/>
      <c r="P78" s="1197"/>
      <c r="Q78" s="1197"/>
      <c r="R78" s="1197"/>
      <c r="S78" s="1197"/>
      <c r="T78" s="856"/>
      <c r="U78" s="857"/>
    </row>
    <row r="79" spans="2:21" ht="24" customHeight="1">
      <c r="B79" s="1153" t="s">
        <v>126</v>
      </c>
      <c r="C79" s="1154"/>
      <c r="D79" s="1154"/>
      <c r="E79" s="1155"/>
      <c r="F79" s="1144" t="s">
        <v>127</v>
      </c>
      <c r="G79" s="1145"/>
      <c r="H79" s="1190"/>
      <c r="I79" s="1190"/>
      <c r="J79" s="1190"/>
      <c r="K79" s="1190"/>
      <c r="L79" s="1190"/>
      <c r="M79" s="1191"/>
      <c r="N79" s="858" t="s">
        <v>128</v>
      </c>
      <c r="O79" s="1190"/>
      <c r="P79" s="1145"/>
      <c r="Q79" s="1145"/>
      <c r="R79" s="1145"/>
      <c r="S79" s="1145"/>
      <c r="T79" s="1145"/>
      <c r="U79" s="1192"/>
    </row>
    <row r="80" spans="2:21" ht="24" customHeight="1">
      <c r="B80" s="1153" t="s">
        <v>129</v>
      </c>
      <c r="C80" s="1154"/>
      <c r="D80" s="1154"/>
      <c r="E80" s="1155"/>
      <c r="F80" s="1165" t="s">
        <v>657</v>
      </c>
      <c r="G80" s="1166"/>
      <c r="H80" s="1166"/>
      <c r="I80" s="1166"/>
      <c r="J80" s="1166"/>
      <c r="K80" s="1166"/>
      <c r="L80" s="1166"/>
      <c r="M80" s="1167"/>
      <c r="N80" s="1165" t="s">
        <v>658</v>
      </c>
      <c r="O80" s="1166"/>
      <c r="P80" s="1166"/>
      <c r="Q80" s="1166"/>
      <c r="R80" s="1166"/>
      <c r="S80" s="1166"/>
      <c r="T80" s="1166"/>
      <c r="U80" s="1168"/>
    </row>
    <row r="81" spans="2:21" ht="24" customHeight="1">
      <c r="B81" s="1153" t="s">
        <v>133</v>
      </c>
      <c r="C81" s="1154"/>
      <c r="D81" s="1154"/>
      <c r="E81" s="1155"/>
      <c r="F81" s="965"/>
      <c r="G81" s="966"/>
      <c r="H81" s="967"/>
      <c r="I81" s="966"/>
      <c r="J81" s="968" t="s">
        <v>659</v>
      </c>
      <c r="K81" s="966"/>
      <c r="L81" s="967"/>
      <c r="M81" s="966" t="s">
        <v>132</v>
      </c>
      <c r="N81" s="966"/>
      <c r="O81" s="966" t="s">
        <v>130</v>
      </c>
      <c r="P81" s="966"/>
      <c r="Q81" s="966" t="s">
        <v>131</v>
      </c>
      <c r="R81" s="966"/>
      <c r="S81" s="966"/>
      <c r="T81" s="966"/>
      <c r="U81" s="969"/>
    </row>
    <row r="82" spans="2:21" ht="24" customHeight="1">
      <c r="B82" s="1153" t="s">
        <v>134</v>
      </c>
      <c r="C82" s="1154"/>
      <c r="D82" s="1154"/>
      <c r="E82" s="1155"/>
      <c r="F82" s="965"/>
      <c r="G82" s="966"/>
      <c r="H82" s="967"/>
      <c r="I82" s="966"/>
      <c r="J82" s="968" t="s">
        <v>659</v>
      </c>
      <c r="K82" s="966"/>
      <c r="L82" s="967"/>
      <c r="M82" s="966" t="s">
        <v>132</v>
      </c>
      <c r="N82" s="966"/>
      <c r="O82" s="966" t="s">
        <v>130</v>
      </c>
      <c r="P82" s="966"/>
      <c r="Q82" s="966" t="s">
        <v>131</v>
      </c>
      <c r="R82" s="966"/>
      <c r="S82" s="966"/>
      <c r="T82" s="966"/>
      <c r="U82" s="969"/>
    </row>
    <row r="83" spans="2:21" ht="24" customHeight="1">
      <c r="B83" s="1156" t="s">
        <v>135</v>
      </c>
      <c r="C83" s="1157"/>
      <c r="D83" s="1157"/>
      <c r="E83" s="1158"/>
      <c r="F83" s="865" t="s">
        <v>136</v>
      </c>
      <c r="G83" s="866"/>
      <c r="H83" s="1169"/>
      <c r="I83" s="1169"/>
      <c r="J83" s="1169"/>
      <c r="K83" s="1169"/>
      <c r="L83" s="1169"/>
      <c r="M83" s="1169"/>
      <c r="N83" s="1169"/>
      <c r="O83" s="1169"/>
      <c r="P83" s="1169"/>
      <c r="Q83" s="1169"/>
      <c r="R83" s="1169"/>
      <c r="S83" s="1169"/>
      <c r="T83" s="1169"/>
      <c r="U83" s="1170"/>
    </row>
    <row r="84" spans="2:21" ht="24" customHeight="1">
      <c r="B84" s="1159"/>
      <c r="C84" s="1160"/>
      <c r="D84" s="1160"/>
      <c r="E84" s="1161"/>
      <c r="F84" s="873" t="s">
        <v>660</v>
      </c>
      <c r="G84" s="874"/>
      <c r="H84" s="1171"/>
      <c r="I84" s="1171"/>
      <c r="J84" s="1171"/>
      <c r="K84" s="1171"/>
      <c r="L84" s="1171"/>
      <c r="M84" s="1171"/>
      <c r="N84" s="1171"/>
      <c r="O84" s="1171"/>
      <c r="P84" s="1171"/>
      <c r="Q84" s="1171"/>
      <c r="R84" s="1171"/>
      <c r="S84" s="1171"/>
      <c r="T84" s="1171"/>
      <c r="U84" s="1172"/>
    </row>
    <row r="85" spans="2:21" ht="24" customHeight="1">
      <c r="B85" s="1153" t="s">
        <v>137</v>
      </c>
      <c r="C85" s="1154"/>
      <c r="D85" s="1154"/>
      <c r="E85" s="1155"/>
      <c r="F85" s="862"/>
      <c r="G85" s="860"/>
      <c r="H85" s="863"/>
      <c r="I85" s="860"/>
      <c r="J85" s="860"/>
      <c r="K85" s="860"/>
      <c r="L85" s="863"/>
      <c r="M85" s="863"/>
      <c r="N85" s="860"/>
      <c r="O85" s="864"/>
      <c r="P85" s="860"/>
      <c r="Q85" s="860"/>
      <c r="R85" s="860"/>
      <c r="S85" s="860"/>
      <c r="T85" s="859"/>
      <c r="U85" s="861"/>
    </row>
    <row r="86" spans="2:21" ht="24" customHeight="1">
      <c r="B86" s="1156" t="s">
        <v>138</v>
      </c>
      <c r="C86" s="1157"/>
      <c r="D86" s="1157"/>
      <c r="E86" s="1158"/>
      <c r="F86" s="865" t="s">
        <v>176</v>
      </c>
      <c r="G86" s="866"/>
      <c r="H86" s="867"/>
      <c r="I86" s="866"/>
      <c r="J86" s="866"/>
      <c r="K86" s="866"/>
      <c r="L86" s="868" t="s">
        <v>177</v>
      </c>
      <c r="M86" s="867"/>
      <c r="N86" s="866"/>
      <c r="O86" s="869"/>
      <c r="P86" s="866"/>
      <c r="Q86" s="870" t="s">
        <v>178</v>
      </c>
      <c r="R86" s="866"/>
      <c r="S86" s="866"/>
      <c r="T86" s="871"/>
      <c r="U86" s="872"/>
    </row>
    <row r="87" spans="2:21" ht="24" customHeight="1" thickBot="1">
      <c r="B87" s="1159"/>
      <c r="C87" s="1160"/>
      <c r="D87" s="1160"/>
      <c r="E87" s="1161"/>
      <c r="F87" s="873" t="s">
        <v>179</v>
      </c>
      <c r="G87" s="874"/>
      <c r="H87" s="875"/>
      <c r="I87" s="874"/>
      <c r="J87" s="874"/>
      <c r="K87" s="874"/>
      <c r="L87" s="876" t="s">
        <v>180</v>
      </c>
      <c r="M87" s="875"/>
      <c r="N87" s="874"/>
      <c r="O87" s="877"/>
      <c r="P87" s="874"/>
      <c r="Q87" s="878" t="s">
        <v>178</v>
      </c>
      <c r="R87" s="874"/>
      <c r="S87" s="874"/>
      <c r="T87" s="879"/>
      <c r="U87" s="880"/>
    </row>
    <row r="88" spans="2:21" ht="24" customHeight="1" thickBot="1">
      <c r="B88" s="1162" t="s">
        <v>208</v>
      </c>
      <c r="C88" s="1163"/>
      <c r="D88" s="1163"/>
      <c r="E88" s="1163"/>
      <c r="F88" s="1163"/>
      <c r="G88" s="1163"/>
      <c r="H88" s="1163"/>
      <c r="I88" s="1163"/>
      <c r="J88" s="1163"/>
      <c r="K88" s="1163"/>
      <c r="L88" s="1163"/>
      <c r="M88" s="1163"/>
      <c r="N88" s="1163"/>
      <c r="O88" s="1163"/>
      <c r="P88" s="1163"/>
      <c r="Q88" s="1163"/>
      <c r="R88" s="1163"/>
      <c r="S88" s="1163"/>
      <c r="T88" s="1163"/>
      <c r="U88" s="1164"/>
    </row>
    <row r="89" spans="2:21" ht="24" customHeight="1">
      <c r="B89" s="849"/>
      <c r="C89" s="887" t="s">
        <v>446</v>
      </c>
      <c r="D89" s="888" t="s">
        <v>201</v>
      </c>
      <c r="E89" s="850"/>
      <c r="F89" s="850"/>
      <c r="G89" s="850"/>
      <c r="H89" s="850"/>
      <c r="I89" s="850"/>
      <c r="J89" s="850"/>
      <c r="P89" s="887" t="s">
        <v>202</v>
      </c>
      <c r="Q89" s="889"/>
      <c r="R89" s="888" t="s">
        <v>203</v>
      </c>
      <c r="S89" s="850"/>
      <c r="T89" s="850"/>
      <c r="U89" s="851"/>
    </row>
    <row r="90" spans="2:21" ht="13.5">
      <c r="B90" s="849"/>
      <c r="C90" s="881"/>
      <c r="D90" s="850"/>
      <c r="E90" s="890">
        <f>IF('業務情報'!F9=2,"注）本業務については創意工夫項目を評価していないため、基礎点と同一となっている。","")</f>
      </c>
      <c r="F90" s="850"/>
      <c r="G90" s="850"/>
      <c r="H90" s="850"/>
      <c r="I90" s="850"/>
      <c r="J90" s="850"/>
      <c r="P90" s="881"/>
      <c r="Q90" s="882"/>
      <c r="R90" s="850"/>
      <c r="S90" s="850"/>
      <c r="T90" s="850"/>
      <c r="U90" s="851"/>
    </row>
    <row r="91" spans="2:21" ht="30" customHeight="1" thickBot="1">
      <c r="B91" s="849"/>
      <c r="C91" s="881" t="s">
        <v>204</v>
      </c>
      <c r="D91" s="883" t="s">
        <v>172</v>
      </c>
      <c r="E91" s="850"/>
      <c r="F91" s="850"/>
      <c r="G91" s="883"/>
      <c r="H91" s="883"/>
      <c r="I91" s="883"/>
      <c r="J91" s="883"/>
      <c r="K91" s="883"/>
      <c r="P91" s="881" t="s">
        <v>173</v>
      </c>
      <c r="Q91" s="882"/>
      <c r="R91" s="850" t="s">
        <v>174</v>
      </c>
      <c r="S91" s="850"/>
      <c r="T91" s="850"/>
      <c r="U91" s="851"/>
    </row>
    <row r="92" spans="2:21" ht="24" customHeight="1" thickBot="1">
      <c r="B92" s="1162" t="s">
        <v>209</v>
      </c>
      <c r="C92" s="1163"/>
      <c r="D92" s="1163"/>
      <c r="E92" s="1163"/>
      <c r="F92" s="1163"/>
      <c r="G92" s="1163"/>
      <c r="H92" s="1163"/>
      <c r="I92" s="1163"/>
      <c r="J92" s="1163"/>
      <c r="K92" s="1163"/>
      <c r="L92" s="1163"/>
      <c r="M92" s="1163"/>
      <c r="N92" s="1163"/>
      <c r="O92" s="1163"/>
      <c r="P92" s="1163"/>
      <c r="Q92" s="1163"/>
      <c r="R92" s="1163"/>
      <c r="S92" s="1163"/>
      <c r="T92" s="1163"/>
      <c r="U92" s="1164"/>
    </row>
    <row r="93" spans="2:21" ht="24" customHeight="1" thickBot="1">
      <c r="B93" s="891"/>
      <c r="C93" s="841"/>
      <c r="D93" s="1150" t="s">
        <v>175</v>
      </c>
      <c r="E93" s="1150"/>
      <c r="F93" s="1150"/>
      <c r="G93" s="1150"/>
      <c r="H93" s="1150"/>
      <c r="I93" s="1150"/>
      <c r="J93" s="1150"/>
      <c r="K93" s="1150"/>
      <c r="L93" s="1150"/>
      <c r="M93" s="841"/>
      <c r="N93" s="841"/>
      <c r="O93" s="841"/>
      <c r="P93" s="892" t="s">
        <v>165</v>
      </c>
      <c r="Q93" s="893"/>
      <c r="R93" s="841" t="s">
        <v>166</v>
      </c>
      <c r="S93" s="841"/>
      <c r="T93" s="841"/>
      <c r="U93" s="894"/>
    </row>
    <row r="94" spans="2:21" ht="7.5" customHeight="1">
      <c r="B94" s="884"/>
      <c r="C94" s="884"/>
      <c r="D94" s="884"/>
      <c r="E94" s="884"/>
      <c r="F94" s="884"/>
      <c r="G94" s="884"/>
      <c r="H94" s="884"/>
      <c r="I94" s="884"/>
      <c r="J94" s="884"/>
      <c r="K94" s="884"/>
      <c r="L94" s="884"/>
      <c r="M94" s="884"/>
      <c r="N94" s="884"/>
      <c r="O94" s="884"/>
      <c r="P94" s="885"/>
      <c r="Q94" s="886"/>
      <c r="R94" s="884"/>
      <c r="S94" s="884"/>
      <c r="T94" s="884"/>
      <c r="U94" s="884"/>
    </row>
    <row r="95" spans="2:21" ht="17.25" customHeight="1">
      <c r="B95" s="850"/>
      <c r="C95" s="1151" t="s">
        <v>205</v>
      </c>
      <c r="D95" s="1152"/>
      <c r="E95" s="1152"/>
      <c r="F95" s="1152"/>
      <c r="G95" s="1152"/>
      <c r="H95" s="1152"/>
      <c r="I95" s="1152"/>
      <c r="J95" s="1152"/>
      <c r="K95" s="1152"/>
      <c r="L95" s="1152"/>
      <c r="M95" s="1152"/>
      <c r="N95" s="1152"/>
      <c r="O95" s="1152"/>
      <c r="P95" s="1152"/>
      <c r="Q95" s="1152"/>
      <c r="R95" s="1152"/>
      <c r="S95" s="1152"/>
      <c r="T95" s="1152"/>
      <c r="U95" s="1152"/>
    </row>
    <row r="96" spans="3:21" ht="24" customHeight="1">
      <c r="C96" s="1151" t="s">
        <v>206</v>
      </c>
      <c r="D96" s="1152"/>
      <c r="E96" s="1152"/>
      <c r="F96" s="1152"/>
      <c r="G96" s="1152"/>
      <c r="H96" s="1152"/>
      <c r="I96" s="1152"/>
      <c r="J96" s="1152"/>
      <c r="K96" s="1152"/>
      <c r="L96" s="1152"/>
      <c r="M96" s="1152"/>
      <c r="N96" s="1152"/>
      <c r="O96" s="1152"/>
      <c r="P96" s="1152"/>
      <c r="Q96" s="1152"/>
      <c r="R96" s="1152"/>
      <c r="S96" s="1152"/>
      <c r="T96" s="1152"/>
      <c r="U96" s="1152"/>
    </row>
    <row r="97" spans="2:21" ht="17.25" customHeight="1">
      <c r="B97" s="850"/>
      <c r="C97" s="1146" t="s">
        <v>689</v>
      </c>
      <c r="D97" s="1147"/>
      <c r="E97" s="1147"/>
      <c r="F97" s="1147"/>
      <c r="G97" s="1147"/>
      <c r="H97" s="1147"/>
      <c r="I97" s="1147"/>
      <c r="J97" s="1147"/>
      <c r="K97" s="1147"/>
      <c r="L97" s="1147"/>
      <c r="M97" s="1147"/>
      <c r="N97" s="1147"/>
      <c r="O97" s="1147"/>
      <c r="P97" s="1147"/>
      <c r="Q97" s="1147"/>
      <c r="R97" s="1147"/>
      <c r="S97" s="1147"/>
      <c r="T97" s="1147"/>
      <c r="U97" s="1147"/>
    </row>
    <row r="98" spans="3:21" ht="24" customHeight="1">
      <c r="C98" s="1146" t="s">
        <v>650</v>
      </c>
      <c r="D98" s="1147"/>
      <c r="E98" s="1147"/>
      <c r="F98" s="1147"/>
      <c r="G98" s="1147"/>
      <c r="H98" s="1147"/>
      <c r="I98" s="1147"/>
      <c r="J98" s="1147"/>
      <c r="K98" s="1147"/>
      <c r="L98" s="1147"/>
      <c r="M98" s="1147"/>
      <c r="N98" s="1147"/>
      <c r="O98" s="1147"/>
      <c r="P98" s="1147"/>
      <c r="Q98" s="1147"/>
      <c r="R98" s="1147"/>
      <c r="S98" s="1147"/>
      <c r="T98" s="1147"/>
      <c r="U98" s="1147"/>
    </row>
    <row r="100" spans="3:21" ht="24" customHeight="1">
      <c r="C100" s="1148"/>
      <c r="D100" s="1149"/>
      <c r="E100" s="1149"/>
      <c r="F100" s="1149"/>
      <c r="G100" s="1149"/>
      <c r="H100" s="1149"/>
      <c r="I100" s="1149"/>
      <c r="J100" s="1149"/>
      <c r="K100" s="1149"/>
      <c r="L100" s="1149"/>
      <c r="M100" s="1149"/>
      <c r="N100" s="1149"/>
      <c r="O100" s="1149"/>
      <c r="P100" s="1149"/>
      <c r="Q100" s="1149"/>
      <c r="R100" s="1149"/>
      <c r="S100" s="1149"/>
      <c r="T100" s="1149"/>
      <c r="U100" s="1149"/>
    </row>
  </sheetData>
  <sheetProtection/>
  <mergeCells count="95">
    <mergeCell ref="B3:U3"/>
    <mergeCell ref="L5:N5"/>
    <mergeCell ref="O5:T5"/>
    <mergeCell ref="F6:S6"/>
    <mergeCell ref="B7:E7"/>
    <mergeCell ref="F7:S7"/>
    <mergeCell ref="B8:E8"/>
    <mergeCell ref="F8:G8"/>
    <mergeCell ref="O8:U8"/>
    <mergeCell ref="B9:E9"/>
    <mergeCell ref="B10:E10"/>
    <mergeCell ref="B11:E11"/>
    <mergeCell ref="F9:M9"/>
    <mergeCell ref="N9:U9"/>
    <mergeCell ref="H8:M8"/>
    <mergeCell ref="B14:E14"/>
    <mergeCell ref="D31:K31"/>
    <mergeCell ref="H12:U12"/>
    <mergeCell ref="B12:E13"/>
    <mergeCell ref="H13:U13"/>
    <mergeCell ref="D32:K32"/>
    <mergeCell ref="B33:U33"/>
    <mergeCell ref="B17:E17"/>
    <mergeCell ref="B27:U27"/>
    <mergeCell ref="B15:E16"/>
    <mergeCell ref="D34:F34"/>
    <mergeCell ref="G34:H34"/>
    <mergeCell ref="B18:E22"/>
    <mergeCell ref="B23:E23"/>
    <mergeCell ref="B24:U24"/>
    <mergeCell ref="E39:F39"/>
    <mergeCell ref="L39:O39"/>
    <mergeCell ref="B35:U35"/>
    <mergeCell ref="L36:O36"/>
    <mergeCell ref="L37:O37"/>
    <mergeCell ref="L38:O38"/>
    <mergeCell ref="B57:E57"/>
    <mergeCell ref="L48:N48"/>
    <mergeCell ref="O48:T48"/>
    <mergeCell ref="B41:U41"/>
    <mergeCell ref="L43:M43"/>
    <mergeCell ref="B44:U44"/>
    <mergeCell ref="B46:U46"/>
    <mergeCell ref="B50:E50"/>
    <mergeCell ref="B51:E51"/>
    <mergeCell ref="B52:E52"/>
    <mergeCell ref="B53:E53"/>
    <mergeCell ref="B54:E54"/>
    <mergeCell ref="C67:U67"/>
    <mergeCell ref="C69:U69"/>
    <mergeCell ref="B64:U64"/>
    <mergeCell ref="D65:L65"/>
    <mergeCell ref="C68:U68"/>
    <mergeCell ref="B58:E59"/>
    <mergeCell ref="B60:U60"/>
    <mergeCell ref="B55:E56"/>
    <mergeCell ref="C70:U70"/>
    <mergeCell ref="C72:U72"/>
    <mergeCell ref="B74:U74"/>
    <mergeCell ref="L76:N76"/>
    <mergeCell ref="O76:T76"/>
    <mergeCell ref="H79:M79"/>
    <mergeCell ref="O79:U79"/>
    <mergeCell ref="B78:E78"/>
    <mergeCell ref="F78:S78"/>
    <mergeCell ref="B79:E79"/>
    <mergeCell ref="F49:S49"/>
    <mergeCell ref="F50:S50"/>
    <mergeCell ref="F51:G51"/>
    <mergeCell ref="H51:M51"/>
    <mergeCell ref="O51:U51"/>
    <mergeCell ref="F77:S77"/>
    <mergeCell ref="F52:M52"/>
    <mergeCell ref="N52:U52"/>
    <mergeCell ref="H55:U55"/>
    <mergeCell ref="H56:U56"/>
    <mergeCell ref="B92:U92"/>
    <mergeCell ref="B80:E80"/>
    <mergeCell ref="B81:E81"/>
    <mergeCell ref="B82:E82"/>
    <mergeCell ref="F80:M80"/>
    <mergeCell ref="N80:U80"/>
    <mergeCell ref="B83:E84"/>
    <mergeCell ref="H83:U83"/>
    <mergeCell ref="H84:U84"/>
    <mergeCell ref="F79:G79"/>
    <mergeCell ref="C98:U98"/>
    <mergeCell ref="C100:U100"/>
    <mergeCell ref="D93:L93"/>
    <mergeCell ref="C95:U95"/>
    <mergeCell ref="C96:U96"/>
    <mergeCell ref="C97:U97"/>
    <mergeCell ref="B85:E85"/>
    <mergeCell ref="B86:E87"/>
    <mergeCell ref="B88:U88"/>
  </mergeCells>
  <dataValidations count="1">
    <dataValidation type="decimal" allowBlank="1" showInputMessage="1" showErrorMessage="1" sqref="H83:H85 H57 L57:M57 M85 L85">
      <formula1>0</formula1>
      <formula2>1</formula2>
    </dataValidation>
  </dataValidations>
  <printOptions/>
  <pageMargins left="0.3937007874015748" right="0.3937007874015748" top="0.3937007874015748" bottom="0.3937007874015748" header="0.5118110236220472" footer="0.5118110236220472"/>
  <pageSetup horizontalDpi="600" verticalDpi="600" orientation="portrait" paperSize="9" r:id="rId1"/>
  <rowBreaks count="1" manualBreakCount="1">
    <brk id="44" max="20" man="1"/>
  </rowBreaks>
</worksheet>
</file>

<file path=xl/worksheets/sheet7.xml><?xml version="1.0" encoding="utf-8"?>
<worksheet xmlns="http://schemas.openxmlformats.org/spreadsheetml/2006/main" xmlns:r="http://schemas.openxmlformats.org/officeDocument/2006/relationships">
  <sheetPr codeName="Sheet1"/>
  <dimension ref="B2:T46"/>
  <sheetViews>
    <sheetView showGridLines="0" view="pageBreakPreview" zoomScaleSheetLayoutView="100" zoomScalePageLayoutView="0" workbookViewId="0" topLeftCell="A1">
      <selection activeCell="A1" sqref="A1"/>
    </sheetView>
  </sheetViews>
  <sheetFormatPr defaultColWidth="6.625" defaultRowHeight="24" customHeight="1" outlineLevelRow="1"/>
  <cols>
    <col min="1" max="2" width="1.625" style="492" customWidth="1"/>
    <col min="3" max="4" width="6.625" style="492" customWidth="1"/>
    <col min="5" max="6" width="2.625" style="492" customWidth="1"/>
    <col min="7" max="8" width="6.625" style="492" customWidth="1"/>
    <col min="9" max="9" width="2.625" style="492" customWidth="1"/>
    <col min="10" max="10" width="6.625" style="492" customWidth="1"/>
    <col min="11" max="11" width="2.75390625" style="492" customWidth="1"/>
    <col min="12" max="13" width="6.625" style="492" customWidth="1"/>
    <col min="14" max="14" width="2.625" style="492" customWidth="1"/>
    <col min="15" max="16" width="6.625" style="492" customWidth="1"/>
    <col min="17" max="17" width="2.625" style="492" customWidth="1"/>
    <col min="18" max="18" width="6.625" style="492" customWidth="1"/>
    <col min="19" max="19" width="2.625" style="492" customWidth="1"/>
    <col min="20" max="21" width="1.625" style="492" customWidth="1"/>
    <col min="22" max="16384" width="6.625" style="492" customWidth="1"/>
  </cols>
  <sheetData>
    <row r="1" ht="148.5" customHeight="1"/>
    <row r="2" spans="3:6" ht="17.25">
      <c r="C2" s="1255" t="s">
        <v>149</v>
      </c>
      <c r="D2" s="1255"/>
      <c r="E2" s="1255"/>
      <c r="F2" s="1255"/>
    </row>
    <row r="3" ht="15" customHeight="1" thickBot="1"/>
    <row r="4" spans="2:20" ht="24" customHeight="1" thickBot="1">
      <c r="B4" s="1258" t="s">
        <v>590</v>
      </c>
      <c r="C4" s="1259"/>
      <c r="D4" s="1259"/>
      <c r="E4" s="1259"/>
      <c r="F4" s="1259"/>
      <c r="G4" s="1259"/>
      <c r="H4" s="1259"/>
      <c r="I4" s="1259"/>
      <c r="J4" s="1259"/>
      <c r="K4" s="1259"/>
      <c r="L4" s="1259"/>
      <c r="M4" s="1259"/>
      <c r="N4" s="1259"/>
      <c r="O4" s="1259"/>
      <c r="P4" s="1259"/>
      <c r="Q4" s="1259"/>
      <c r="R4" s="1259"/>
      <c r="S4" s="1259"/>
      <c r="T4" s="1260"/>
    </row>
    <row r="5" spans="2:20" ht="10.5" customHeight="1">
      <c r="B5" s="493"/>
      <c r="C5" s="494"/>
      <c r="D5" s="494"/>
      <c r="E5" s="494"/>
      <c r="F5" s="494"/>
      <c r="G5" s="494"/>
      <c r="H5" s="494"/>
      <c r="I5" s="494"/>
      <c r="J5" s="494"/>
      <c r="K5" s="494"/>
      <c r="L5" s="494"/>
      <c r="M5" s="494"/>
      <c r="N5" s="494"/>
      <c r="O5" s="494"/>
      <c r="P5" s="494"/>
      <c r="Q5" s="494"/>
      <c r="R5" s="494"/>
      <c r="S5" s="494"/>
      <c r="T5" s="495"/>
    </row>
    <row r="6" spans="2:20" ht="24" customHeight="1">
      <c r="B6" s="493"/>
      <c r="C6" s="1262" t="s">
        <v>591</v>
      </c>
      <c r="D6" s="1262"/>
      <c r="E6" s="497" t="s">
        <v>210</v>
      </c>
      <c r="F6" s="1256"/>
      <c r="G6" s="1256"/>
      <c r="H6" s="1256"/>
      <c r="I6" s="1256"/>
      <c r="J6" s="1256"/>
      <c r="K6" s="1256"/>
      <c r="L6" s="1256"/>
      <c r="M6" s="1256"/>
      <c r="N6" s="1256"/>
      <c r="O6" s="1256"/>
      <c r="P6" s="1256"/>
      <c r="Q6" s="1256"/>
      <c r="R6" s="1256"/>
      <c r="S6" s="496" t="s">
        <v>211</v>
      </c>
      <c r="T6" s="495"/>
    </row>
    <row r="7" spans="2:20" ht="24" customHeight="1">
      <c r="B7" s="493"/>
      <c r="C7" s="1261" t="s">
        <v>592</v>
      </c>
      <c r="D7" s="1261"/>
      <c r="E7" s="498" t="s">
        <v>212</v>
      </c>
      <c r="F7" s="1256"/>
      <c r="G7" s="1256"/>
      <c r="H7" s="1256"/>
      <c r="I7" s="1256"/>
      <c r="J7" s="1256"/>
      <c r="K7" s="1256"/>
      <c r="L7" s="1256"/>
      <c r="M7" s="1256"/>
      <c r="N7" s="1256"/>
      <c r="O7" s="1256"/>
      <c r="P7" s="1256"/>
      <c r="Q7" s="1256"/>
      <c r="R7" s="1256"/>
      <c r="S7" s="491" t="s">
        <v>213</v>
      </c>
      <c r="T7" s="495"/>
    </row>
    <row r="8" spans="2:20" ht="24" customHeight="1">
      <c r="B8" s="493"/>
      <c r="C8" s="1261" t="s">
        <v>593</v>
      </c>
      <c r="D8" s="1261"/>
      <c r="E8" s="498" t="s">
        <v>214</v>
      </c>
      <c r="F8" s="1256"/>
      <c r="G8" s="1256"/>
      <c r="H8" s="1256"/>
      <c r="I8" s="1256"/>
      <c r="J8" s="1256"/>
      <c r="K8" s="1256"/>
      <c r="L8" s="1256"/>
      <c r="M8" s="1256"/>
      <c r="N8" s="1256"/>
      <c r="O8" s="1256"/>
      <c r="P8" s="1256"/>
      <c r="Q8" s="1256"/>
      <c r="R8" s="1256"/>
      <c r="S8" s="491" t="s">
        <v>215</v>
      </c>
      <c r="T8" s="495"/>
    </row>
    <row r="9" spans="2:20" ht="24" customHeight="1">
      <c r="B9" s="493"/>
      <c r="C9" s="1261" t="s">
        <v>594</v>
      </c>
      <c r="D9" s="1261"/>
      <c r="E9" s="498" t="s">
        <v>216</v>
      </c>
      <c r="F9" s="798">
        <v>1</v>
      </c>
      <c r="G9" s="491" t="s">
        <v>4</v>
      </c>
      <c r="H9" s="491"/>
      <c r="I9" s="491"/>
      <c r="J9" s="491"/>
      <c r="K9" s="491"/>
      <c r="L9" s="491"/>
      <c r="M9" s="491"/>
      <c r="N9" s="491"/>
      <c r="O9" s="491"/>
      <c r="P9" s="491"/>
      <c r="Q9" s="491"/>
      <c r="R9" s="491"/>
      <c r="S9" s="491"/>
      <c r="T9" s="495"/>
    </row>
    <row r="10" spans="2:20" ht="24" customHeight="1">
      <c r="B10" s="1011"/>
      <c r="C10" s="1249" t="s">
        <v>67</v>
      </c>
      <c r="D10" s="1249"/>
      <c r="E10" s="1012"/>
      <c r="F10" s="1013" t="s">
        <v>26</v>
      </c>
      <c r="G10" s="1014"/>
      <c r="H10" s="1015">
        <v>0.3</v>
      </c>
      <c r="I10" s="1014" t="s">
        <v>665</v>
      </c>
      <c r="J10" s="1014"/>
      <c r="K10" s="1014"/>
      <c r="L10" s="1015">
        <f>1-H10</f>
        <v>0.7</v>
      </c>
      <c r="M10" s="1014" t="s">
        <v>2</v>
      </c>
      <c r="N10" s="1016">
        <f>IF(H10+L10=1,IF('集計用(採点結果)'!J37&gt;MAX('集計用(採点結果)'!K37:Q37),"","ＥＲＲＯＲ！総括の比率が小さいです"),"ＥＲＲＯＲ！合計を１にしてください")</f>
      </c>
      <c r="O10" s="1014"/>
      <c r="P10" s="1014"/>
      <c r="Q10" s="1014"/>
      <c r="R10" s="1014"/>
      <c r="S10" s="1014"/>
      <c r="T10" s="1017"/>
    </row>
    <row r="11" spans="2:20" ht="24" customHeight="1">
      <c r="B11" s="1011"/>
      <c r="C11" s="1249" t="s">
        <v>217</v>
      </c>
      <c r="D11" s="1249"/>
      <c r="E11" s="1012"/>
      <c r="F11" s="1013" t="s">
        <v>666</v>
      </c>
      <c r="G11" s="1014"/>
      <c r="H11" s="1018">
        <v>0.3</v>
      </c>
      <c r="I11" s="1014" t="s">
        <v>667</v>
      </c>
      <c r="J11" s="1014"/>
      <c r="K11" s="1014"/>
      <c r="L11" s="1018">
        <v>0.15</v>
      </c>
      <c r="M11" s="1014" t="s">
        <v>626</v>
      </c>
      <c r="N11" s="1014"/>
      <c r="O11" s="1014"/>
      <c r="P11" s="1018">
        <v>0.1</v>
      </c>
      <c r="Q11" s="1014" t="s">
        <v>2</v>
      </c>
      <c r="R11" s="1014"/>
      <c r="S11" s="1014"/>
      <c r="T11" s="1017"/>
    </row>
    <row r="12" spans="2:20" ht="24" customHeight="1">
      <c r="B12" s="1011"/>
      <c r="C12" s="1250" t="s">
        <v>1</v>
      </c>
      <c r="D12" s="1250"/>
      <c r="E12" s="1012"/>
      <c r="F12" s="1013" t="s">
        <v>668</v>
      </c>
      <c r="G12" s="1014"/>
      <c r="H12" s="1018">
        <v>0.15</v>
      </c>
      <c r="I12" s="1014" t="s">
        <v>627</v>
      </c>
      <c r="J12" s="1014"/>
      <c r="K12" s="1014"/>
      <c r="L12" s="1018">
        <v>0.075</v>
      </c>
      <c r="M12" s="1014" t="s">
        <v>2</v>
      </c>
      <c r="N12" s="1016">
        <f>IF(H11+L11+P11+H12+L12+L13+H13=1,"","ＥＲＲＯＲ！")</f>
      </c>
      <c r="O12" s="1019"/>
      <c r="P12" s="1019"/>
      <c r="Q12" s="1019"/>
      <c r="R12" s="1019"/>
      <c r="S12" s="1014"/>
      <c r="T12" s="1017"/>
    </row>
    <row r="13" spans="2:20" ht="24" customHeight="1">
      <c r="B13" s="1011"/>
      <c r="C13" s="1249"/>
      <c r="D13" s="1249"/>
      <c r="E13" s="1012"/>
      <c r="F13" s="1014" t="s">
        <v>669</v>
      </c>
      <c r="G13" s="1014"/>
      <c r="H13" s="1018">
        <v>0.15</v>
      </c>
      <c r="I13" s="1014" t="s">
        <v>628</v>
      </c>
      <c r="J13" s="1014"/>
      <c r="K13" s="1014"/>
      <c r="L13" s="1018">
        <v>0.075</v>
      </c>
      <c r="M13" s="1019" t="s">
        <v>2</v>
      </c>
      <c r="N13" s="1020">
        <f>IF(H11+L11+P11+H12+L12+L13+H13=1,"","合計が１になるように設定！")</f>
      </c>
      <c r="O13" s="1014"/>
      <c r="P13" s="1014"/>
      <c r="Q13" s="1014"/>
      <c r="R13" s="1014"/>
      <c r="S13" s="1014"/>
      <c r="T13" s="1017"/>
    </row>
    <row r="14" spans="2:20" ht="24" customHeight="1">
      <c r="B14" s="1011"/>
      <c r="C14" s="1249" t="s">
        <v>595</v>
      </c>
      <c r="D14" s="1249"/>
      <c r="E14" s="1012" t="s">
        <v>146</v>
      </c>
      <c r="F14" s="1248"/>
      <c r="G14" s="1248"/>
      <c r="H14" s="1248"/>
      <c r="I14" s="1248"/>
      <c r="J14" s="1248"/>
      <c r="K14" s="1248"/>
      <c r="L14" s="1248"/>
      <c r="M14" s="1248"/>
      <c r="N14" s="1248"/>
      <c r="O14" s="1248"/>
      <c r="P14" s="1248"/>
      <c r="Q14" s="1248"/>
      <c r="R14" s="1248"/>
      <c r="S14" s="1014" t="s">
        <v>2</v>
      </c>
      <c r="T14" s="1017"/>
    </row>
    <row r="15" spans="2:20" ht="24" customHeight="1">
      <c r="B15" s="1011"/>
      <c r="C15" s="1249" t="s">
        <v>588</v>
      </c>
      <c r="D15" s="1249"/>
      <c r="E15" s="1012" t="s">
        <v>146</v>
      </c>
      <c r="F15" s="1248"/>
      <c r="G15" s="1248"/>
      <c r="H15" s="1248"/>
      <c r="I15" s="1248"/>
      <c r="J15" s="1248"/>
      <c r="K15" s="1248"/>
      <c r="L15" s="1248"/>
      <c r="M15" s="1248"/>
      <c r="N15" s="1248"/>
      <c r="O15" s="1248"/>
      <c r="P15" s="1248"/>
      <c r="Q15" s="1248"/>
      <c r="R15" s="1248"/>
      <c r="S15" s="1014" t="s">
        <v>2</v>
      </c>
      <c r="T15" s="1017"/>
    </row>
    <row r="16" spans="2:20" ht="10.5" customHeight="1" thickBot="1">
      <c r="B16" s="1011"/>
      <c r="C16" s="1021"/>
      <c r="D16" s="1021"/>
      <c r="E16" s="1022"/>
      <c r="F16" s="1023"/>
      <c r="G16" s="1023"/>
      <c r="H16" s="1023"/>
      <c r="I16" s="1023"/>
      <c r="J16" s="1023"/>
      <c r="K16" s="1023"/>
      <c r="L16" s="1023"/>
      <c r="M16" s="1023"/>
      <c r="N16" s="1023"/>
      <c r="O16" s="1023"/>
      <c r="P16" s="1023"/>
      <c r="Q16" s="1023"/>
      <c r="R16" s="1023"/>
      <c r="S16" s="1023"/>
      <c r="T16" s="1017"/>
    </row>
    <row r="17" spans="2:20" ht="24" customHeight="1" thickBot="1">
      <c r="B17" s="1251" t="s">
        <v>218</v>
      </c>
      <c r="C17" s="1252"/>
      <c r="D17" s="1252"/>
      <c r="E17" s="1252"/>
      <c r="F17" s="1252"/>
      <c r="G17" s="1252"/>
      <c r="H17" s="1252"/>
      <c r="I17" s="1252"/>
      <c r="J17" s="1252"/>
      <c r="K17" s="1252"/>
      <c r="L17" s="1252"/>
      <c r="M17" s="1252"/>
      <c r="N17" s="1252"/>
      <c r="O17" s="1252"/>
      <c r="P17" s="1252"/>
      <c r="Q17" s="1252"/>
      <c r="R17" s="1252"/>
      <c r="S17" s="1252"/>
      <c r="T17" s="1253"/>
    </row>
    <row r="18" spans="2:20" ht="12" customHeight="1">
      <c r="B18" s="1011"/>
      <c r="C18" s="1023"/>
      <c r="D18" s="1023"/>
      <c r="E18" s="1023"/>
      <c r="F18" s="1023"/>
      <c r="G18" s="1023"/>
      <c r="H18" s="1023"/>
      <c r="I18" s="1023"/>
      <c r="J18" s="1023"/>
      <c r="K18" s="1023"/>
      <c r="L18" s="1023"/>
      <c r="M18" s="1023"/>
      <c r="N18" s="1023"/>
      <c r="O18" s="1023"/>
      <c r="P18" s="1023"/>
      <c r="Q18" s="1023"/>
      <c r="R18" s="1023"/>
      <c r="S18" s="1023"/>
      <c r="T18" s="1017"/>
    </row>
    <row r="19" spans="2:20" ht="21" customHeight="1">
      <c r="B19" s="1011"/>
      <c r="C19" s="1023"/>
      <c r="D19" s="1023"/>
      <c r="E19" s="1023"/>
      <c r="F19" s="1023"/>
      <c r="G19" s="1254" t="s">
        <v>586</v>
      </c>
      <c r="H19" s="1254"/>
      <c r="I19" s="1023"/>
      <c r="J19" s="1023"/>
      <c r="K19" s="1019"/>
      <c r="L19" s="1019"/>
      <c r="M19" s="1019"/>
      <c r="N19" s="1019"/>
      <c r="O19" s="1022" t="s">
        <v>146</v>
      </c>
      <c r="P19" s="1024">
        <f>IF(H11+L11+H12+H13=0,65+'集計表（項目別集計）'!H22/27*35,65+'集計表（項目別集計）'!H22)</f>
        <v>65</v>
      </c>
      <c r="Q19" s="1023" t="s">
        <v>2</v>
      </c>
      <c r="R19" s="1023"/>
      <c r="S19" s="1023"/>
      <c r="T19" s="1017"/>
    </row>
    <row r="20" spans="2:20" ht="21" customHeight="1">
      <c r="B20" s="1011"/>
      <c r="C20" s="1023"/>
      <c r="D20" s="1023"/>
      <c r="E20" s="1023"/>
      <c r="F20" s="1023"/>
      <c r="G20" s="1257" t="str">
        <f>IF(F9=1,"総合点（減点無し）","総合点（基礎点と同一値）")</f>
        <v>総合点（減点無し）</v>
      </c>
      <c r="H20" s="1257"/>
      <c r="I20" s="1257"/>
      <c r="J20" s="1257"/>
      <c r="K20" s="1257"/>
      <c r="L20" s="1019"/>
      <c r="M20" s="1019"/>
      <c r="N20" s="1019"/>
      <c r="O20" s="1022" t="s">
        <v>146</v>
      </c>
      <c r="P20" s="1024">
        <f>IF(H11+L11+H12+H13=0,65+'集計表（項目別集計）'!H22/27*35,IF(F9=1,65+'集計表（項目別集計）'!H25,65+'集計表（項目別集計）'!H22))</f>
        <v>65</v>
      </c>
      <c r="Q20" s="1023" t="s">
        <v>2</v>
      </c>
      <c r="R20" s="1023"/>
      <c r="S20" s="1023"/>
      <c r="T20" s="1017"/>
    </row>
    <row r="21" spans="2:20" ht="12" customHeight="1" thickBot="1">
      <c r="B21" s="1011"/>
      <c r="C21" s="1023"/>
      <c r="D21" s="1023"/>
      <c r="E21" s="1023"/>
      <c r="F21" s="1023"/>
      <c r="G21" s="1023"/>
      <c r="H21" s="1023"/>
      <c r="I21" s="1023"/>
      <c r="J21" s="1023"/>
      <c r="K21" s="1023"/>
      <c r="L21" s="1023"/>
      <c r="M21" s="1023"/>
      <c r="N21" s="1023"/>
      <c r="O21" s="1023"/>
      <c r="P21" s="1023"/>
      <c r="Q21" s="1023"/>
      <c r="R21" s="1023"/>
      <c r="S21" s="1023"/>
      <c r="T21" s="1017"/>
    </row>
    <row r="22" spans="2:20" ht="24" customHeight="1" hidden="1" outlineLevel="1" thickBot="1">
      <c r="B22" s="1251" t="s">
        <v>625</v>
      </c>
      <c r="C22" s="1252"/>
      <c r="D22" s="1252"/>
      <c r="E22" s="1252"/>
      <c r="F22" s="1252"/>
      <c r="G22" s="1252"/>
      <c r="H22" s="1252"/>
      <c r="I22" s="1252"/>
      <c r="J22" s="1252"/>
      <c r="K22" s="1252"/>
      <c r="L22" s="1252"/>
      <c r="M22" s="1252"/>
      <c r="N22" s="1252"/>
      <c r="O22" s="1252"/>
      <c r="P22" s="1252"/>
      <c r="Q22" s="1252"/>
      <c r="R22" s="1252"/>
      <c r="S22" s="1252"/>
      <c r="T22" s="1253"/>
    </row>
    <row r="23" spans="2:20" ht="12" customHeight="1" hidden="1" outlineLevel="1">
      <c r="B23" s="1011"/>
      <c r="C23" s="1023"/>
      <c r="D23" s="1023"/>
      <c r="E23" s="1023"/>
      <c r="F23" s="1023"/>
      <c r="G23" s="1023"/>
      <c r="H23" s="1023"/>
      <c r="I23" s="1023"/>
      <c r="J23" s="1023"/>
      <c r="K23" s="1023"/>
      <c r="L23" s="1023"/>
      <c r="M23" s="1023"/>
      <c r="N23" s="1023"/>
      <c r="O23" s="1023"/>
      <c r="P23" s="1023"/>
      <c r="Q23" s="1023"/>
      <c r="R23" s="1023"/>
      <c r="S23" s="1023"/>
      <c r="T23" s="1017"/>
    </row>
    <row r="24" spans="2:20" ht="21" customHeight="1" hidden="1" outlineLevel="1">
      <c r="B24" s="1011"/>
      <c r="C24" s="1023"/>
      <c r="D24" s="1023"/>
      <c r="E24" s="1023"/>
      <c r="F24" s="1023"/>
      <c r="G24" s="1023" t="s">
        <v>624</v>
      </c>
      <c r="H24" s="1023"/>
      <c r="I24" s="1023"/>
      <c r="J24" s="1023"/>
      <c r="K24" s="1019"/>
      <c r="L24" s="1019"/>
      <c r="M24" s="1019"/>
      <c r="N24" s="1019"/>
      <c r="O24" s="1022" t="s">
        <v>146</v>
      </c>
      <c r="P24" s="1025">
        <f>SUM('集計用(採点結果)'!H42:Q42)</f>
        <v>65</v>
      </c>
      <c r="Q24" s="1023" t="s">
        <v>2</v>
      </c>
      <c r="R24" s="1023"/>
      <c r="S24" s="1023"/>
      <c r="T24" s="1017"/>
    </row>
    <row r="25" spans="2:20" ht="21" customHeight="1" hidden="1" outlineLevel="1">
      <c r="B25" s="1011"/>
      <c r="C25" s="1023"/>
      <c r="D25" s="1023"/>
      <c r="E25" s="1023"/>
      <c r="F25" s="1023"/>
      <c r="G25" s="1023" t="s">
        <v>631</v>
      </c>
      <c r="H25" s="1023"/>
      <c r="I25" s="1023"/>
      <c r="J25" s="1023"/>
      <c r="K25" s="1019"/>
      <c r="L25" s="1019"/>
      <c r="M25" s="1019"/>
      <c r="N25" s="1019"/>
      <c r="O25" s="1022" t="s">
        <v>146</v>
      </c>
      <c r="P25" s="1025">
        <f>SUM('集計用(採点結果)'!J65:P65)</f>
        <v>65</v>
      </c>
      <c r="Q25" s="1023" t="s">
        <v>2</v>
      </c>
      <c r="R25" s="1023"/>
      <c r="S25" s="1023"/>
      <c r="T25" s="1017"/>
    </row>
    <row r="26" spans="2:20" ht="12" customHeight="1" hidden="1" outlineLevel="1" thickBot="1">
      <c r="B26" s="1011"/>
      <c r="C26" s="1023"/>
      <c r="D26" s="1023"/>
      <c r="E26" s="1023"/>
      <c r="F26" s="1023"/>
      <c r="G26" s="1023"/>
      <c r="H26" s="1023"/>
      <c r="I26" s="1023"/>
      <c r="J26" s="1023"/>
      <c r="K26" s="1023"/>
      <c r="L26" s="1023"/>
      <c r="M26" s="1023"/>
      <c r="N26" s="1023"/>
      <c r="O26" s="1023"/>
      <c r="P26" s="1023"/>
      <c r="Q26" s="1023"/>
      <c r="R26" s="1023"/>
      <c r="S26" s="1023"/>
      <c r="T26" s="1017"/>
    </row>
    <row r="27" spans="2:20" ht="24" customHeight="1" collapsed="1" thickBot="1">
      <c r="B27" s="1251" t="s">
        <v>164</v>
      </c>
      <c r="C27" s="1252"/>
      <c r="D27" s="1252"/>
      <c r="E27" s="1252"/>
      <c r="F27" s="1252"/>
      <c r="G27" s="1252"/>
      <c r="H27" s="1252"/>
      <c r="I27" s="1252"/>
      <c r="J27" s="1252"/>
      <c r="K27" s="1252"/>
      <c r="L27" s="1252"/>
      <c r="M27" s="1252"/>
      <c r="N27" s="1252"/>
      <c r="O27" s="1252"/>
      <c r="P27" s="1252"/>
      <c r="Q27" s="1252"/>
      <c r="R27" s="1252"/>
      <c r="S27" s="1252"/>
      <c r="T27" s="1253"/>
    </row>
    <row r="28" spans="2:20" ht="12" customHeight="1">
      <c r="B28" s="1011"/>
      <c r="C28" s="1023"/>
      <c r="D28" s="1023"/>
      <c r="E28" s="1023"/>
      <c r="F28" s="1023"/>
      <c r="G28" s="1023"/>
      <c r="H28" s="1023"/>
      <c r="I28" s="1023"/>
      <c r="J28" s="1023"/>
      <c r="K28" s="1023"/>
      <c r="L28" s="1023"/>
      <c r="M28" s="1023"/>
      <c r="N28" s="1023"/>
      <c r="O28" s="1023"/>
      <c r="P28" s="1023"/>
      <c r="Q28" s="1023"/>
      <c r="R28" s="1023"/>
      <c r="S28" s="1023"/>
      <c r="T28" s="1017"/>
    </row>
    <row r="29" spans="2:20" ht="21" customHeight="1">
      <c r="B29" s="1011"/>
      <c r="C29" s="1023"/>
      <c r="D29" s="1023"/>
      <c r="E29" s="1023"/>
      <c r="F29" s="1023"/>
      <c r="G29" s="1254" t="s">
        <v>338</v>
      </c>
      <c r="H29" s="1254"/>
      <c r="I29" s="1023"/>
      <c r="J29" s="1023"/>
      <c r="K29" s="1019"/>
      <c r="L29" s="1019"/>
      <c r="M29" s="1019"/>
      <c r="N29" s="1019"/>
      <c r="O29" s="1022" t="s">
        <v>146</v>
      </c>
      <c r="P29" s="1024">
        <f>'集計用(採点結果)'!R15</f>
        <v>65</v>
      </c>
      <c r="Q29" s="1023" t="s">
        <v>2</v>
      </c>
      <c r="R29" s="1023"/>
      <c r="S29" s="1023"/>
      <c r="T29" s="1017"/>
    </row>
    <row r="30" spans="2:20" ht="12" customHeight="1" thickBot="1">
      <c r="B30" s="1011"/>
      <c r="C30" s="1023"/>
      <c r="D30" s="1023"/>
      <c r="E30" s="1023"/>
      <c r="F30" s="1023"/>
      <c r="G30" s="1023"/>
      <c r="H30" s="1023"/>
      <c r="I30" s="1023"/>
      <c r="J30" s="1023"/>
      <c r="K30" s="1023"/>
      <c r="L30" s="1023"/>
      <c r="M30" s="1023"/>
      <c r="N30" s="1023"/>
      <c r="O30" s="1023"/>
      <c r="P30" s="1023"/>
      <c r="Q30" s="1023"/>
      <c r="R30" s="1023"/>
      <c r="S30" s="1023"/>
      <c r="T30" s="1017"/>
    </row>
    <row r="31" spans="2:20" ht="24" customHeight="1" thickBot="1">
      <c r="B31" s="1251" t="s">
        <v>219</v>
      </c>
      <c r="C31" s="1252"/>
      <c r="D31" s="1252"/>
      <c r="E31" s="1252"/>
      <c r="F31" s="1252"/>
      <c r="G31" s="1252"/>
      <c r="H31" s="1252"/>
      <c r="I31" s="1252"/>
      <c r="J31" s="1252"/>
      <c r="K31" s="1252"/>
      <c r="L31" s="1252"/>
      <c r="M31" s="1252"/>
      <c r="N31" s="1252"/>
      <c r="O31" s="1252"/>
      <c r="P31" s="1252"/>
      <c r="Q31" s="1252"/>
      <c r="R31" s="1252"/>
      <c r="S31" s="1252"/>
      <c r="T31" s="1253"/>
    </row>
    <row r="32" spans="2:20" ht="12" customHeight="1">
      <c r="B32" s="1011"/>
      <c r="C32" s="1023"/>
      <c r="D32" s="1023"/>
      <c r="E32" s="1023"/>
      <c r="F32" s="1023"/>
      <c r="G32" s="1023"/>
      <c r="H32" s="1023"/>
      <c r="I32" s="1023"/>
      <c r="J32" s="1023"/>
      <c r="K32" s="1023"/>
      <c r="L32" s="1023"/>
      <c r="M32" s="1023"/>
      <c r="N32" s="1023"/>
      <c r="O32" s="1023"/>
      <c r="P32" s="1023"/>
      <c r="Q32" s="1023"/>
      <c r="R32" s="1023"/>
      <c r="S32" s="1023"/>
      <c r="T32" s="1017"/>
    </row>
    <row r="33" spans="2:20" ht="21" customHeight="1">
      <c r="B33" s="1011"/>
      <c r="C33" s="1023"/>
      <c r="D33" s="1023"/>
      <c r="E33" s="1023"/>
      <c r="F33" s="1023"/>
      <c r="G33" s="1254" t="s">
        <v>652</v>
      </c>
      <c r="H33" s="1254"/>
      <c r="I33" s="1023"/>
      <c r="J33" s="1023"/>
      <c r="K33" s="1019"/>
      <c r="L33" s="1019"/>
      <c r="M33" s="1019"/>
      <c r="N33" s="1019"/>
      <c r="O33" s="1022" t="s">
        <v>146</v>
      </c>
      <c r="P33" s="1024">
        <f>IF(H11=0,"-",('集計用(採点結果)'!K36+'集計用(採点結果)'!J59)/('集計用(採点結果)'!K37+'集計用(採点結果)'!J60)*35+65)</f>
        <v>65</v>
      </c>
      <c r="Q33" s="1023" t="s">
        <v>2</v>
      </c>
      <c r="R33" s="1019"/>
      <c r="S33" s="1019"/>
      <c r="T33" s="1017"/>
    </row>
    <row r="34" spans="2:20" ht="21" customHeight="1">
      <c r="B34" s="1011"/>
      <c r="C34" s="1023"/>
      <c r="D34" s="1023"/>
      <c r="E34" s="1023"/>
      <c r="F34" s="1023"/>
      <c r="G34" s="1254" t="s">
        <v>651</v>
      </c>
      <c r="H34" s="1254"/>
      <c r="I34" s="1023"/>
      <c r="J34" s="1023"/>
      <c r="K34" s="1019"/>
      <c r="L34" s="1019"/>
      <c r="M34" s="1019"/>
      <c r="N34" s="1019"/>
      <c r="O34" s="1022" t="s">
        <v>146</v>
      </c>
      <c r="P34" s="1024">
        <f>IF(L11=0,"-",('集計用(採点結果)'!L36+'集計用(採点結果)'!K59)/('集計用(採点結果)'!L37+'集計用(採点結果)'!K60)*35+65)</f>
        <v>65</v>
      </c>
      <c r="Q34" s="1023" t="s">
        <v>2</v>
      </c>
      <c r="R34" s="1023"/>
      <c r="S34" s="1023"/>
      <c r="T34" s="1017"/>
    </row>
    <row r="35" spans="2:20" ht="21" customHeight="1">
      <c r="B35" s="1011"/>
      <c r="C35" s="1023"/>
      <c r="D35" s="1023"/>
      <c r="E35" s="1023"/>
      <c r="F35" s="1023"/>
      <c r="G35" s="1254" t="s">
        <v>587</v>
      </c>
      <c r="H35" s="1254"/>
      <c r="I35" s="1023"/>
      <c r="J35" s="1023"/>
      <c r="K35" s="1019"/>
      <c r="L35" s="1019"/>
      <c r="M35" s="1019"/>
      <c r="N35" s="1019"/>
      <c r="O35" s="1022" t="s">
        <v>146</v>
      </c>
      <c r="P35" s="1024">
        <f>IF(P11=0,"-",('集計用(採点結果)'!M36+'集計用(採点結果)'!L59)/('集計用(採点結果)'!M37+'集計用(採点結果)'!L60)*35+65)</f>
        <v>65</v>
      </c>
      <c r="Q35" s="1023" t="s">
        <v>2</v>
      </c>
      <c r="R35" s="1023"/>
      <c r="S35" s="1023"/>
      <c r="T35" s="1017"/>
    </row>
    <row r="36" spans="2:20" ht="21" customHeight="1">
      <c r="B36" s="1011"/>
      <c r="C36" s="1023"/>
      <c r="D36" s="1023"/>
      <c r="E36" s="1023"/>
      <c r="F36" s="1023"/>
      <c r="G36" s="1254" t="s">
        <v>653</v>
      </c>
      <c r="H36" s="1254"/>
      <c r="I36" s="1023"/>
      <c r="J36" s="1023"/>
      <c r="K36" s="1019"/>
      <c r="L36" s="1019"/>
      <c r="M36" s="1019"/>
      <c r="N36" s="1019"/>
      <c r="O36" s="1022" t="s">
        <v>146</v>
      </c>
      <c r="P36" s="1024">
        <f>IF(H12=0,"-",('集計用(採点結果)'!N36+'集計用(採点結果)'!M59)/('集計用(採点結果)'!N37+'集計用(採点結果)'!M60)*35+65)</f>
        <v>65</v>
      </c>
      <c r="Q36" s="1023" t="s">
        <v>2</v>
      </c>
      <c r="R36" s="1019"/>
      <c r="S36" s="1019"/>
      <c r="T36" s="1017"/>
    </row>
    <row r="37" spans="2:20" ht="21" customHeight="1">
      <c r="B37" s="1011"/>
      <c r="C37" s="1023"/>
      <c r="D37" s="1023"/>
      <c r="E37" s="1023"/>
      <c r="F37" s="1023"/>
      <c r="G37" s="1254" t="s">
        <v>648</v>
      </c>
      <c r="H37" s="1254"/>
      <c r="I37" s="1023"/>
      <c r="J37" s="1023"/>
      <c r="K37" s="1019"/>
      <c r="L37" s="1019"/>
      <c r="M37" s="1019"/>
      <c r="N37" s="1019"/>
      <c r="O37" s="1022" t="s">
        <v>146</v>
      </c>
      <c r="P37" s="1024">
        <f>IF(L12=0,"-",('集計用(採点結果)'!O36+'集計用(採点結果)'!N59)/('集計用(採点結果)'!O37+'集計用(採点結果)'!N60)*35+65)</f>
        <v>65</v>
      </c>
      <c r="Q37" s="1023" t="s">
        <v>2</v>
      </c>
      <c r="R37" s="1023"/>
      <c r="S37" s="1023"/>
      <c r="T37" s="1017"/>
    </row>
    <row r="38" spans="2:20" ht="21" customHeight="1">
      <c r="B38" s="1011"/>
      <c r="C38" s="1023"/>
      <c r="D38" s="1023"/>
      <c r="E38" s="1023"/>
      <c r="F38" s="1023"/>
      <c r="G38" s="1254" t="s">
        <v>654</v>
      </c>
      <c r="H38" s="1254"/>
      <c r="I38" s="1023"/>
      <c r="J38" s="1023"/>
      <c r="K38" s="1019"/>
      <c r="L38" s="1019"/>
      <c r="M38" s="1019"/>
      <c r="N38" s="1019"/>
      <c r="O38" s="1022" t="s">
        <v>146</v>
      </c>
      <c r="P38" s="1024">
        <f>IF(H13=0,"-",('集計用(採点結果)'!P36+'集計用(採点結果)'!O59)/('集計用(採点結果)'!P37+'集計用(採点結果)'!O60)*35+65)</f>
        <v>65</v>
      </c>
      <c r="Q38" s="1023" t="s">
        <v>2</v>
      </c>
      <c r="R38" s="1023"/>
      <c r="S38" s="1023"/>
      <c r="T38" s="1017"/>
    </row>
    <row r="39" spans="2:20" ht="21" customHeight="1">
      <c r="B39" s="1011"/>
      <c r="C39" s="1023"/>
      <c r="D39" s="1023"/>
      <c r="E39" s="1023"/>
      <c r="F39" s="1023"/>
      <c r="G39" s="1254" t="s">
        <v>649</v>
      </c>
      <c r="H39" s="1254"/>
      <c r="I39" s="1023"/>
      <c r="J39" s="1023"/>
      <c r="K39" s="1019"/>
      <c r="L39" s="1019"/>
      <c r="M39" s="1019"/>
      <c r="N39" s="1019"/>
      <c r="O39" s="1022" t="s">
        <v>146</v>
      </c>
      <c r="P39" s="1024">
        <f>IF(L13=0,"-",('集計用(採点結果)'!Q36+'集計用(採点結果)'!P59)/('集計用(採点結果)'!Q37+'集計用(採点結果)'!P60)*35+65)</f>
        <v>65</v>
      </c>
      <c r="Q39" s="1023" t="s">
        <v>2</v>
      </c>
      <c r="R39" s="1023"/>
      <c r="S39" s="1023"/>
      <c r="T39" s="1017"/>
    </row>
    <row r="40" spans="2:20" ht="12" customHeight="1" thickBot="1">
      <c r="B40" s="1026"/>
      <c r="C40" s="1027"/>
      <c r="D40" s="1027"/>
      <c r="E40" s="1027"/>
      <c r="F40" s="1027"/>
      <c r="G40" s="1027"/>
      <c r="H40" s="1027"/>
      <c r="I40" s="1027"/>
      <c r="J40" s="1027"/>
      <c r="K40" s="1027"/>
      <c r="L40" s="1027"/>
      <c r="M40" s="1027"/>
      <c r="N40" s="1027"/>
      <c r="O40" s="1027"/>
      <c r="P40" s="1027"/>
      <c r="Q40" s="1027"/>
      <c r="R40" s="1027"/>
      <c r="S40" s="1027"/>
      <c r="T40" s="1028"/>
    </row>
    <row r="41" spans="2:20" ht="24" customHeight="1" outlineLevel="1" thickBot="1">
      <c r="B41" s="1251" t="s">
        <v>602</v>
      </c>
      <c r="C41" s="1252"/>
      <c r="D41" s="1252"/>
      <c r="E41" s="1252"/>
      <c r="F41" s="1252"/>
      <c r="G41" s="1252"/>
      <c r="H41" s="1252"/>
      <c r="I41" s="1252"/>
      <c r="J41" s="1252"/>
      <c r="K41" s="1252"/>
      <c r="L41" s="1252"/>
      <c r="M41" s="1252"/>
      <c r="N41" s="1252"/>
      <c r="O41" s="1252"/>
      <c r="P41" s="1252"/>
      <c r="Q41" s="1252"/>
      <c r="R41" s="1252"/>
      <c r="S41" s="1252"/>
      <c r="T41" s="1253"/>
    </row>
    <row r="42" spans="2:20" ht="12" customHeight="1" outlineLevel="1">
      <c r="B42" s="1011"/>
      <c r="C42" s="1023"/>
      <c r="D42" s="1023"/>
      <c r="E42" s="1023"/>
      <c r="F42" s="1023"/>
      <c r="G42" s="1023"/>
      <c r="H42" s="1023"/>
      <c r="I42" s="1023"/>
      <c r="J42" s="1023"/>
      <c r="K42" s="1023"/>
      <c r="L42" s="1023"/>
      <c r="M42" s="1023"/>
      <c r="N42" s="1023"/>
      <c r="O42" s="1023"/>
      <c r="P42" s="1023"/>
      <c r="Q42" s="1023"/>
      <c r="R42" s="1023"/>
      <c r="S42" s="1023"/>
      <c r="T42" s="1017"/>
    </row>
    <row r="43" spans="2:20" ht="13.5" outlineLevel="1">
      <c r="B43" s="1011"/>
      <c r="C43" s="1023"/>
      <c r="D43" s="1023"/>
      <c r="E43" s="1023"/>
      <c r="F43" s="1023"/>
      <c r="G43" s="1023"/>
      <c r="H43" s="1023" t="s">
        <v>600</v>
      </c>
      <c r="I43" s="1023"/>
      <c r="J43" s="1023"/>
      <c r="K43" s="1023"/>
      <c r="L43" s="1021" t="s">
        <v>601</v>
      </c>
      <c r="M43" s="1023"/>
      <c r="N43" s="1023"/>
      <c r="O43" s="1023"/>
      <c r="P43" s="1021" t="s">
        <v>603</v>
      </c>
      <c r="Q43" s="1023"/>
      <c r="R43" s="1023"/>
      <c r="S43" s="1023"/>
      <c r="T43" s="1017"/>
    </row>
    <row r="44" spans="2:20" ht="21" customHeight="1" outlineLevel="1">
      <c r="B44" s="1011"/>
      <c r="C44" s="1023"/>
      <c r="D44" s="1023"/>
      <c r="E44" s="1023"/>
      <c r="F44" s="1023"/>
      <c r="G44" s="1022" t="s">
        <v>146</v>
      </c>
      <c r="H44" s="1024">
        <f>P20</f>
        <v>65</v>
      </c>
      <c r="I44" s="1023" t="s">
        <v>2</v>
      </c>
      <c r="J44" s="1021" t="s">
        <v>169</v>
      </c>
      <c r="K44" s="1022" t="s">
        <v>146</v>
      </c>
      <c r="L44" s="1029"/>
      <c r="M44" s="1023" t="s">
        <v>2</v>
      </c>
      <c r="N44" s="1023" t="s">
        <v>170</v>
      </c>
      <c r="O44" s="1022" t="s">
        <v>146</v>
      </c>
      <c r="P44" s="1024">
        <f>H44+L44</f>
        <v>65</v>
      </c>
      <c r="Q44" s="1023" t="s">
        <v>2</v>
      </c>
      <c r="R44" s="1023"/>
      <c r="S44" s="1023"/>
      <c r="T44" s="1017"/>
    </row>
    <row r="45" spans="2:20" ht="12" customHeight="1" outlineLevel="1" thickBot="1">
      <c r="B45" s="1026"/>
      <c r="C45" s="1027"/>
      <c r="D45" s="1027"/>
      <c r="E45" s="1027"/>
      <c r="F45" s="1027"/>
      <c r="G45" s="1027"/>
      <c r="H45" s="1027"/>
      <c r="I45" s="1027"/>
      <c r="J45" s="1027"/>
      <c r="K45" s="1027"/>
      <c r="L45" s="1027"/>
      <c r="M45" s="1027"/>
      <c r="N45" s="1027"/>
      <c r="O45" s="1027"/>
      <c r="P45" s="1027"/>
      <c r="Q45" s="1027"/>
      <c r="R45" s="1027"/>
      <c r="S45" s="1027"/>
      <c r="T45" s="1028"/>
    </row>
    <row r="46" spans="2:20" s="494" customFormat="1" ht="12" customHeight="1">
      <c r="B46" s="1023"/>
      <c r="C46" s="1023"/>
      <c r="D46" s="1023"/>
      <c r="E46" s="1023"/>
      <c r="F46" s="1023"/>
      <c r="G46" s="1023"/>
      <c r="H46" s="1023"/>
      <c r="I46" s="1023"/>
      <c r="J46" s="1023"/>
      <c r="K46" s="1023"/>
      <c r="L46" s="1023"/>
      <c r="M46" s="1023"/>
      <c r="N46" s="1023"/>
      <c r="O46" s="1023"/>
      <c r="P46" s="1023"/>
      <c r="Q46" s="1023"/>
      <c r="R46" s="1023"/>
      <c r="S46" s="1023"/>
      <c r="T46" s="1023"/>
    </row>
  </sheetData>
  <sheetProtection/>
  <mergeCells count="32">
    <mergeCell ref="F6:R6"/>
    <mergeCell ref="C10:D10"/>
    <mergeCell ref="C9:D9"/>
    <mergeCell ref="C6:D6"/>
    <mergeCell ref="C7:D7"/>
    <mergeCell ref="C8:D8"/>
    <mergeCell ref="C2:F2"/>
    <mergeCell ref="F8:R8"/>
    <mergeCell ref="F14:R14"/>
    <mergeCell ref="G20:K20"/>
    <mergeCell ref="G19:H19"/>
    <mergeCell ref="B22:T22"/>
    <mergeCell ref="B17:T17"/>
    <mergeCell ref="C11:D11"/>
    <mergeCell ref="F7:R7"/>
    <mergeCell ref="B4:T4"/>
    <mergeCell ref="G35:H35"/>
    <mergeCell ref="G36:H36"/>
    <mergeCell ref="G34:H34"/>
    <mergeCell ref="G37:H37"/>
    <mergeCell ref="G38:H38"/>
    <mergeCell ref="G33:H33"/>
    <mergeCell ref="F15:R15"/>
    <mergeCell ref="C15:D15"/>
    <mergeCell ref="C14:D14"/>
    <mergeCell ref="C12:D12"/>
    <mergeCell ref="C13:D13"/>
    <mergeCell ref="B41:T41"/>
    <mergeCell ref="B27:T27"/>
    <mergeCell ref="B31:T31"/>
    <mergeCell ref="G29:H29"/>
    <mergeCell ref="G39:H39"/>
  </mergeCells>
  <dataValidations count="1">
    <dataValidation type="decimal" allowBlank="1" showInputMessage="1" showErrorMessage="1" sqref="P11 H10:H13 L10:L13">
      <formula1>0</formula1>
      <formula2>1</formula2>
    </dataValidation>
  </dataValidations>
  <printOptions horizontalCentered="1"/>
  <pageMargins left="0.3937007874015748" right="0.3937007874015748" top="0.3937007874015748" bottom="0.3937007874015748" header="0" footer="0"/>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Sheet7"/>
  <dimension ref="A1:AA42"/>
  <sheetViews>
    <sheetView showGridLines="0" view="pageBreakPreview" zoomScaleNormal="75" zoomScaleSheetLayoutView="100" zoomScalePageLayoutView="0" workbookViewId="0" topLeftCell="A1">
      <selection activeCell="A1" sqref="A1"/>
    </sheetView>
  </sheetViews>
  <sheetFormatPr defaultColWidth="9.00390625" defaultRowHeight="13.5"/>
  <cols>
    <col min="1" max="1" width="25.625" style="0" customWidth="1"/>
    <col min="2" max="2" width="30.75390625" style="0" customWidth="1"/>
    <col min="3" max="3" width="45.75390625" style="0" customWidth="1"/>
    <col min="4" max="4" width="9.125" style="0" customWidth="1"/>
    <col min="5" max="5" width="4.625" style="0" customWidth="1"/>
    <col min="6" max="6" width="9.25390625" style="331" customWidth="1"/>
    <col min="7" max="7" width="3.25390625" style="331" customWidth="1"/>
    <col min="8" max="8" width="12.00390625" style="0" customWidth="1"/>
    <col min="9" max="9" width="3.625" style="0" customWidth="1"/>
    <col min="10" max="10" width="12.00390625" style="0" customWidth="1"/>
    <col min="11" max="11" width="2.50390625" style="0" customWidth="1"/>
    <col min="13" max="13" width="13.125" style="0" customWidth="1"/>
    <col min="14" max="14" width="9.75390625" style="0" bestFit="1" customWidth="1"/>
  </cols>
  <sheetData>
    <row r="1" ht="48.75" customHeight="1">
      <c r="A1" s="899" t="s">
        <v>226</v>
      </c>
    </row>
    <row r="2" spans="1:27" ht="30.75" customHeight="1">
      <c r="A2" s="386" t="s">
        <v>118</v>
      </c>
      <c r="B2" s="351"/>
      <c r="C2" s="383"/>
      <c r="D2" s="383"/>
      <c r="E2" s="351"/>
      <c r="F2" s="351"/>
      <c r="G2" s="351"/>
      <c r="H2" s="351"/>
      <c r="I2" s="351"/>
      <c r="J2" s="351"/>
      <c r="M2" s="518"/>
      <c r="N2" s="518"/>
      <c r="P2" s="518"/>
      <c r="AA2" s="518"/>
    </row>
    <row r="3" spans="1:27" ht="19.5" customHeight="1">
      <c r="A3" s="316"/>
      <c r="E3" s="2"/>
      <c r="F3" s="115"/>
      <c r="G3" s="115"/>
      <c r="H3" s="2"/>
      <c r="I3" s="2"/>
      <c r="J3" s="2"/>
      <c r="M3" s="518"/>
      <c r="N3" s="518"/>
      <c r="P3" s="518"/>
      <c r="AA3" s="518"/>
    </row>
    <row r="4" spans="1:27" ht="29.25" customHeight="1">
      <c r="A4" s="384" t="s">
        <v>503</v>
      </c>
      <c r="B4" s="1052">
        <f>IF('業務情報'!F7="","",'業務情報'!F7)</f>
      </c>
      <c r="C4" s="1052"/>
      <c r="D4" s="840"/>
      <c r="E4" s="349"/>
      <c r="F4" s="349"/>
      <c r="G4" s="349"/>
      <c r="H4" s="349"/>
      <c r="I4" s="349"/>
      <c r="J4" s="349"/>
      <c r="M4" s="518"/>
      <c r="N4" s="518"/>
      <c r="P4" s="518"/>
      <c r="AA4" s="518"/>
    </row>
    <row r="5" spans="1:27" ht="29.25" customHeight="1">
      <c r="A5" s="384" t="s">
        <v>523</v>
      </c>
      <c r="B5" s="1053">
        <f>IF('業務情報'!F14="","",'業務情報'!F14)</f>
      </c>
      <c r="C5" s="1053"/>
      <c r="E5" s="840"/>
      <c r="F5" s="349"/>
      <c r="G5" s="349"/>
      <c r="H5" s="349"/>
      <c r="I5" s="349"/>
      <c r="J5" s="349"/>
      <c r="M5" s="518"/>
      <c r="N5" s="518"/>
      <c r="P5" s="518"/>
      <c r="AA5" s="518"/>
    </row>
    <row r="6" spans="1:27" ht="29.25" customHeight="1">
      <c r="A6" s="384" t="s">
        <v>220</v>
      </c>
      <c r="B6" s="900"/>
      <c r="D6" s="963">
        <f>'業務情報'!P20</f>
        <v>65</v>
      </c>
      <c r="E6" s="384" t="s">
        <v>224</v>
      </c>
      <c r="F6" s="901"/>
      <c r="G6" s="901"/>
      <c r="H6" s="901"/>
      <c r="I6" s="901"/>
      <c r="J6" s="901"/>
      <c r="M6" s="349" t="s">
        <v>13</v>
      </c>
      <c r="N6" s="518"/>
      <c r="P6" s="518"/>
      <c r="AA6" s="518"/>
    </row>
    <row r="7" spans="1:27" ht="29.25" customHeight="1">
      <c r="A7" s="902" t="s">
        <v>690</v>
      </c>
      <c r="B7" s="695"/>
      <c r="C7" s="900"/>
      <c r="D7" s="964"/>
      <c r="E7" s="384" t="s">
        <v>224</v>
      </c>
      <c r="F7" s="903"/>
      <c r="G7" s="903"/>
      <c r="H7" s="903"/>
      <c r="I7" s="903"/>
      <c r="J7" s="903"/>
      <c r="M7" s="349"/>
      <c r="N7" s="518"/>
      <c r="P7" s="518"/>
      <c r="AA7" s="518"/>
    </row>
    <row r="8" spans="1:27" ht="29.25" customHeight="1">
      <c r="A8" s="902" t="s">
        <v>225</v>
      </c>
      <c r="B8" s="695"/>
      <c r="C8" s="900"/>
      <c r="D8" s="964"/>
      <c r="E8" s="902" t="s">
        <v>224</v>
      </c>
      <c r="F8" s="903"/>
      <c r="G8" s="903"/>
      <c r="H8" s="903"/>
      <c r="I8" s="903"/>
      <c r="J8" s="903"/>
      <c r="M8" s="349"/>
      <c r="N8" s="518"/>
      <c r="P8" s="518"/>
      <c r="AA8" s="518"/>
    </row>
    <row r="9" spans="1:27" ht="15" customHeight="1">
      <c r="A9" s="7"/>
      <c r="B9" s="2"/>
      <c r="C9" s="2"/>
      <c r="D9" s="2"/>
      <c r="E9" s="2"/>
      <c r="F9" s="115"/>
      <c r="G9" s="115"/>
      <c r="H9" s="2"/>
      <c r="I9" s="2"/>
      <c r="J9" s="2"/>
      <c r="M9" s="518"/>
      <c r="N9" s="518"/>
      <c r="P9" s="518"/>
      <c r="AA9" s="518"/>
    </row>
    <row r="10" spans="1:27" ht="41.25" customHeight="1" thickBot="1">
      <c r="A10" s="350" t="s">
        <v>221</v>
      </c>
      <c r="B10" s="315"/>
      <c r="C10" s="315"/>
      <c r="D10" s="315"/>
      <c r="E10" s="315"/>
      <c r="F10" s="139"/>
      <c r="G10" s="115"/>
      <c r="H10" s="2"/>
      <c r="I10" s="2"/>
      <c r="J10" s="2"/>
      <c r="M10" s="518"/>
      <c r="N10" s="518"/>
      <c r="P10" s="518"/>
      <c r="AA10" s="518"/>
    </row>
    <row r="11" spans="1:27" ht="36" customHeight="1" thickBot="1">
      <c r="A11" s="1050" t="s">
        <v>504</v>
      </c>
      <c r="B11" s="1051"/>
      <c r="C11" s="354" t="s">
        <v>505</v>
      </c>
      <c r="D11" s="904" t="s">
        <v>222</v>
      </c>
      <c r="E11" s="1047" t="s">
        <v>501</v>
      </c>
      <c r="F11" s="1048"/>
      <c r="G11" s="1049"/>
      <c r="H11" s="353" t="s">
        <v>335</v>
      </c>
      <c r="I11" s="354"/>
      <c r="J11" s="355" t="s">
        <v>430</v>
      </c>
      <c r="M11" s="652" t="s">
        <v>501</v>
      </c>
      <c r="N11" s="648"/>
      <c r="P11" s="518"/>
      <c r="AA11" s="518"/>
    </row>
    <row r="12" spans="1:27" ht="26.25" customHeight="1">
      <c r="A12" s="310" t="s">
        <v>347</v>
      </c>
      <c r="B12" s="356" t="s">
        <v>348</v>
      </c>
      <c r="C12" s="524" t="s">
        <v>72</v>
      </c>
      <c r="D12" s="519" t="s">
        <v>629</v>
      </c>
      <c r="E12" s="336" t="str">
        <f aca="true" t="shared" si="0" ref="E12:E20">IF(J12=0," ",IF(ROUND((+H12/J12*100),0)&gt;0,"＋",IF(ROUND((+H12/J12*100),0)&lt;0,"－"," ")))</f>
        <v> </v>
      </c>
      <c r="F12" s="341">
        <f aca="true" t="shared" si="1" ref="F12:F20">IF(J12=0," －",ROUND((+H12/J12*100),0))</f>
        <v>0</v>
      </c>
      <c r="G12" s="335"/>
      <c r="H12" s="530">
        <f>'集計用(採点結果)'!S10</f>
        <v>0</v>
      </c>
      <c r="I12" s="325" t="s">
        <v>227</v>
      </c>
      <c r="J12" s="536">
        <f>'集計用(配点)'!U10</f>
        <v>0.9999999999999999</v>
      </c>
      <c r="M12" s="653">
        <v>0</v>
      </c>
      <c r="N12" s="649"/>
      <c r="P12" s="518"/>
      <c r="AA12" s="650" t="str">
        <f>B12</f>
        <v>業務実施体制</v>
      </c>
    </row>
    <row r="13" spans="1:27" ht="123" customHeight="1">
      <c r="A13" s="310"/>
      <c r="B13" s="357" t="s">
        <v>228</v>
      </c>
      <c r="C13" s="525" t="s">
        <v>73</v>
      </c>
      <c r="D13" s="365" t="s">
        <v>629</v>
      </c>
      <c r="E13" s="337" t="str">
        <f t="shared" si="0"/>
        <v> </v>
      </c>
      <c r="F13" s="342">
        <f>IF(J13=0," －",ROUND((+H13/J13*100),0))</f>
        <v>0</v>
      </c>
      <c r="G13" s="332"/>
      <c r="H13" s="531">
        <f>'集計用(採点結果)'!S11</f>
        <v>0</v>
      </c>
      <c r="I13" s="326" t="s">
        <v>496</v>
      </c>
      <c r="J13" s="537">
        <f>'集計用(配点)'!U11</f>
        <v>2</v>
      </c>
      <c r="M13" s="654">
        <v>0</v>
      </c>
      <c r="N13" s="649"/>
      <c r="P13" s="518"/>
      <c r="AA13" s="650" t="str">
        <f>B13</f>
        <v>管理技術者の能力</v>
      </c>
    </row>
    <row r="14" spans="1:27" ht="84.75" customHeight="1">
      <c r="A14" s="311"/>
      <c r="B14" s="358" t="s">
        <v>229</v>
      </c>
      <c r="C14" s="526" t="s">
        <v>74</v>
      </c>
      <c r="D14" s="366" t="s">
        <v>629</v>
      </c>
      <c r="E14" s="338" t="str">
        <f t="shared" si="0"/>
        <v> </v>
      </c>
      <c r="F14" s="343">
        <f t="shared" si="1"/>
        <v>0</v>
      </c>
      <c r="G14" s="347"/>
      <c r="H14" s="532">
        <f>'集計用(採点結果)'!S16</f>
        <v>0</v>
      </c>
      <c r="I14" s="327" t="s">
        <v>496</v>
      </c>
      <c r="J14" s="538">
        <f>'集計用(配点)'!U16</f>
        <v>2</v>
      </c>
      <c r="M14" s="655">
        <v>0</v>
      </c>
      <c r="N14" s="649"/>
      <c r="P14" s="518"/>
      <c r="AA14" s="650" t="str">
        <f>B14</f>
        <v>主任担当技術者の能力</v>
      </c>
    </row>
    <row r="15" spans="1:27" ht="65.25" customHeight="1">
      <c r="A15" s="312" t="s">
        <v>350</v>
      </c>
      <c r="B15" s="672" t="s">
        <v>28</v>
      </c>
      <c r="C15" s="521" t="s">
        <v>75</v>
      </c>
      <c r="D15" s="519" t="s">
        <v>629</v>
      </c>
      <c r="E15" s="339" t="str">
        <f t="shared" si="0"/>
        <v> </v>
      </c>
      <c r="F15" s="344">
        <f>IF(J15=0," －",ROUND((+H15/J15*100),0))</f>
        <v>0</v>
      </c>
      <c r="G15" s="333"/>
      <c r="H15" s="533">
        <f>'集計用(採点結果)'!S20</f>
        <v>0</v>
      </c>
      <c r="I15" s="328" t="s">
        <v>496</v>
      </c>
      <c r="J15" s="539">
        <f>'集計用(配点)'!U20</f>
        <v>3.9999999999999996</v>
      </c>
      <c r="M15" s="656">
        <v>0</v>
      </c>
      <c r="N15" s="649"/>
      <c r="P15" s="518"/>
      <c r="AA15" s="650" t="str">
        <f>B15</f>
        <v>業務履行中の説明資料（途中成果物）に関する評価</v>
      </c>
    </row>
    <row r="16" spans="1:27" ht="65.25" customHeight="1">
      <c r="A16" s="310"/>
      <c r="B16" s="1264" t="s">
        <v>29</v>
      </c>
      <c r="C16" s="1266" t="s">
        <v>76</v>
      </c>
      <c r="D16" s="525" t="s">
        <v>629</v>
      </c>
      <c r="E16" s="337" t="str">
        <f t="shared" si="0"/>
        <v> </v>
      </c>
      <c r="F16" s="342">
        <f>IF(J16=0," －",ROUND((+H16/J16*100),0))</f>
        <v>0</v>
      </c>
      <c r="G16" s="332"/>
      <c r="H16" s="531">
        <f>'集計用(採点結果)'!S22</f>
        <v>0</v>
      </c>
      <c r="I16" s="326" t="s">
        <v>496</v>
      </c>
      <c r="J16" s="537">
        <f>'集計用(配点)'!U22</f>
        <v>1.9999999999999998</v>
      </c>
      <c r="M16" s="654">
        <v>0</v>
      </c>
      <c r="N16" s="649"/>
      <c r="P16" s="518"/>
      <c r="AA16" s="650" t="str">
        <f>CONCATENATE(B16,"（基礎）")</f>
        <v>調整及び説明、対応の迅速性（基礎）</v>
      </c>
    </row>
    <row r="17" spans="1:27" ht="65.25" customHeight="1">
      <c r="A17" s="310"/>
      <c r="B17" s="1265"/>
      <c r="C17" s="1267"/>
      <c r="D17" s="519" t="s">
        <v>630</v>
      </c>
      <c r="E17" s="508" t="str">
        <f>IF(J17="－","",IF(ROUND((+H17/J17*100),0)&gt;0,"＋",IF(ROUND((+H17/J17*100),0)&lt;0,"－"," ")))</f>
        <v> </v>
      </c>
      <c r="F17" s="509">
        <f>IF(J17="－"," －",ROUND((+H17/J17*100),0))</f>
        <v>0</v>
      </c>
      <c r="G17" s="510"/>
      <c r="H17" s="527">
        <f>IF('業務情報'!F9=2,"－",'集計用(採点結果)'!S24)</f>
        <v>0</v>
      </c>
      <c r="I17" s="511" t="s">
        <v>496</v>
      </c>
      <c r="J17" s="528">
        <f>IF('業務情報'!F9=2,"－",'集計用(配点)'!U24)</f>
        <v>0.9999999999999999</v>
      </c>
      <c r="M17" s="657">
        <v>0</v>
      </c>
      <c r="N17" s="649"/>
      <c r="P17" s="518"/>
      <c r="AA17" s="650" t="str">
        <f>CONCATENATE(B16,"（創意工夫）")</f>
        <v>調整及び説明、対応の迅速性（創意工夫）</v>
      </c>
    </row>
    <row r="18" spans="1:27" ht="54" customHeight="1">
      <c r="A18" s="310"/>
      <c r="B18" s="1264" t="s">
        <v>30</v>
      </c>
      <c r="C18" s="1266" t="s">
        <v>96</v>
      </c>
      <c r="D18" s="525" t="s">
        <v>629</v>
      </c>
      <c r="E18" s="337" t="str">
        <f t="shared" si="0"/>
        <v> </v>
      </c>
      <c r="F18" s="342">
        <f t="shared" si="1"/>
        <v>0</v>
      </c>
      <c r="G18" s="332"/>
      <c r="H18" s="531">
        <f>'集計用(採点結果)'!S25</f>
        <v>0</v>
      </c>
      <c r="I18" s="326" t="s">
        <v>496</v>
      </c>
      <c r="J18" s="537">
        <f>'集計用(配点)'!U25</f>
        <v>3.9999999999999996</v>
      </c>
      <c r="M18" s="654">
        <v>0</v>
      </c>
      <c r="N18" s="649"/>
      <c r="P18" s="518"/>
      <c r="AA18" s="650" t="str">
        <f>CONCATENATE(B18,"（基礎）")</f>
        <v>与条件の理解、業務への反映（設計提案）（基礎）</v>
      </c>
    </row>
    <row r="19" spans="1:27" ht="54" customHeight="1">
      <c r="A19" s="311"/>
      <c r="B19" s="1268"/>
      <c r="C19" s="1269"/>
      <c r="D19" s="523" t="s">
        <v>630</v>
      </c>
      <c r="E19" s="512" t="str">
        <f>IF(J19="－"," ",IF(ROUND((+H19/J19*100),0)&gt;0,"＋",IF(ROUND((+H19/J19*100),0)&lt;0,"－"," ")))</f>
        <v> </v>
      </c>
      <c r="F19" s="513">
        <f>IF(J19="－"," －",ROUND((+H19/J19*100),0))</f>
        <v>0</v>
      </c>
      <c r="G19" s="514"/>
      <c r="H19" s="534">
        <f>IF('業務情報'!F9=2,"－",'集計用(採点結果)'!S28)</f>
        <v>0</v>
      </c>
      <c r="I19" s="515" t="s">
        <v>496</v>
      </c>
      <c r="J19" s="529">
        <f>IF('業務情報'!F9=2,"－",'集計用(配点)'!U28)</f>
        <v>2.9999999999999996</v>
      </c>
      <c r="M19" s="658">
        <v>0</v>
      </c>
      <c r="N19" s="649"/>
      <c r="P19" s="518"/>
      <c r="AA19" s="650" t="str">
        <f>CONCATENATE(B18,"（創意工夫）")</f>
        <v>与条件の理解、業務への反映（設計提案）（創意工夫）</v>
      </c>
    </row>
    <row r="20" spans="1:27" ht="36.75" customHeight="1">
      <c r="A20" s="310" t="s">
        <v>582</v>
      </c>
      <c r="B20" s="359" t="s">
        <v>230</v>
      </c>
      <c r="C20" s="521" t="s">
        <v>71</v>
      </c>
      <c r="D20" s="519" t="s">
        <v>629</v>
      </c>
      <c r="E20" s="339" t="str">
        <f t="shared" si="0"/>
        <v> </v>
      </c>
      <c r="F20" s="346">
        <f t="shared" si="1"/>
        <v>0</v>
      </c>
      <c r="G20" s="333"/>
      <c r="H20" s="533">
        <f>'集計用(採点結果)'!S30+'集計用(採点結果)'!S53</f>
        <v>0</v>
      </c>
      <c r="I20" s="328" t="s">
        <v>496</v>
      </c>
      <c r="J20" s="539">
        <f>'集計用(配点)'!U30+'集計用(配点)'!U53</f>
        <v>20</v>
      </c>
      <c r="M20" s="656">
        <v>0</v>
      </c>
      <c r="N20" s="649"/>
      <c r="P20" s="518"/>
      <c r="AA20" s="650" t="str">
        <f>B20</f>
        <v>業務目的の達成度</v>
      </c>
    </row>
    <row r="21" spans="1:27" ht="51.75" customHeight="1" thickBot="1">
      <c r="A21" s="310"/>
      <c r="B21" s="480" t="s">
        <v>231</v>
      </c>
      <c r="C21" s="520" t="s">
        <v>12</v>
      </c>
      <c r="D21" s="522" t="s">
        <v>630</v>
      </c>
      <c r="E21" s="508" t="str">
        <f>IF(J21="－"," ",IF(ROUND((+H21/J21*100),0)&gt;0,"＋",IF(ROUND((+H21/J21*100),0)&lt;0,"－"," ")))</f>
        <v> </v>
      </c>
      <c r="F21" s="509">
        <f>IF(J21="－"," －",ROUND((+H21/J21*100),0))</f>
        <v>0</v>
      </c>
      <c r="G21" s="510"/>
      <c r="H21" s="535">
        <f>IF('業務情報'!F9=2,"－",'集計用(採点結果)'!S32+'集計用(採点結果)'!S56)</f>
        <v>0</v>
      </c>
      <c r="I21" s="511" t="s">
        <v>496</v>
      </c>
      <c r="J21" s="540">
        <f>IF('業務情報'!F9=2,"－",'集計用(配点)'!U32+'集計用(配点)'!U56)</f>
        <v>7.999999999999998</v>
      </c>
      <c r="M21" s="659">
        <v>0</v>
      </c>
      <c r="N21" s="649"/>
      <c r="P21" s="518"/>
      <c r="AA21" s="650" t="str">
        <f>B21</f>
        <v>課題への対応</v>
      </c>
    </row>
    <row r="22" spans="1:27" ht="30" customHeight="1" thickBot="1">
      <c r="A22" s="320"/>
      <c r="B22" s="318"/>
      <c r="C22" s="318"/>
      <c r="D22" s="905" t="s">
        <v>188</v>
      </c>
      <c r="E22" s="906"/>
      <c r="F22" s="907"/>
      <c r="G22" s="390"/>
      <c r="H22" s="605">
        <f>H12+H13+H14+H15+H16+H18+H20</f>
        <v>0</v>
      </c>
      <c r="I22" s="352" t="s">
        <v>437</v>
      </c>
      <c r="J22" s="542">
        <f>J12+J13+J14+J15+J16+J18+J20</f>
        <v>35</v>
      </c>
      <c r="M22" s="518"/>
      <c r="P22" s="317"/>
      <c r="AA22" s="317"/>
    </row>
    <row r="23" spans="2:27" ht="30" customHeight="1" thickBot="1">
      <c r="B23" s="321"/>
      <c r="C23" s="321"/>
      <c r="D23" s="908" t="s">
        <v>189</v>
      </c>
      <c r="E23" s="909"/>
      <c r="F23" s="910"/>
      <c r="G23" s="517"/>
      <c r="H23" s="606">
        <f>IF('業務情報'!F9=2,"－",H17+H19+H21)</f>
        <v>0</v>
      </c>
      <c r="I23" s="607" t="s">
        <v>576</v>
      </c>
      <c r="J23" s="608">
        <f>IF('業務情報'!F9=2,"－",J17+J19+J21)</f>
        <v>11.999999999999998</v>
      </c>
      <c r="M23" s="518"/>
      <c r="P23" s="317"/>
      <c r="AA23" s="317"/>
    </row>
    <row r="24" spans="4:9" ht="19.5" customHeight="1" thickBot="1">
      <c r="D24" s="911"/>
      <c r="I24" s="559" t="s">
        <v>190</v>
      </c>
    </row>
    <row r="25" spans="4:10" ht="29.25" customHeight="1" thickBot="1">
      <c r="D25" s="912" t="s">
        <v>191</v>
      </c>
      <c r="E25" s="913"/>
      <c r="F25" s="914"/>
      <c r="H25" s="541">
        <f>IF('業務情報'!F9=2,H22,(H22+H23)*35/(J22+J23))</f>
        <v>0</v>
      </c>
      <c r="I25" s="352" t="s">
        <v>192</v>
      </c>
      <c r="J25" s="542">
        <v>35</v>
      </c>
    </row>
    <row r="26" ht="19.5" customHeight="1"/>
    <row r="27" ht="17.25">
      <c r="A27" s="516" t="s">
        <v>502</v>
      </c>
    </row>
    <row r="28" ht="17.25">
      <c r="A28" s="322" t="s">
        <v>532</v>
      </c>
    </row>
    <row r="29" ht="17.25">
      <c r="A29" s="321" t="s">
        <v>528</v>
      </c>
    </row>
    <row r="30" ht="17.25">
      <c r="A30" s="321" t="s">
        <v>529</v>
      </c>
    </row>
    <row r="31" ht="17.25">
      <c r="A31" s="322" t="s">
        <v>530</v>
      </c>
    </row>
    <row r="32" ht="17.25">
      <c r="A32" s="322" t="s">
        <v>223</v>
      </c>
    </row>
    <row r="33" spans="1:10" s="348" customFormat="1" ht="28.5" customHeight="1">
      <c r="A33" s="555"/>
      <c r="B33" s="556"/>
      <c r="C33" s="556"/>
      <c r="D33" s="557"/>
      <c r="E33" s="558"/>
      <c r="F33" s="557"/>
      <c r="G33" s="557"/>
      <c r="H33" s="558"/>
      <c r="I33" s="558"/>
      <c r="J33" s="558"/>
    </row>
    <row r="34" spans="1:10" s="348" customFormat="1" ht="28.5" customHeight="1">
      <c r="A34" s="555"/>
      <c r="B34" s="556"/>
      <c r="C34" s="556"/>
      <c r="D34" s="557"/>
      <c r="E34" s="558"/>
      <c r="F34" s="557"/>
      <c r="G34" s="557"/>
      <c r="H34" s="558"/>
      <c r="I34" s="558"/>
      <c r="J34" s="558"/>
    </row>
    <row r="35" ht="17.25" customHeight="1"/>
    <row r="36" spans="1:13" ht="32.25" customHeight="1">
      <c r="A36" s="317" t="s">
        <v>535</v>
      </c>
      <c r="M36" s="660"/>
    </row>
    <row r="37" spans="1:14" ht="17.25" customHeight="1">
      <c r="A37" s="348" t="s">
        <v>536</v>
      </c>
      <c r="L37" s="661" t="s">
        <v>232</v>
      </c>
      <c r="M37" s="1263" t="s">
        <v>14</v>
      </c>
      <c r="N37" s="1263"/>
    </row>
    <row r="38" spans="1:14" ht="17.25" customHeight="1">
      <c r="A38" s="348" t="s">
        <v>9</v>
      </c>
      <c r="M38" s="1263"/>
      <c r="N38" s="1263"/>
    </row>
    <row r="39" spans="13:14" ht="13.5">
      <c r="M39" s="1263"/>
      <c r="N39" s="1263"/>
    </row>
    <row r="40" spans="13:14" ht="13.5">
      <c r="M40" s="1263"/>
      <c r="N40" s="1263"/>
    </row>
    <row r="41" spans="13:14" ht="13.5">
      <c r="M41" s="1263"/>
      <c r="N41" s="1263"/>
    </row>
    <row r="42" spans="13:14" ht="13.5">
      <c r="M42" s="1263"/>
      <c r="N42" s="1263"/>
    </row>
  </sheetData>
  <sheetProtection/>
  <mergeCells count="9">
    <mergeCell ref="M37:N42"/>
    <mergeCell ref="A11:B11"/>
    <mergeCell ref="E11:G11"/>
    <mergeCell ref="B16:B17"/>
    <mergeCell ref="C16:C17"/>
    <mergeCell ref="B4:C4"/>
    <mergeCell ref="B5:C5"/>
    <mergeCell ref="B18:B19"/>
    <mergeCell ref="C18:C19"/>
  </mergeCells>
  <printOptions horizontalCentered="1"/>
  <pageMargins left="0.3937007874015748" right="0" top="0.5905511811023623" bottom="0.3937007874015748" header="0" footer="0"/>
  <pageSetup horizontalDpi="600" verticalDpi="600" orientation="portrait" paperSize="9" scale="56" r:id="rId2"/>
  <rowBreaks count="1" manualBreakCount="1">
    <brk id="42" max="10" man="1"/>
  </rowBreaks>
  <drawing r:id="rId1"/>
</worksheet>
</file>

<file path=xl/worksheets/sheet9.xml><?xml version="1.0" encoding="utf-8"?>
<worksheet xmlns="http://schemas.openxmlformats.org/spreadsheetml/2006/main" xmlns:r="http://schemas.openxmlformats.org/officeDocument/2006/relationships">
  <sheetPr codeName="Sheet8">
    <tabColor indexed="14"/>
    <pageSetUpPr fitToPage="1"/>
  </sheetPr>
  <dimension ref="A2:X68"/>
  <sheetViews>
    <sheetView showGridLines="0" view="pageBreakPreview" zoomScale="50" zoomScaleNormal="75" zoomScaleSheetLayoutView="50" zoomScalePageLayoutView="0" workbookViewId="0" topLeftCell="A1">
      <selection activeCell="A1" sqref="A1"/>
    </sheetView>
  </sheetViews>
  <sheetFormatPr defaultColWidth="9.00390625" defaultRowHeight="13.5"/>
  <cols>
    <col min="1" max="1" width="15.625" style="2" customWidth="1"/>
    <col min="2" max="2" width="25.625" style="2" customWidth="1"/>
    <col min="3" max="3" width="6.625" style="2" customWidth="1"/>
    <col min="4" max="4" width="32.125" style="2" customWidth="1"/>
    <col min="5" max="5" width="6.625" style="2" customWidth="1"/>
    <col min="6" max="6" width="25.50390625" style="2" customWidth="1"/>
    <col min="7" max="7" width="8.00390625" style="2" customWidth="1"/>
    <col min="8" max="9" width="5.50390625" style="2" customWidth="1"/>
    <col min="10" max="10" width="11.00390625" style="2" customWidth="1"/>
    <col min="11" max="20" width="10.875" style="2" customWidth="1"/>
    <col min="21" max="21" width="8.625" style="2" customWidth="1"/>
    <col min="22" max="24" width="6.625" style="2" customWidth="1"/>
    <col min="25" max="16384" width="9.00390625" style="2" customWidth="1"/>
  </cols>
  <sheetData>
    <row r="1" ht="105" customHeight="1"/>
    <row r="2" spans="2:3" ht="36" customHeight="1" thickBot="1">
      <c r="B2" s="413" t="s">
        <v>162</v>
      </c>
      <c r="C2" s="413"/>
    </row>
    <row r="3" spans="2:23" ht="19.5" customHeight="1">
      <c r="B3" s="1063" t="s">
        <v>504</v>
      </c>
      <c r="C3" s="1064"/>
      <c r="D3" s="1064"/>
      <c r="E3" s="1064"/>
      <c r="F3" s="1064" t="s">
        <v>505</v>
      </c>
      <c r="G3" s="53"/>
      <c r="H3" s="1317" t="s">
        <v>6</v>
      </c>
      <c r="I3" s="1318"/>
      <c r="J3" s="1296" t="s">
        <v>357</v>
      </c>
      <c r="K3" s="1068" t="s">
        <v>369</v>
      </c>
      <c r="L3" s="1068"/>
      <c r="M3" s="1068"/>
      <c r="N3" s="1068"/>
      <c r="O3" s="1068"/>
      <c r="P3" s="1068"/>
      <c r="Q3" s="1143"/>
      <c r="R3" s="6"/>
      <c r="S3" s="6"/>
      <c r="T3" s="6"/>
      <c r="U3" s="6"/>
      <c r="V3" s="6"/>
      <c r="W3" s="6"/>
    </row>
    <row r="4" spans="2:23" ht="19.5" customHeight="1">
      <c r="B4" s="1065"/>
      <c r="C4" s="1066"/>
      <c r="D4" s="1066"/>
      <c r="E4" s="1066"/>
      <c r="F4" s="1066"/>
      <c r="G4" s="54"/>
      <c r="H4" s="1319"/>
      <c r="I4" s="1320"/>
      <c r="J4" s="1297"/>
      <c r="K4" s="1070" t="s">
        <v>366</v>
      </c>
      <c r="L4" s="1070"/>
      <c r="M4" s="1070"/>
      <c r="N4" s="1070"/>
      <c r="O4" s="1070"/>
      <c r="P4" s="1070"/>
      <c r="Q4" s="1087"/>
      <c r="R4" s="6"/>
      <c r="S4" s="6"/>
      <c r="T4" s="6"/>
      <c r="U4" s="6"/>
      <c r="V4" s="6"/>
      <c r="W4" s="6"/>
    </row>
    <row r="5" spans="2:23" ht="21" customHeight="1">
      <c r="B5" s="1065"/>
      <c r="C5" s="1066"/>
      <c r="D5" s="1066"/>
      <c r="E5" s="1066"/>
      <c r="F5" s="1066"/>
      <c r="G5" s="54"/>
      <c r="H5" s="1321" t="s">
        <v>8</v>
      </c>
      <c r="I5" s="1324" t="s">
        <v>7</v>
      </c>
      <c r="J5" s="1297"/>
      <c r="K5" s="1293" t="s">
        <v>343</v>
      </c>
      <c r="L5" s="1293"/>
      <c r="M5" s="1293"/>
      <c r="N5" s="1295" t="s">
        <v>670</v>
      </c>
      <c r="O5" s="1293"/>
      <c r="P5" s="1313" t="s">
        <v>671</v>
      </c>
      <c r="Q5" s="1314"/>
      <c r="R5" s="6"/>
      <c r="S5" s="6"/>
      <c r="T5" s="6"/>
      <c r="U5" s="6"/>
      <c r="V5" s="6"/>
      <c r="W5" s="6"/>
    </row>
    <row r="6" spans="2:23" ht="19.5" customHeight="1">
      <c r="B6" s="1065"/>
      <c r="C6" s="1066"/>
      <c r="D6" s="1066"/>
      <c r="E6" s="1066"/>
      <c r="F6" s="1066"/>
      <c r="G6" s="54"/>
      <c r="H6" s="1322"/>
      <c r="I6" s="1325"/>
      <c r="J6" s="1298"/>
      <c r="K6" s="1030" t="s">
        <v>647</v>
      </c>
      <c r="L6" s="1031" t="s">
        <v>345</v>
      </c>
      <c r="M6" s="1031" t="s">
        <v>346</v>
      </c>
      <c r="N6" s="1031" t="s">
        <v>670</v>
      </c>
      <c r="O6" s="1031" t="s">
        <v>346</v>
      </c>
      <c r="P6" s="1031" t="s">
        <v>671</v>
      </c>
      <c r="Q6" s="1032" t="s">
        <v>346</v>
      </c>
      <c r="R6" s="6"/>
      <c r="S6" s="6"/>
      <c r="T6" s="6"/>
      <c r="U6" s="66"/>
      <c r="V6" s="6"/>
      <c r="W6" s="6"/>
    </row>
    <row r="7" spans="2:23" ht="25.5" customHeight="1" thickBot="1">
      <c r="B7" s="72"/>
      <c r="C7" s="73"/>
      <c r="D7" s="73"/>
      <c r="E7" s="627" t="s">
        <v>430</v>
      </c>
      <c r="F7" s="73" t="s">
        <v>579</v>
      </c>
      <c r="G7" s="132" t="s">
        <v>430</v>
      </c>
      <c r="H7" s="1323"/>
      <c r="I7" s="1326"/>
      <c r="J7" s="414" t="s">
        <v>583</v>
      </c>
      <c r="K7" s="178" t="s">
        <v>307</v>
      </c>
      <c r="L7" s="4" t="s">
        <v>597</v>
      </c>
      <c r="M7" s="4" t="s">
        <v>598</v>
      </c>
      <c r="N7" s="4" t="s">
        <v>308</v>
      </c>
      <c r="O7" s="4" t="s">
        <v>309</v>
      </c>
      <c r="P7" s="4" t="s">
        <v>310</v>
      </c>
      <c r="Q7" s="5" t="s">
        <v>311</v>
      </c>
      <c r="R7" s="6"/>
      <c r="S7" s="6"/>
      <c r="T7" s="6"/>
      <c r="U7" s="66"/>
      <c r="V7" s="66"/>
      <c r="W7" s="66"/>
    </row>
    <row r="8" spans="2:23" ht="27.75" customHeight="1">
      <c r="B8" s="3"/>
      <c r="C8" s="422"/>
      <c r="D8" s="2" t="s">
        <v>604</v>
      </c>
      <c r="E8" s="455"/>
      <c r="G8" s="53"/>
      <c r="H8" s="121"/>
      <c r="I8" s="6"/>
      <c r="J8" s="671">
        <f>'業務情報'!H10</f>
        <v>0.3</v>
      </c>
      <c r="K8" s="1299">
        <f>'業務情報'!L10</f>
        <v>0.7</v>
      </c>
      <c r="L8" s="1299"/>
      <c r="M8" s="1299"/>
      <c r="N8" s="1299"/>
      <c r="O8" s="1299"/>
      <c r="P8" s="1299"/>
      <c r="Q8" s="1300"/>
      <c r="R8" s="490"/>
      <c r="S8" s="1270" t="s">
        <v>161</v>
      </c>
      <c r="T8" s="459"/>
      <c r="U8" s="459"/>
      <c r="V8" s="459"/>
      <c r="W8" s="459"/>
    </row>
    <row r="9" spans="2:23" ht="27.75" customHeight="1" thickBot="1">
      <c r="B9" s="3"/>
      <c r="C9" s="422"/>
      <c r="D9" s="2" t="s">
        <v>356</v>
      </c>
      <c r="E9" s="455"/>
      <c r="G9" s="132"/>
      <c r="H9" s="121"/>
      <c r="I9" s="6"/>
      <c r="J9" s="560" t="s">
        <v>365</v>
      </c>
      <c r="K9" s="664">
        <f>'業務情報'!$H$11</f>
        <v>0.3</v>
      </c>
      <c r="L9" s="456">
        <f>'業務情報'!$L$11</f>
        <v>0.15</v>
      </c>
      <c r="M9" s="456">
        <f>'業務情報'!$P$11</f>
        <v>0.1</v>
      </c>
      <c r="N9" s="456">
        <f>'業務情報'!$H$12</f>
        <v>0.15</v>
      </c>
      <c r="O9" s="457">
        <f>'業務情報'!$L$12</f>
        <v>0.075</v>
      </c>
      <c r="P9" s="456">
        <f>'業務情報'!$H$13</f>
        <v>0.15</v>
      </c>
      <c r="Q9" s="458">
        <f>'業務情報'!$L$13</f>
        <v>0.075</v>
      </c>
      <c r="R9" s="490"/>
      <c r="S9" s="1271"/>
      <c r="T9" s="459"/>
      <c r="U9" s="459"/>
      <c r="V9" s="459"/>
      <c r="W9" s="459"/>
    </row>
    <row r="10" spans="2:23" ht="27.75" customHeight="1" thickBot="1">
      <c r="B10" s="415" t="s">
        <v>150</v>
      </c>
      <c r="C10" s="416"/>
      <c r="D10" s="417" t="s">
        <v>27</v>
      </c>
      <c r="E10" s="630">
        <v>1</v>
      </c>
      <c r="F10" s="417" t="s">
        <v>242</v>
      </c>
      <c r="G10" s="621">
        <v>1</v>
      </c>
      <c r="H10" s="418" t="s">
        <v>554</v>
      </c>
      <c r="I10" s="418" t="s">
        <v>554</v>
      </c>
      <c r="J10" s="419">
        <f>'①総括'!M7</f>
        <v>0</v>
      </c>
      <c r="K10" s="665">
        <f>'②-1調査員〔建築〕'!H10</f>
        <v>0</v>
      </c>
      <c r="L10" s="420">
        <f>'②-1調査員〔建築〕'!L10</f>
        <v>0</v>
      </c>
      <c r="M10" s="420">
        <f>'②-1調査員〔建築〕'!P10</f>
        <v>0</v>
      </c>
      <c r="N10" s="420">
        <f>'②-2調査員〔電気〕'!H10</f>
        <v>0</v>
      </c>
      <c r="O10" s="420">
        <f>'②-2調査員〔電気〕'!L10</f>
        <v>0</v>
      </c>
      <c r="P10" s="420">
        <f>'②-3調査員〔機械〕'!H10</f>
        <v>0</v>
      </c>
      <c r="Q10" s="421">
        <f>'②-3調査員〔機械〕'!L10</f>
        <v>0</v>
      </c>
      <c r="R10" s="460">
        <f>SUM(J10:Q10)/'集計用(配点)'!T10*100</f>
        <v>0</v>
      </c>
      <c r="S10" s="950">
        <f>SUM(J10:Q10)</f>
        <v>0</v>
      </c>
      <c r="T10" s="6"/>
      <c r="U10" s="66"/>
      <c r="V10" s="66"/>
      <c r="W10" s="66"/>
    </row>
    <row r="11" spans="2:23" ht="27.75" customHeight="1">
      <c r="B11" s="3" t="s">
        <v>151</v>
      </c>
      <c r="C11" s="422"/>
      <c r="D11" s="423" t="s">
        <v>238</v>
      </c>
      <c r="E11" s="631">
        <v>2</v>
      </c>
      <c r="F11" s="423" t="s">
        <v>339</v>
      </c>
      <c r="G11" s="622">
        <v>0.5</v>
      </c>
      <c r="H11" s="424" t="s">
        <v>555</v>
      </c>
      <c r="I11" s="424" t="s">
        <v>555</v>
      </c>
      <c r="J11" s="1285">
        <f>'①総括'!M11</f>
        <v>0</v>
      </c>
      <c r="K11" s="666">
        <f>'②-1調査員〔建築〕'!H14</f>
        <v>0</v>
      </c>
      <c r="L11" s="426">
        <f>'②-1調査員〔建築〕'!L14</f>
        <v>0</v>
      </c>
      <c r="M11" s="426">
        <f>'②-1調査員〔建築〕'!P14</f>
        <v>0</v>
      </c>
      <c r="N11" s="426">
        <f>'②-2調査員〔電気〕'!H14</f>
        <v>0</v>
      </c>
      <c r="O11" s="426">
        <f>'②-2調査員〔電気〕'!L14</f>
        <v>0</v>
      </c>
      <c r="P11" s="426">
        <f>'②-3調査員〔機械〕'!H14</f>
        <v>0</v>
      </c>
      <c r="Q11" s="427">
        <f>'②-3調査員〔機械〕'!L14</f>
        <v>0</v>
      </c>
      <c r="R11" s="460">
        <f>(SUM(K11:Q11)+J11/4)/'集計用(配点)'!T11*100</f>
        <v>0</v>
      </c>
      <c r="S11" s="1282">
        <f>SUM(J11:Q14)</f>
        <v>0</v>
      </c>
      <c r="T11" s="6"/>
      <c r="U11" s="66"/>
      <c r="V11" s="66"/>
      <c r="W11" s="66"/>
    </row>
    <row r="12" spans="2:23" ht="27.75" customHeight="1">
      <c r="B12" s="915">
        <f>SUM(G10:G19)</f>
        <v>5</v>
      </c>
      <c r="C12" s="916" t="s">
        <v>152</v>
      </c>
      <c r="D12" s="428" t="s">
        <v>239</v>
      </c>
      <c r="E12" s="632"/>
      <c r="F12" s="10" t="s">
        <v>328</v>
      </c>
      <c r="G12" s="619">
        <v>0.5</v>
      </c>
      <c r="H12" s="430" t="s">
        <v>556</v>
      </c>
      <c r="I12" s="430" t="s">
        <v>557</v>
      </c>
      <c r="J12" s="1283"/>
      <c r="K12" s="553">
        <f>'②-1調査員〔建築〕'!H18</f>
        <v>0</v>
      </c>
      <c r="L12" s="431">
        <f>'②-1調査員〔建築〕'!L18</f>
        <v>0</v>
      </c>
      <c r="M12" s="431">
        <f>'②-1調査員〔建築〕'!P18</f>
        <v>0</v>
      </c>
      <c r="N12" s="431">
        <f>'②-2調査員〔電気〕'!H18</f>
        <v>0</v>
      </c>
      <c r="O12" s="431">
        <f>'②-2調査員〔電気〕'!L18</f>
        <v>0</v>
      </c>
      <c r="P12" s="431">
        <f>'②-3調査員〔機械〕'!H18</f>
        <v>0</v>
      </c>
      <c r="Q12" s="432">
        <f>'②-3調査員〔機械〕'!L18</f>
        <v>0</v>
      </c>
      <c r="R12" s="460">
        <f>(SUM(K12:Q12)+J11/4)/'集計用(配点)'!T12*100</f>
        <v>0</v>
      </c>
      <c r="S12" s="1283"/>
      <c r="T12" s="6"/>
      <c r="U12" s="66"/>
      <c r="V12" s="66"/>
      <c r="W12" s="66"/>
    </row>
    <row r="13" spans="2:23" ht="27.75" customHeight="1">
      <c r="B13" s="3" t="s">
        <v>153</v>
      </c>
      <c r="C13" s="422"/>
      <c r="D13" s="428"/>
      <c r="E13" s="632"/>
      <c r="F13" s="433" t="s">
        <v>243</v>
      </c>
      <c r="G13" s="619">
        <v>0.5</v>
      </c>
      <c r="H13" s="430" t="s">
        <v>556</v>
      </c>
      <c r="I13" s="430" t="s">
        <v>558</v>
      </c>
      <c r="J13" s="1283"/>
      <c r="K13" s="553">
        <f>'②-1調査員〔建築〕'!H22</f>
        <v>0</v>
      </c>
      <c r="L13" s="431">
        <f>'②-1調査員〔建築〕'!L22</f>
        <v>0</v>
      </c>
      <c r="M13" s="431">
        <f>'②-1調査員〔建築〕'!P22</f>
        <v>0</v>
      </c>
      <c r="N13" s="431">
        <f>'②-2調査員〔電気〕'!H22</f>
        <v>0</v>
      </c>
      <c r="O13" s="431">
        <f>'②-2調査員〔電気〕'!L22</f>
        <v>0</v>
      </c>
      <c r="P13" s="431">
        <f>'②-3調査員〔機械〕'!H22</f>
        <v>0</v>
      </c>
      <c r="Q13" s="432">
        <f>'②-3調査員〔機械〕'!L22</f>
        <v>0</v>
      </c>
      <c r="R13" s="460">
        <f>(SUM(K13:Q13)+J11/4)/'集計用(配点)'!T13*100</f>
        <v>0</v>
      </c>
      <c r="S13" s="1283"/>
      <c r="T13" s="6"/>
      <c r="U13" s="66"/>
      <c r="V13" s="66"/>
      <c r="W13" s="66"/>
    </row>
    <row r="14" spans="2:23" ht="27.75" customHeight="1" thickBot="1">
      <c r="B14" s="915">
        <f>SUM(G10:G19)</f>
        <v>5</v>
      </c>
      <c r="C14" s="916" t="s">
        <v>152</v>
      </c>
      <c r="D14" s="428"/>
      <c r="E14" s="632"/>
      <c r="F14" s="435" t="s">
        <v>244</v>
      </c>
      <c r="G14" s="619">
        <v>0.5</v>
      </c>
      <c r="H14" s="430" t="s">
        <v>556</v>
      </c>
      <c r="I14" s="430" t="s">
        <v>559</v>
      </c>
      <c r="J14" s="1286"/>
      <c r="K14" s="553">
        <f>'②-1調査員〔建築〕'!H26</f>
        <v>0</v>
      </c>
      <c r="L14" s="431">
        <f>'②-1調査員〔建築〕'!L26</f>
        <v>0</v>
      </c>
      <c r="M14" s="431">
        <f>'②-1調査員〔建築〕'!P26</f>
        <v>0</v>
      </c>
      <c r="N14" s="431">
        <f>'②-2調査員〔電気〕'!H26</f>
        <v>0</v>
      </c>
      <c r="O14" s="431">
        <f>'②-2調査員〔電気〕'!L26</f>
        <v>0</v>
      </c>
      <c r="P14" s="431">
        <f>'②-3調査員〔機械〕'!H26</f>
        <v>0</v>
      </c>
      <c r="Q14" s="432">
        <f>'②-3調査員〔機械〕'!L26</f>
        <v>0</v>
      </c>
      <c r="R14" s="460">
        <f>(SUM(K14:Q14)+J11/4)/'集計用(配点)'!T14*100</f>
        <v>0</v>
      </c>
      <c r="S14" s="1284"/>
      <c r="T14" s="6"/>
      <c r="U14" s="66"/>
      <c r="V14" s="66"/>
      <c r="W14" s="66"/>
    </row>
    <row r="15" spans="2:23" ht="27.75" customHeight="1" thickBot="1">
      <c r="B15" s="3"/>
      <c r="D15" s="484"/>
      <c r="E15" s="633"/>
      <c r="F15" s="436"/>
      <c r="G15" s="623"/>
      <c r="H15" s="437"/>
      <c r="I15" s="436"/>
      <c r="J15" s="485">
        <f aca="true" t="shared" si="0" ref="J15:Q15">SUM(J11:J14)</f>
        <v>0</v>
      </c>
      <c r="K15" s="667">
        <f t="shared" si="0"/>
        <v>0</v>
      </c>
      <c r="L15" s="486">
        <f t="shared" si="0"/>
        <v>0</v>
      </c>
      <c r="M15" s="486">
        <f t="shared" si="0"/>
        <v>0</v>
      </c>
      <c r="N15" s="486">
        <f t="shared" si="0"/>
        <v>0</v>
      </c>
      <c r="O15" s="486">
        <f t="shared" si="0"/>
        <v>0</v>
      </c>
      <c r="P15" s="486">
        <f t="shared" si="0"/>
        <v>0</v>
      </c>
      <c r="Q15" s="487">
        <f t="shared" si="0"/>
        <v>0</v>
      </c>
      <c r="R15" s="507">
        <f>SUM(J15:Q15)/'集計用(配点)'!T15*35+65</f>
        <v>65</v>
      </c>
      <c r="S15" s="696" t="s">
        <v>38</v>
      </c>
      <c r="T15" s="6"/>
      <c r="U15" s="6"/>
      <c r="V15" s="6"/>
      <c r="W15" s="6"/>
    </row>
    <row r="16" spans="2:23" ht="27.75" customHeight="1">
      <c r="B16" s="3"/>
      <c r="C16" s="422"/>
      <c r="D16" s="423" t="s">
        <v>240</v>
      </c>
      <c r="E16" s="631">
        <v>2</v>
      </c>
      <c r="F16" s="423" t="s">
        <v>17</v>
      </c>
      <c r="G16" s="618">
        <v>0.5</v>
      </c>
      <c r="H16" s="424" t="s">
        <v>556</v>
      </c>
      <c r="I16" s="424" t="s">
        <v>557</v>
      </c>
      <c r="J16" s="1283">
        <f>'①総括'!M19</f>
        <v>0</v>
      </c>
      <c r="K16" s="666">
        <f>'②-1調査員〔建築〕'!H30</f>
        <v>0</v>
      </c>
      <c r="L16" s="426">
        <f>'②-1調査員〔建築〕'!L30</f>
        <v>0</v>
      </c>
      <c r="M16" s="426">
        <f>'②-1調査員〔建築〕'!P30</f>
        <v>0</v>
      </c>
      <c r="N16" s="426">
        <f>'②-2調査員〔電気〕'!H30</f>
        <v>0</v>
      </c>
      <c r="O16" s="426">
        <f>'②-2調査員〔電気〕'!L30</f>
        <v>0</v>
      </c>
      <c r="P16" s="426">
        <f>'②-3調査員〔機械〕'!H30</f>
        <v>0</v>
      </c>
      <c r="Q16" s="427">
        <f>'②-3調査員〔機械〕'!L30</f>
        <v>0</v>
      </c>
      <c r="R16" s="460">
        <f>(SUM(K16:Q16)+J16/4)/'集計用(配点)'!T16*100</f>
        <v>0</v>
      </c>
      <c r="S16" s="1282">
        <f>SUM(J16:Q19)</f>
        <v>0</v>
      </c>
      <c r="T16" s="6"/>
      <c r="U16" s="6"/>
      <c r="V16" s="6"/>
      <c r="W16" s="6"/>
    </row>
    <row r="17" spans="2:23" ht="27.75" customHeight="1">
      <c r="B17" s="3"/>
      <c r="C17" s="422"/>
      <c r="D17" s="10" t="s">
        <v>241</v>
      </c>
      <c r="E17" s="634"/>
      <c r="F17" s="10" t="s">
        <v>328</v>
      </c>
      <c r="G17" s="619">
        <v>0.5</v>
      </c>
      <c r="H17" s="438" t="s">
        <v>556</v>
      </c>
      <c r="I17" s="438" t="s">
        <v>557</v>
      </c>
      <c r="J17" s="1283"/>
      <c r="K17" s="666">
        <f>'②-1調査員〔建築〕'!H34</f>
        <v>0</v>
      </c>
      <c r="L17" s="426">
        <f>'②-1調査員〔建築〕'!L34</f>
        <v>0</v>
      </c>
      <c r="M17" s="426">
        <f>'②-1調査員〔建築〕'!P34</f>
        <v>0</v>
      </c>
      <c r="N17" s="426">
        <f>'②-2調査員〔電気〕'!H34</f>
        <v>0</v>
      </c>
      <c r="O17" s="426">
        <f>'②-2調査員〔電気〕'!L34</f>
        <v>0</v>
      </c>
      <c r="P17" s="426">
        <f>'②-3調査員〔機械〕'!H34</f>
        <v>0</v>
      </c>
      <c r="Q17" s="427">
        <f>'②-3調査員〔機械〕'!L34</f>
        <v>0</v>
      </c>
      <c r="R17" s="460">
        <f>(SUM(K17:Q17)+J16/4)/'集計用(配点)'!T17*100</f>
        <v>0</v>
      </c>
      <c r="S17" s="1283"/>
      <c r="T17" s="6"/>
      <c r="U17" s="6"/>
      <c r="V17" s="6"/>
      <c r="W17" s="6"/>
    </row>
    <row r="18" spans="2:23" ht="27.75" customHeight="1">
      <c r="B18" s="3"/>
      <c r="C18" s="422"/>
      <c r="D18" s="10"/>
      <c r="E18" s="634"/>
      <c r="F18" s="433" t="s">
        <v>243</v>
      </c>
      <c r="G18" s="619">
        <v>0.5</v>
      </c>
      <c r="H18" s="438" t="s">
        <v>556</v>
      </c>
      <c r="I18" s="438" t="s">
        <v>558</v>
      </c>
      <c r="J18" s="1283"/>
      <c r="K18" s="666">
        <f>'②-1調査員〔建築〕'!H38</f>
        <v>0</v>
      </c>
      <c r="L18" s="426">
        <f>'②-1調査員〔建築〕'!L38</f>
        <v>0</v>
      </c>
      <c r="M18" s="426">
        <f>'②-1調査員〔建築〕'!P38</f>
        <v>0</v>
      </c>
      <c r="N18" s="426">
        <f>'②-2調査員〔電気〕'!H38</f>
        <v>0</v>
      </c>
      <c r="O18" s="426">
        <f>'②-2調査員〔電気〕'!L38</f>
        <v>0</v>
      </c>
      <c r="P18" s="426">
        <f>'②-3調査員〔機械〕'!H38</f>
        <v>0</v>
      </c>
      <c r="Q18" s="427">
        <f>'②-3調査員〔機械〕'!L38</f>
        <v>0</v>
      </c>
      <c r="R18" s="460">
        <f>(SUM(K18:Q18)+J16/4)/'集計用(配点)'!T18*100</f>
        <v>0</v>
      </c>
      <c r="S18" s="1283"/>
      <c r="T18" s="6"/>
      <c r="U18" s="6"/>
      <c r="V18" s="6"/>
      <c r="W18" s="6"/>
    </row>
    <row r="19" spans="2:23" ht="27.75" customHeight="1" thickBot="1">
      <c r="B19" s="442"/>
      <c r="C19" s="443"/>
      <c r="D19" s="12"/>
      <c r="E19" s="635"/>
      <c r="F19" s="673" t="s">
        <v>244</v>
      </c>
      <c r="G19" s="620">
        <v>0.5</v>
      </c>
      <c r="H19" s="488" t="s">
        <v>556</v>
      </c>
      <c r="I19" s="488" t="s">
        <v>559</v>
      </c>
      <c r="J19" s="1328"/>
      <c r="K19" s="674">
        <f>'②-1調査員〔建築〕'!H42</f>
        <v>0</v>
      </c>
      <c r="L19" s="675">
        <f>'②-1調査員〔建築〕'!L42</f>
        <v>0</v>
      </c>
      <c r="M19" s="675">
        <f>'②-1調査員〔建築〕'!P42</f>
        <v>0</v>
      </c>
      <c r="N19" s="675">
        <f>'②-2調査員〔電気〕'!H42</f>
        <v>0</v>
      </c>
      <c r="O19" s="675">
        <f>'②-2調査員〔電気〕'!L42</f>
        <v>0</v>
      </c>
      <c r="P19" s="675">
        <f>'②-3調査員〔機械〕'!H42</f>
        <v>0</v>
      </c>
      <c r="Q19" s="676">
        <f>'②-3調査員〔機械〕'!L42</f>
        <v>0</v>
      </c>
      <c r="R19" s="460">
        <f>(SUM(K19:Q19)+J16/4)/'集計用(配点)'!T19*100</f>
        <v>0</v>
      </c>
      <c r="S19" s="1284"/>
      <c r="T19" s="6"/>
      <c r="U19" s="6"/>
      <c r="V19" s="6"/>
      <c r="W19" s="6"/>
    </row>
    <row r="20" spans="2:23" ht="27.75" customHeight="1">
      <c r="B20" s="3" t="s">
        <v>350</v>
      </c>
      <c r="C20" s="446"/>
      <c r="D20" s="15" t="s">
        <v>31</v>
      </c>
      <c r="E20" s="625">
        <v>4</v>
      </c>
      <c r="F20" s="447" t="s">
        <v>303</v>
      </c>
      <c r="G20" s="618">
        <v>2</v>
      </c>
      <c r="H20" s="61" t="s">
        <v>556</v>
      </c>
      <c r="I20" s="61" t="s">
        <v>557</v>
      </c>
      <c r="J20" s="1332">
        <f>'①総括'!M28</f>
        <v>0</v>
      </c>
      <c r="K20" s="703">
        <f>'②-1調査員〔建築〕'!H49</f>
        <v>0</v>
      </c>
      <c r="L20" s="704">
        <f>'②-1調査員〔建築〕'!L49</f>
        <v>0</v>
      </c>
      <c r="M20" s="704">
        <f>'②-1調査員〔建築〕'!P49</f>
        <v>0</v>
      </c>
      <c r="N20" s="705">
        <f>'②-2調査員〔電気〕'!H49</f>
        <v>0</v>
      </c>
      <c r="O20" s="704">
        <f>'②-2調査員〔電気〕'!L49</f>
        <v>0</v>
      </c>
      <c r="P20" s="704">
        <f>'②-3調査員〔機械〕'!H49</f>
        <v>0</v>
      </c>
      <c r="Q20" s="706">
        <f>'②-3調査員〔機械〕'!L49</f>
        <v>0</v>
      </c>
      <c r="R20" s="460">
        <f>(SUM(K20:Q20)+J20/2)/'集計用(配点)'!T20*100</f>
        <v>0</v>
      </c>
      <c r="S20" s="1282">
        <f>SUM(J20:Q21)</f>
        <v>0</v>
      </c>
      <c r="T20" s="6"/>
      <c r="U20" s="6"/>
      <c r="V20" s="6"/>
      <c r="W20" s="6"/>
    </row>
    <row r="21" spans="2:23" ht="27.75" customHeight="1" thickBot="1">
      <c r="B21" s="3" t="s">
        <v>151</v>
      </c>
      <c r="C21" s="422"/>
      <c r="D21" s="15" t="s">
        <v>32</v>
      </c>
      <c r="E21" s="625"/>
      <c r="F21" s="549" t="s">
        <v>245</v>
      </c>
      <c r="G21" s="619">
        <v>2</v>
      </c>
      <c r="H21" s="61" t="s">
        <v>565</v>
      </c>
      <c r="I21" s="61" t="s">
        <v>565</v>
      </c>
      <c r="J21" s="1286" t="s">
        <v>461</v>
      </c>
      <c r="K21" s="425">
        <f>'②-1調査員〔建築〕'!H53</f>
        <v>0</v>
      </c>
      <c r="L21" s="440">
        <f>'②-1調査員〔建築〕'!L53</f>
        <v>0</v>
      </c>
      <c r="M21" s="440">
        <f>'②-1調査員〔建築〕'!P53</f>
        <v>0</v>
      </c>
      <c r="N21" s="707">
        <f>'②-2調査員〔電気〕'!H53</f>
        <v>0</v>
      </c>
      <c r="O21" s="440">
        <f>'②-2調査員〔電気〕'!L53</f>
        <v>0</v>
      </c>
      <c r="P21" s="440">
        <f>'②-3調査員〔機械〕'!H53</f>
        <v>0</v>
      </c>
      <c r="Q21" s="441">
        <f>'②-3調査員〔機械〕'!L53</f>
        <v>0</v>
      </c>
      <c r="R21" s="460">
        <f>(SUM(K21:Q21)+J20/2)/'集計用(配点)'!T21*100</f>
        <v>0</v>
      </c>
      <c r="S21" s="1284"/>
      <c r="T21" s="6"/>
      <c r="U21" s="6"/>
      <c r="V21" s="6"/>
      <c r="W21" s="6"/>
    </row>
    <row r="22" spans="2:23" ht="27.75" customHeight="1">
      <c r="B22" s="915">
        <f>SUM(G20:G29)</f>
        <v>14</v>
      </c>
      <c r="C22" s="916" t="s">
        <v>154</v>
      </c>
      <c r="D22" s="448" t="s">
        <v>246</v>
      </c>
      <c r="E22" s="636">
        <v>3</v>
      </c>
      <c r="F22" s="428" t="s">
        <v>553</v>
      </c>
      <c r="G22" s="619">
        <v>1</v>
      </c>
      <c r="H22" s="60" t="s">
        <v>556</v>
      </c>
      <c r="I22" s="60" t="s">
        <v>557</v>
      </c>
      <c r="J22" s="1283">
        <f>'①総括'!M32</f>
        <v>0</v>
      </c>
      <c r="K22" s="425">
        <f>'②-1調査員〔建築〕'!H57</f>
        <v>0</v>
      </c>
      <c r="L22" s="426">
        <f>'②-1調査員〔建築〕'!L57</f>
        <v>0</v>
      </c>
      <c r="M22" s="426">
        <f>'②-1調査員〔建築〕'!P57</f>
        <v>0</v>
      </c>
      <c r="N22" s="666">
        <f>'②-2調査員〔電気〕'!H57</f>
        <v>0</v>
      </c>
      <c r="O22" s="426">
        <f>'②-2調査員〔電気〕'!L57</f>
        <v>0</v>
      </c>
      <c r="P22" s="426">
        <f>'②-3調査員〔機械〕'!H57</f>
        <v>0</v>
      </c>
      <c r="Q22" s="427">
        <f>'②-3調査員〔機械〕'!L57</f>
        <v>0</v>
      </c>
      <c r="R22" s="460">
        <f>(SUM(K22:Q22)+J22/2)/'集計用(配点)'!T22*100</f>
        <v>0</v>
      </c>
      <c r="S22" s="1283">
        <f>SUM(J22:Q23)</f>
        <v>0</v>
      </c>
      <c r="T22" s="6"/>
      <c r="U22" s="6"/>
      <c r="V22" s="6"/>
      <c r="W22" s="6"/>
    </row>
    <row r="23" spans="2:23" ht="27.75" customHeight="1" thickBot="1">
      <c r="B23" s="3" t="s">
        <v>153</v>
      </c>
      <c r="C23" s="422"/>
      <c r="D23" s="75"/>
      <c r="E23" s="626"/>
      <c r="F23" s="435" t="s">
        <v>33</v>
      </c>
      <c r="G23" s="619">
        <v>1</v>
      </c>
      <c r="H23" s="77" t="s">
        <v>556</v>
      </c>
      <c r="I23" s="77" t="s">
        <v>561</v>
      </c>
      <c r="J23" s="1286" t="s">
        <v>456</v>
      </c>
      <c r="K23" s="425">
        <f>'②-1調査員〔建築〕'!H61</f>
        <v>0</v>
      </c>
      <c r="L23" s="426">
        <f>'②-1調査員〔建築〕'!L61</f>
        <v>0</v>
      </c>
      <c r="M23" s="426">
        <f>'②-1調査員〔建築〕'!P61</f>
        <v>0</v>
      </c>
      <c r="N23" s="666">
        <f>'②-2調査員〔電気〕'!H61</f>
        <v>0</v>
      </c>
      <c r="O23" s="426">
        <f>'②-2調査員〔電気〕'!L61</f>
        <v>0</v>
      </c>
      <c r="P23" s="426">
        <f>'②-3調査員〔機械〕'!H61</f>
        <v>0</v>
      </c>
      <c r="Q23" s="427">
        <f>'②-3調査員〔機械〕'!L61</f>
        <v>0</v>
      </c>
      <c r="R23" s="460">
        <f>(SUM(K23:Q23)+J22/2)/'集計用(配点)'!T23*100</f>
        <v>0</v>
      </c>
      <c r="S23" s="1284"/>
      <c r="T23" s="6"/>
      <c r="U23" s="6"/>
      <c r="V23" s="6"/>
      <c r="W23" s="6"/>
    </row>
    <row r="24" spans="2:23" ht="27.75" customHeight="1" thickBot="1">
      <c r="B24" s="915">
        <f>SUM(G20:G23)+SUM(G25:G27)</f>
        <v>10</v>
      </c>
      <c r="C24" s="916" t="s">
        <v>155</v>
      </c>
      <c r="D24" s="428"/>
      <c r="E24" s="632"/>
      <c r="F24" s="919" t="s">
        <v>247</v>
      </c>
      <c r="G24" s="920">
        <f>IF('業務情報'!$F$9=1,1,0)</f>
        <v>1</v>
      </c>
      <c r="H24" s="921" t="s">
        <v>556</v>
      </c>
      <c r="I24" s="921"/>
      <c r="J24" s="922" t="s">
        <v>50</v>
      </c>
      <c r="K24" s="923">
        <f>IF('業務情報'!F9=2,"－",'②-1調査員〔建築〕'!H68)</f>
        <v>0</v>
      </c>
      <c r="L24" s="924">
        <f>IF('業務情報'!F9=2,"－",'②-1調査員〔建築〕'!L68)</f>
        <v>0</v>
      </c>
      <c r="M24" s="925" t="s">
        <v>50</v>
      </c>
      <c r="N24" s="924">
        <f>IF('業務情報'!F9=2,"－",'②-2調査員〔電気〕'!H68)</f>
        <v>0</v>
      </c>
      <c r="O24" s="925" t="s">
        <v>50</v>
      </c>
      <c r="P24" s="924">
        <f>IF('業務情報'!F9=2,"－",'②-3調査員〔機械〕'!H68)</f>
        <v>0</v>
      </c>
      <c r="Q24" s="926" t="s">
        <v>50</v>
      </c>
      <c r="R24" s="460">
        <f>IF('集計用(配点)'!T24=0,"－",IF('業務情報'!F9=2,"－",SUM(J24:Q24)/'集計用(配点)'!T24*100))</f>
        <v>0</v>
      </c>
      <c r="S24" s="505">
        <f>IF('業務情報'!F9=2,"－",SUM(J24:Q24))</f>
        <v>0</v>
      </c>
      <c r="T24" s="6"/>
      <c r="U24" s="6"/>
      <c r="V24" s="6"/>
      <c r="W24" s="6"/>
    </row>
    <row r="25" spans="2:23" ht="27.75" customHeight="1">
      <c r="B25" s="3"/>
      <c r="C25" s="422"/>
      <c r="D25" s="435" t="s">
        <v>248</v>
      </c>
      <c r="E25" s="632">
        <v>7</v>
      </c>
      <c r="F25" s="433" t="s">
        <v>46</v>
      </c>
      <c r="G25" s="619">
        <v>1.5</v>
      </c>
      <c r="H25" s="77" t="s">
        <v>556</v>
      </c>
      <c r="I25" s="77" t="s">
        <v>559</v>
      </c>
      <c r="J25" s="1333">
        <f>'①総括'!M36</f>
        <v>0</v>
      </c>
      <c r="K25" s="425">
        <f>'②-1調査員〔建築〕'!H72</f>
        <v>0</v>
      </c>
      <c r="L25" s="440">
        <f>'②-1調査員〔建築〕'!L72</f>
        <v>0</v>
      </c>
      <c r="M25" s="440">
        <f>'②-1調査員〔建築〕'!P72</f>
        <v>0</v>
      </c>
      <c r="N25" s="707">
        <f>'②-2調査員〔電気〕'!H72</f>
        <v>0</v>
      </c>
      <c r="O25" s="440">
        <f>'②-2調査員〔電気〕'!L72</f>
        <v>0</v>
      </c>
      <c r="P25" s="440">
        <f>'②-3調査員〔機械〕'!H72</f>
        <v>0</v>
      </c>
      <c r="Q25" s="441">
        <f>'②-3調査員〔機械〕'!L72</f>
        <v>0</v>
      </c>
      <c r="R25" s="460">
        <f>(SUM(K25:Q25)+G25*$J$8*SIGN($J$25))/'集計用(配点)'!T25*100</f>
        <v>0</v>
      </c>
      <c r="S25" s="1282">
        <f>SUM(J25:Q27)</f>
        <v>0</v>
      </c>
      <c r="T25" s="6"/>
      <c r="U25" s="6"/>
      <c r="V25" s="6"/>
      <c r="W25" s="6"/>
    </row>
    <row r="26" spans="2:23" ht="27.75" customHeight="1">
      <c r="B26" s="3"/>
      <c r="C26" s="422"/>
      <c r="D26" s="428"/>
      <c r="E26" s="632"/>
      <c r="F26" s="433" t="s">
        <v>562</v>
      </c>
      <c r="G26" s="619">
        <v>1.5</v>
      </c>
      <c r="H26" s="60" t="s">
        <v>556</v>
      </c>
      <c r="I26" s="60" t="s">
        <v>561</v>
      </c>
      <c r="J26" s="1283" t="s">
        <v>456</v>
      </c>
      <c r="K26" s="425">
        <f>'②-1調査員〔建築〕'!H76</f>
        <v>0</v>
      </c>
      <c r="L26" s="440">
        <f>'②-1調査員〔建築〕'!L76</f>
        <v>0</v>
      </c>
      <c r="M26" s="440">
        <f>'②-1調査員〔建築〕'!P76</f>
        <v>0</v>
      </c>
      <c r="N26" s="707">
        <f>'②-2調査員〔電気〕'!H76</f>
        <v>0</v>
      </c>
      <c r="O26" s="440">
        <f>'②-2調査員〔電気〕'!L76</f>
        <v>0</v>
      </c>
      <c r="P26" s="440">
        <f>'②-3調査員〔機械〕'!H76</f>
        <v>0</v>
      </c>
      <c r="Q26" s="441">
        <f>'②-3調査員〔機械〕'!L76</f>
        <v>0</v>
      </c>
      <c r="R26" s="460">
        <f>(SUM(K26:Q26)+G26*$J$8*SIGN($J$25))/'集計用(配点)'!T26*100</f>
        <v>0</v>
      </c>
      <c r="S26" s="1283"/>
      <c r="T26" s="6"/>
      <c r="U26" s="6"/>
      <c r="V26" s="6"/>
      <c r="W26" s="6"/>
    </row>
    <row r="27" spans="2:23" ht="27.75" customHeight="1" thickBot="1">
      <c r="B27" s="3"/>
      <c r="C27" s="422"/>
      <c r="D27" s="428"/>
      <c r="E27" s="632"/>
      <c r="F27" s="428" t="s">
        <v>336</v>
      </c>
      <c r="G27" s="619">
        <v>1</v>
      </c>
      <c r="H27" s="60" t="s">
        <v>556</v>
      </c>
      <c r="I27" s="60" t="s">
        <v>561</v>
      </c>
      <c r="J27" s="1286" t="s">
        <v>458</v>
      </c>
      <c r="K27" s="425">
        <f>'②-1調査員〔建築〕'!H80</f>
        <v>0</v>
      </c>
      <c r="L27" s="426">
        <f>'②-1調査員〔建築〕'!L80</f>
        <v>0</v>
      </c>
      <c r="M27" s="426">
        <f>'②-1調査員〔建築〕'!P80</f>
        <v>0</v>
      </c>
      <c r="N27" s="666">
        <f>'②-2調査員〔電気〕'!H80</f>
        <v>0</v>
      </c>
      <c r="O27" s="426">
        <f>'②-2調査員〔電気〕'!L80</f>
        <v>0</v>
      </c>
      <c r="P27" s="426">
        <f>'②-3調査員〔機械〕'!H80</f>
        <v>0</v>
      </c>
      <c r="Q27" s="427">
        <f>'②-3調査員〔機械〕'!L80</f>
        <v>0</v>
      </c>
      <c r="R27" s="460">
        <f>(SUM(K27:Q27)+G27*$J$8*SIGN($J$25))/'集計用(配点)'!T27*100</f>
        <v>0</v>
      </c>
      <c r="S27" s="1284"/>
      <c r="T27" s="6"/>
      <c r="U27" s="6"/>
      <c r="V27" s="6"/>
      <c r="W27" s="6"/>
    </row>
    <row r="28" spans="2:23" ht="27.75" customHeight="1">
      <c r="B28" s="3"/>
      <c r="C28" s="422"/>
      <c r="D28" s="10"/>
      <c r="E28" s="634"/>
      <c r="F28" s="927" t="s">
        <v>560</v>
      </c>
      <c r="G28" s="920">
        <f>IF('業務情報'!$F$9=1,1.5,0)</f>
        <v>1.5</v>
      </c>
      <c r="H28" s="928" t="s">
        <v>556</v>
      </c>
      <c r="I28" s="928"/>
      <c r="J28" s="922" t="s">
        <v>50</v>
      </c>
      <c r="K28" s="923">
        <f>IF('業務情報'!F9=2,"－",'②-1調査員〔建築〕'!H85)</f>
        <v>0</v>
      </c>
      <c r="L28" s="929">
        <f>IF('業務情報'!F9=2,"－",'②-1調査員〔建築〕'!L85)</f>
        <v>0</v>
      </c>
      <c r="M28" s="930" t="s">
        <v>50</v>
      </c>
      <c r="N28" s="929">
        <f>IF('業務情報'!F9=2,"－",'②-2調査員〔電気〕'!H85)</f>
        <v>0</v>
      </c>
      <c r="O28" s="930" t="s">
        <v>50</v>
      </c>
      <c r="P28" s="929">
        <f>IF('業務情報'!F9=2,"－",'②-3調査員〔機械〕'!H85)</f>
        <v>0</v>
      </c>
      <c r="Q28" s="931" t="s">
        <v>50</v>
      </c>
      <c r="R28" s="460">
        <f>IF('集計用(配点)'!T28=0,"－",IF('業務情報'!F9=2,"－",SUM(J28:Q28)/'集計用(配点)'!T28*100))</f>
        <v>0</v>
      </c>
      <c r="S28" s="1287">
        <f>IF('業務情報'!F9=2,"－",SUM(J28:Q29))</f>
        <v>0</v>
      </c>
      <c r="T28" s="6"/>
      <c r="U28" s="6"/>
      <c r="V28" s="6"/>
      <c r="W28" s="6"/>
    </row>
    <row r="29" spans="2:23" ht="27.75" customHeight="1" thickBot="1">
      <c r="B29" s="442"/>
      <c r="C29" s="443"/>
      <c r="D29" s="12"/>
      <c r="E29" s="635"/>
      <c r="F29" s="932" t="s">
        <v>249</v>
      </c>
      <c r="G29" s="933">
        <f>IF('業務情報'!$F$9=1,1.5,0)</f>
        <v>1.5</v>
      </c>
      <c r="H29" s="934" t="s">
        <v>556</v>
      </c>
      <c r="I29" s="935"/>
      <c r="J29" s="936" t="s">
        <v>50</v>
      </c>
      <c r="K29" s="937">
        <f>IF('業務情報'!F9=2,"－",'②-1調査員〔建築〕'!H90)</f>
        <v>0</v>
      </c>
      <c r="L29" s="938">
        <f>IF('業務情報'!F9=2,"－",'②-1調査員〔建築〕'!L90)</f>
        <v>0</v>
      </c>
      <c r="M29" s="939" t="s">
        <v>50</v>
      </c>
      <c r="N29" s="938">
        <f>IF('業務情報'!F9=2,"－",'②-2調査員〔電気〕'!H90)</f>
        <v>0</v>
      </c>
      <c r="O29" s="939" t="s">
        <v>50</v>
      </c>
      <c r="P29" s="938">
        <f>IF('業務情報'!F9=2,"－",'②-3調査員〔機械〕'!H90)</f>
        <v>0</v>
      </c>
      <c r="Q29" s="940" t="s">
        <v>50</v>
      </c>
      <c r="R29" s="460">
        <f>IF('集計用(配点)'!T29=0,"－",IF('業務情報'!F9=2,"－",SUM(J29:Q29)/'集計用(配点)'!T29*100))</f>
        <v>0</v>
      </c>
      <c r="S29" s="1327"/>
      <c r="T29" s="6"/>
      <c r="U29" s="6"/>
      <c r="V29" s="6"/>
      <c r="W29" s="6"/>
    </row>
    <row r="30" spans="2:23" ht="27.75" customHeight="1">
      <c r="B30" s="3" t="s">
        <v>582</v>
      </c>
      <c r="C30" s="917"/>
      <c r="D30" s="15" t="s">
        <v>581</v>
      </c>
      <c r="E30" s="625">
        <v>8</v>
      </c>
      <c r="F30" s="423" t="s">
        <v>303</v>
      </c>
      <c r="G30" s="618">
        <v>4</v>
      </c>
      <c r="H30" s="61" t="s">
        <v>556</v>
      </c>
      <c r="I30" s="61" t="s">
        <v>558</v>
      </c>
      <c r="J30" s="663">
        <f>'①総括'!M41</f>
        <v>0</v>
      </c>
      <c r="K30" s="666">
        <f>'②-1調査員〔建築〕'!H97</f>
        <v>0</v>
      </c>
      <c r="L30" s="426">
        <f>'②-1調査員〔建築〕'!L97</f>
        <v>0</v>
      </c>
      <c r="M30" s="426">
        <f>'②-1調査員〔建築〕'!P97</f>
        <v>0</v>
      </c>
      <c r="N30" s="426">
        <f>'②-2調査員〔電気〕'!H97</f>
        <v>0</v>
      </c>
      <c r="O30" s="426">
        <f>'②-2調査員〔電気〕'!L97</f>
        <v>0</v>
      </c>
      <c r="P30" s="426">
        <f>'②-3調査員〔機械〕'!H97</f>
        <v>0</v>
      </c>
      <c r="Q30" s="427">
        <f>'②-3調査員〔機械〕'!L97</f>
        <v>0</v>
      </c>
      <c r="R30" s="460">
        <f>SUM(J30:Q30)/'集計用(配点)'!T30*100</f>
        <v>0</v>
      </c>
      <c r="S30" s="1282">
        <f>SUM(J30:Q31)</f>
        <v>0</v>
      </c>
      <c r="T30" s="6"/>
      <c r="U30" s="6"/>
      <c r="V30" s="6"/>
      <c r="W30" s="6"/>
    </row>
    <row r="31" spans="2:23" ht="27.75" customHeight="1" thickBot="1">
      <c r="B31" s="3" t="s">
        <v>151</v>
      </c>
      <c r="C31" s="422"/>
      <c r="D31" s="15"/>
      <c r="E31" s="625"/>
      <c r="F31" s="423" t="s">
        <v>250</v>
      </c>
      <c r="G31" s="618">
        <v>4</v>
      </c>
      <c r="H31" s="61" t="s">
        <v>565</v>
      </c>
      <c r="I31" s="61" t="s">
        <v>565</v>
      </c>
      <c r="J31" s="663">
        <f>'①総括'!M45</f>
        <v>0</v>
      </c>
      <c r="K31" s="666">
        <f>'②-1調査員〔建築〕'!H101</f>
        <v>0</v>
      </c>
      <c r="L31" s="426">
        <f>'②-1調査員〔建築〕'!L101</f>
        <v>0</v>
      </c>
      <c r="M31" s="426" t="s">
        <v>20</v>
      </c>
      <c r="N31" s="426">
        <f>'②-2調査員〔電気〕'!H101</f>
        <v>0</v>
      </c>
      <c r="O31" s="426" t="s">
        <v>20</v>
      </c>
      <c r="P31" s="426">
        <f>'②-3調査員〔機械〕'!H101</f>
        <v>0</v>
      </c>
      <c r="Q31" s="427" t="s">
        <v>20</v>
      </c>
      <c r="R31" s="460">
        <f>IF('業務情報'!H11+'業務情報'!H12+'業務情報'!H13+'業務情報'!L11=0,"－",SUM(J31:Q31)/'集計用(配点)'!T31*100)</f>
        <v>0</v>
      </c>
      <c r="S31" s="1284"/>
      <c r="T31" s="6"/>
      <c r="U31" s="6"/>
      <c r="V31" s="6"/>
      <c r="W31" s="6"/>
    </row>
    <row r="32" spans="2:23" ht="27.75" customHeight="1">
      <c r="B32" s="915">
        <f>SUM(G30:G33)</f>
        <v>12</v>
      </c>
      <c r="C32" s="916" t="s">
        <v>156</v>
      </c>
      <c r="D32" s="17" t="s">
        <v>643</v>
      </c>
      <c r="E32" s="637">
        <v>4</v>
      </c>
      <c r="F32" s="941" t="s">
        <v>10</v>
      </c>
      <c r="G32" s="920">
        <f>IF('業務情報'!$F$9=1,2,0)</f>
        <v>2</v>
      </c>
      <c r="H32" s="928" t="s">
        <v>556</v>
      </c>
      <c r="I32" s="928"/>
      <c r="J32" s="1315">
        <f>IF('業務情報'!F9=2,"－",'①総括'!M50)</f>
        <v>0</v>
      </c>
      <c r="K32" s="942">
        <f>IF('業務情報'!F9=2,"－",'②-1調査員〔建築〕'!H106)</f>
        <v>0</v>
      </c>
      <c r="L32" s="929">
        <f>IF('業務情報'!F9=2,"－",'②-1調査員〔建築〕'!L106)</f>
        <v>0</v>
      </c>
      <c r="M32" s="929" t="s">
        <v>365</v>
      </c>
      <c r="N32" s="929">
        <f>IF('業務情報'!F9=2,"－",'②-2調査員〔電気〕'!H106)</f>
        <v>0</v>
      </c>
      <c r="O32" s="929" t="s">
        <v>367</v>
      </c>
      <c r="P32" s="929">
        <f>IF('業務情報'!F9=2,"－",'②-3調査員〔機械〕'!H106)</f>
        <v>0</v>
      </c>
      <c r="Q32" s="943" t="s">
        <v>584</v>
      </c>
      <c r="R32" s="460">
        <f>IF('業務情報'!F9=2,"－",(SUM(K32:Q32)+J32/2)/'集計用(配点)'!T32*100)</f>
        <v>0</v>
      </c>
      <c r="S32" s="1287">
        <f>IF('業務情報'!F9=2,"－",SUM(J32:Q33))</f>
        <v>0</v>
      </c>
      <c r="T32" s="6"/>
      <c r="U32" s="6"/>
      <c r="V32" s="6"/>
      <c r="W32" s="6"/>
    </row>
    <row r="33" spans="2:23" ht="27.75" customHeight="1" thickBot="1">
      <c r="B33" s="3" t="s">
        <v>153</v>
      </c>
      <c r="C33" s="422"/>
      <c r="D33" s="75"/>
      <c r="E33" s="449"/>
      <c r="F33" s="944" t="s">
        <v>11</v>
      </c>
      <c r="G33" s="920">
        <f>IF('業務情報'!$F$9=1,2,0)</f>
        <v>2</v>
      </c>
      <c r="H33" s="921" t="s">
        <v>556</v>
      </c>
      <c r="I33" s="921"/>
      <c r="J33" s="1316"/>
      <c r="K33" s="942">
        <f>IF('業務情報'!F9=2,"－",'②-1調査員〔建築〕'!H110)</f>
        <v>0</v>
      </c>
      <c r="L33" s="929">
        <f>IF('業務情報'!F9=2,"－",'②-1調査員〔建築〕'!L110)</f>
        <v>0</v>
      </c>
      <c r="M33" s="929" t="s">
        <v>367</v>
      </c>
      <c r="N33" s="929">
        <f>IF('業務情報'!F9=2,"－",'②-2調査員〔電気〕'!H110)</f>
        <v>0</v>
      </c>
      <c r="O33" s="929" t="s">
        <v>367</v>
      </c>
      <c r="P33" s="929">
        <f>IF('業務情報'!F9=2,"－",'②-3調査員〔機械〕'!H110)</f>
        <v>0</v>
      </c>
      <c r="Q33" s="943" t="s">
        <v>584</v>
      </c>
      <c r="R33" s="460">
        <f>IF('業務情報'!F9=2,"－",(SUM(K33:Q33)+J32/2)/'集計用(配点)'!T33*100)</f>
        <v>0</v>
      </c>
      <c r="S33" s="1288"/>
      <c r="T33" s="6"/>
      <c r="U33" s="6"/>
      <c r="V33" s="6"/>
      <c r="W33" s="6"/>
    </row>
    <row r="34" spans="2:23" ht="27.75" customHeight="1">
      <c r="B34" s="915">
        <f>SUM(G30:G31)</f>
        <v>8</v>
      </c>
      <c r="C34" s="916" t="s">
        <v>157</v>
      </c>
      <c r="D34" s="75"/>
      <c r="E34" s="449"/>
      <c r="F34" s="429"/>
      <c r="G34" s="550"/>
      <c r="H34" s="77"/>
      <c r="I34" s="77"/>
      <c r="J34" s="479"/>
      <c r="K34" s="553"/>
      <c r="L34" s="551"/>
      <c r="M34" s="431"/>
      <c r="N34" s="551"/>
      <c r="O34" s="431"/>
      <c r="P34" s="553"/>
      <c r="Q34" s="552"/>
      <c r="R34" s="460"/>
      <c r="S34" s="460"/>
      <c r="T34" s="6"/>
      <c r="U34" s="6"/>
      <c r="V34" s="6"/>
      <c r="W34" s="6"/>
    </row>
    <row r="35" spans="2:23" ht="27.75" customHeight="1" thickBot="1">
      <c r="B35" s="442"/>
      <c r="C35" s="443"/>
      <c r="D35" s="75"/>
      <c r="E35" s="449"/>
      <c r="F35" s="429"/>
      <c r="G35" s="552"/>
      <c r="H35" s="77"/>
      <c r="I35" s="77"/>
      <c r="J35" s="434"/>
      <c r="K35" s="553"/>
      <c r="L35" s="551"/>
      <c r="M35" s="431"/>
      <c r="N35" s="551"/>
      <c r="O35" s="431"/>
      <c r="P35" s="553"/>
      <c r="Q35" s="552"/>
      <c r="R35" s="460"/>
      <c r="S35" s="460"/>
      <c r="T35" s="6"/>
      <c r="U35" s="6"/>
      <c r="V35" s="6"/>
      <c r="W35" s="6"/>
    </row>
    <row r="36" spans="2:23" ht="27.75" customHeight="1">
      <c r="B36" s="415" t="s">
        <v>376</v>
      </c>
      <c r="C36" s="562"/>
      <c r="D36" s="563" t="s">
        <v>605</v>
      </c>
      <c r="E36" s="453"/>
      <c r="F36" s="83"/>
      <c r="G36" s="584" t="s">
        <v>607</v>
      </c>
      <c r="H36" s="587"/>
      <c r="I36" s="127"/>
      <c r="J36" s="645">
        <f>SUM(J10:J14,J16,J20:J33)</f>
        <v>0</v>
      </c>
      <c r="K36" s="613">
        <f aca="true" t="shared" si="1" ref="K36:Q36">SUM(K10:K14,K16:K19,K20:K33)</f>
        <v>0</v>
      </c>
      <c r="L36" s="580">
        <f t="shared" si="1"/>
        <v>0</v>
      </c>
      <c r="M36" s="580">
        <f t="shared" si="1"/>
        <v>0</v>
      </c>
      <c r="N36" s="580">
        <f t="shared" si="1"/>
        <v>0</v>
      </c>
      <c r="O36" s="580">
        <f t="shared" si="1"/>
        <v>0</v>
      </c>
      <c r="P36" s="580">
        <f t="shared" si="1"/>
        <v>0</v>
      </c>
      <c r="Q36" s="617">
        <f t="shared" si="1"/>
        <v>0</v>
      </c>
      <c r="R36" s="460"/>
      <c r="S36" s="460"/>
      <c r="T36" s="6"/>
      <c r="U36" s="6"/>
      <c r="V36" s="6"/>
      <c r="W36" s="6"/>
    </row>
    <row r="37" spans="2:23" ht="27.75" customHeight="1">
      <c r="B37" s="3"/>
      <c r="D37" s="152" t="s">
        <v>606</v>
      </c>
      <c r="E37" s="590"/>
      <c r="F37" s="591"/>
      <c r="G37" s="592" t="s">
        <v>608</v>
      </c>
      <c r="H37" s="593"/>
      <c r="I37" s="118"/>
      <c r="J37" s="646">
        <f>'集計用(配点)'!L37</f>
        <v>8.100000000000001</v>
      </c>
      <c r="K37" s="614">
        <f>'集計用(配点)'!M37</f>
        <v>7.829999999999998</v>
      </c>
      <c r="L37" s="573">
        <f>'集計用(配点)'!N37</f>
        <v>3.914999999999999</v>
      </c>
      <c r="M37" s="573">
        <f>'集計用(配点)'!O37</f>
        <v>1.3299999999999998</v>
      </c>
      <c r="N37" s="573">
        <f>'集計用(配点)'!P37</f>
        <v>3.914999999999999</v>
      </c>
      <c r="O37" s="573">
        <f>'集計用(配点)'!Q37</f>
        <v>0.9974999999999999</v>
      </c>
      <c r="P37" s="573">
        <f>'集計用(配点)'!R37</f>
        <v>3.914999999999999</v>
      </c>
      <c r="Q37" s="581">
        <f>'集計用(配点)'!S37</f>
        <v>0.9974999999999999</v>
      </c>
      <c r="R37" s="460"/>
      <c r="S37" s="460"/>
      <c r="T37" s="6"/>
      <c r="U37" s="6"/>
      <c r="V37" s="6"/>
      <c r="W37" s="6"/>
    </row>
    <row r="38" spans="2:23" ht="27.75" customHeight="1" thickBot="1">
      <c r="B38" s="3"/>
      <c r="D38" s="599" t="s">
        <v>609</v>
      </c>
      <c r="E38" s="594"/>
      <c r="F38" s="595"/>
      <c r="G38" s="596" t="s">
        <v>610</v>
      </c>
      <c r="H38" s="597"/>
      <c r="I38" s="598"/>
      <c r="J38" s="610">
        <f>65+J36/J37*35</f>
        <v>65</v>
      </c>
      <c r="K38" s="616">
        <f>IF('業務情報'!H11=0,"－",65+K36/K37*35)</f>
        <v>65</v>
      </c>
      <c r="L38" s="611">
        <f>IF('業務情報'!L11=0,"－",65+L36/L37*35)</f>
        <v>65</v>
      </c>
      <c r="M38" s="611">
        <f>IF('業務情報'!P11=0,"－",65+M36/M37*35)</f>
        <v>65</v>
      </c>
      <c r="N38" s="611">
        <f>IF('業務情報'!H12=0,"－",65+N36/N37*35)</f>
        <v>65</v>
      </c>
      <c r="O38" s="611">
        <f>IF('業務情報'!L12=0,"－",65+O36/O37*35)</f>
        <v>65</v>
      </c>
      <c r="P38" s="611">
        <f>IF('業務情報'!H13=0,"－",65+P36/P37*35)</f>
        <v>65</v>
      </c>
      <c r="Q38" s="612">
        <f>IF('業務情報'!L13=0,"－",65+Q36/Q37*35)</f>
        <v>65</v>
      </c>
      <c r="R38" s="460"/>
      <c r="S38" s="460"/>
      <c r="T38" s="66"/>
      <c r="U38" s="66"/>
      <c r="V38" s="66"/>
      <c r="W38" s="66"/>
    </row>
    <row r="39" spans="2:23" ht="27.75" customHeight="1">
      <c r="B39" s="3"/>
      <c r="D39" s="574" t="s">
        <v>612</v>
      </c>
      <c r="E39" s="445"/>
      <c r="F39" s="444"/>
      <c r="G39" s="585" t="s">
        <v>611</v>
      </c>
      <c r="H39" s="588"/>
      <c r="I39" s="575"/>
      <c r="J39" s="1329">
        <f>SUM(J36:Q36)</f>
        <v>0</v>
      </c>
      <c r="K39" s="1330"/>
      <c r="L39" s="1330"/>
      <c r="M39" s="1330"/>
      <c r="N39" s="1330"/>
      <c r="O39" s="1330"/>
      <c r="P39" s="1330"/>
      <c r="Q39" s="1331"/>
      <c r="R39" s="460"/>
      <c r="S39" s="460"/>
      <c r="T39" s="66"/>
      <c r="U39" s="66"/>
      <c r="V39" s="66"/>
      <c r="W39" s="66"/>
    </row>
    <row r="40" spans="2:23" ht="27.75" customHeight="1">
      <c r="B40" s="3"/>
      <c r="D40" s="1272" t="s">
        <v>613</v>
      </c>
      <c r="E40" s="628">
        <f>B12+B22+B32</f>
        <v>31</v>
      </c>
      <c r="F40" s="696" t="s">
        <v>159</v>
      </c>
      <c r="G40" s="1274" t="s">
        <v>616</v>
      </c>
      <c r="H40" s="576"/>
      <c r="I40" s="66"/>
      <c r="J40" s="1304">
        <f>SUM(J37:Q37)</f>
        <v>30.999999999999993</v>
      </c>
      <c r="K40" s="1305"/>
      <c r="L40" s="1305"/>
      <c r="M40" s="1305"/>
      <c r="N40" s="1305"/>
      <c r="O40" s="1305"/>
      <c r="P40" s="1305"/>
      <c r="Q40" s="1306"/>
      <c r="R40" s="460"/>
      <c r="S40" s="460"/>
      <c r="T40" s="66"/>
      <c r="U40" s="66"/>
      <c r="V40" s="66"/>
      <c r="W40" s="66"/>
    </row>
    <row r="41" spans="2:23" ht="27.75" customHeight="1">
      <c r="B41" s="3"/>
      <c r="D41" s="1273"/>
      <c r="E41" s="629">
        <f>B14+B24+B34</f>
        <v>23</v>
      </c>
      <c r="F41" s="918" t="s">
        <v>160</v>
      </c>
      <c r="G41" s="1275"/>
      <c r="H41" s="588"/>
      <c r="I41" s="575"/>
      <c r="J41" s="1307"/>
      <c r="K41" s="1308"/>
      <c r="L41" s="1308"/>
      <c r="M41" s="1308"/>
      <c r="N41" s="1308"/>
      <c r="O41" s="1308"/>
      <c r="P41" s="1308"/>
      <c r="Q41" s="1309"/>
      <c r="R41" s="460"/>
      <c r="S41" s="460"/>
      <c r="T41" s="66"/>
      <c r="U41" s="66"/>
      <c r="V41" s="66"/>
      <c r="W41" s="66"/>
    </row>
    <row r="42" spans="2:23" ht="27.75" customHeight="1" thickBot="1">
      <c r="B42" s="450"/>
      <c r="C42" s="315"/>
      <c r="D42" s="564" t="s">
        <v>615</v>
      </c>
      <c r="E42" s="95"/>
      <c r="F42" s="95"/>
      <c r="G42" s="586" t="s">
        <v>614</v>
      </c>
      <c r="H42" s="589"/>
      <c r="I42" s="561"/>
      <c r="J42" s="1310">
        <f>65+35*J39/J40</f>
        <v>65</v>
      </c>
      <c r="K42" s="1311"/>
      <c r="L42" s="1311"/>
      <c r="M42" s="1311"/>
      <c r="N42" s="1311"/>
      <c r="O42" s="1311"/>
      <c r="P42" s="1311"/>
      <c r="Q42" s="1312"/>
      <c r="R42" s="129"/>
      <c r="S42" s="129"/>
      <c r="T42" s="129"/>
      <c r="U42" s="129"/>
      <c r="V42" s="129"/>
      <c r="W42" s="129"/>
    </row>
    <row r="43" spans="2:24" ht="27.75" customHeight="1">
      <c r="B43" s="64"/>
      <c r="C43" s="64"/>
      <c r="D43" s="65"/>
      <c r="E43" s="65"/>
      <c r="F43" s="65"/>
      <c r="G43" s="51"/>
      <c r="H43" s="51"/>
      <c r="I43" s="51"/>
      <c r="J43" s="460"/>
      <c r="K43" s="460"/>
      <c r="L43" s="460"/>
      <c r="M43" s="460"/>
      <c r="N43" s="460"/>
      <c r="O43" s="460"/>
      <c r="P43" s="460"/>
      <c r="Q43" s="460"/>
      <c r="R43" s="460"/>
      <c r="S43" s="460"/>
      <c r="T43" s="460"/>
      <c r="U43" s="66"/>
      <c r="V43" s="66"/>
      <c r="W43" s="66"/>
      <c r="X43" s="66"/>
    </row>
    <row r="44" spans="2:24" ht="27.75" customHeight="1">
      <c r="B44" s="64"/>
      <c r="C44" s="64"/>
      <c r="D44" s="65"/>
      <c r="E44" s="65"/>
      <c r="F44" s="65"/>
      <c r="G44" s="51"/>
      <c r="H44" s="51"/>
      <c r="I44" s="51"/>
      <c r="J44" s="460"/>
      <c r="K44" s="460"/>
      <c r="L44" s="460"/>
      <c r="M44" s="460"/>
      <c r="N44" s="460"/>
      <c r="O44" s="460"/>
      <c r="P44" s="460"/>
      <c r="Q44" s="545"/>
      <c r="R44" s="460"/>
      <c r="S44" s="460"/>
      <c r="T44" s="460"/>
      <c r="U44" s="66"/>
      <c r="V44" s="66"/>
      <c r="W44" s="66"/>
      <c r="X44" s="66"/>
    </row>
    <row r="45" spans="4:20" s="64" customFormat="1" ht="24" customHeight="1">
      <c r="D45" s="65"/>
      <c r="E45" s="65"/>
      <c r="F45" s="65"/>
      <c r="G45" s="51"/>
      <c r="H45" s="51"/>
      <c r="I45" s="51"/>
      <c r="J45" s="66"/>
      <c r="K45" s="66"/>
      <c r="L45" s="66"/>
      <c r="M45" s="66"/>
      <c r="N45" s="66"/>
      <c r="O45" s="66"/>
      <c r="P45" s="66"/>
      <c r="Q45" s="66"/>
      <c r="R45" s="545"/>
      <c r="S45" s="545"/>
      <c r="T45" s="66"/>
    </row>
    <row r="46" spans="4:20" s="64" customFormat="1" ht="16.5" customHeight="1" thickBot="1">
      <c r="D46" s="65"/>
      <c r="E46" s="65"/>
      <c r="F46" s="65"/>
      <c r="G46" s="51"/>
      <c r="H46" s="51"/>
      <c r="I46" s="51"/>
      <c r="J46" s="66"/>
      <c r="K46" s="66"/>
      <c r="L46" s="66"/>
      <c r="M46" s="66"/>
      <c r="N46" s="66"/>
      <c r="O46" s="66"/>
      <c r="P46" s="66"/>
      <c r="Q46" s="66"/>
      <c r="R46" s="66"/>
      <c r="S46" s="66"/>
      <c r="T46" s="66"/>
    </row>
    <row r="47" spans="2:16" s="64" customFormat="1" ht="15.75" customHeight="1">
      <c r="B47" s="1063" t="s">
        <v>504</v>
      </c>
      <c r="C47" s="1064"/>
      <c r="D47" s="1064"/>
      <c r="E47" s="1064"/>
      <c r="F47" s="1064" t="s">
        <v>505</v>
      </c>
      <c r="G47" s="53"/>
      <c r="H47" s="120"/>
      <c r="I47" s="120"/>
      <c r="J47" s="1289" t="s">
        <v>631</v>
      </c>
      <c r="K47" s="1290"/>
      <c r="L47" s="1290"/>
      <c r="M47" s="1290"/>
      <c r="N47" s="1290"/>
      <c r="O47" s="1290"/>
      <c r="P47" s="1291"/>
    </row>
    <row r="48" spans="2:16" s="64" customFormat="1" ht="15.75" customHeight="1">
      <c r="B48" s="1065"/>
      <c r="C48" s="1066"/>
      <c r="D48" s="1066"/>
      <c r="E48" s="1066"/>
      <c r="F48" s="1066"/>
      <c r="G48" s="54"/>
      <c r="H48" s="6"/>
      <c r="I48" s="6"/>
      <c r="J48" s="1292" t="s">
        <v>342</v>
      </c>
      <c r="K48" s="1293"/>
      <c r="L48" s="1293"/>
      <c r="M48" s="1293"/>
      <c r="N48" s="1293"/>
      <c r="O48" s="1293"/>
      <c r="P48" s="1294"/>
    </row>
    <row r="49" spans="2:16" s="64" customFormat="1" ht="15.75" customHeight="1">
      <c r="B49" s="1065"/>
      <c r="C49" s="1066"/>
      <c r="D49" s="1066"/>
      <c r="E49" s="1066"/>
      <c r="F49" s="1066"/>
      <c r="G49" s="54"/>
      <c r="H49" s="6"/>
      <c r="I49" s="6"/>
      <c r="J49" s="1292" t="s">
        <v>343</v>
      </c>
      <c r="K49" s="1293"/>
      <c r="L49" s="1293"/>
      <c r="M49" s="1295" t="s">
        <v>672</v>
      </c>
      <c r="N49" s="1293"/>
      <c r="O49" s="1295" t="s">
        <v>673</v>
      </c>
      <c r="P49" s="1294"/>
    </row>
    <row r="50" spans="2:20" s="64" customFormat="1" ht="15.75" customHeight="1">
      <c r="B50" s="1065"/>
      <c r="C50" s="1066"/>
      <c r="D50" s="1066"/>
      <c r="E50" s="1066"/>
      <c r="F50" s="1066"/>
      <c r="G50" s="54"/>
      <c r="H50" s="6"/>
      <c r="I50" s="6"/>
      <c r="J50" s="1033" t="s">
        <v>647</v>
      </c>
      <c r="K50" s="1031" t="s">
        <v>345</v>
      </c>
      <c r="L50" s="1031" t="s">
        <v>346</v>
      </c>
      <c r="M50" s="1031" t="s">
        <v>672</v>
      </c>
      <c r="N50" s="1031" t="s">
        <v>346</v>
      </c>
      <c r="O50" s="1031" t="s">
        <v>673</v>
      </c>
      <c r="P50" s="1032" t="s">
        <v>346</v>
      </c>
      <c r="T50" s="321"/>
    </row>
    <row r="51" spans="2:20" s="64" customFormat="1" ht="15.75" customHeight="1" thickBot="1">
      <c r="B51" s="72"/>
      <c r="C51" s="73"/>
      <c r="D51" s="73"/>
      <c r="E51" s="627" t="s">
        <v>430</v>
      </c>
      <c r="F51" s="73"/>
      <c r="G51" s="132" t="s">
        <v>430</v>
      </c>
      <c r="H51" s="139"/>
      <c r="I51" s="139"/>
      <c r="J51" s="38" t="s">
        <v>5</v>
      </c>
      <c r="K51" s="4" t="s">
        <v>312</v>
      </c>
      <c r="L51" s="4" t="s">
        <v>313</v>
      </c>
      <c r="M51" s="4" t="s">
        <v>314</v>
      </c>
      <c r="N51" s="4" t="s">
        <v>315</v>
      </c>
      <c r="O51" s="4" t="s">
        <v>316</v>
      </c>
      <c r="P51" s="5" t="s">
        <v>317</v>
      </c>
      <c r="T51" s="321"/>
    </row>
    <row r="52" spans="2:24" s="64" customFormat="1" ht="27.75" customHeight="1" thickBot="1">
      <c r="B52" s="565"/>
      <c r="C52" s="566"/>
      <c r="D52" s="567" t="s">
        <v>356</v>
      </c>
      <c r="E52" s="567"/>
      <c r="F52" s="567"/>
      <c r="G52" s="572"/>
      <c r="H52" s="568"/>
      <c r="I52" s="568"/>
      <c r="J52" s="569">
        <f>'業務情報'!$H$11</f>
        <v>0.3</v>
      </c>
      <c r="K52" s="570">
        <f>'業務情報'!$L$11</f>
        <v>0.15</v>
      </c>
      <c r="L52" s="570">
        <f>'業務情報'!$P$11</f>
        <v>0.1</v>
      </c>
      <c r="M52" s="570">
        <f>'業務情報'!$H$12</f>
        <v>0.15</v>
      </c>
      <c r="N52" s="604">
        <f>'業務情報'!$L$12</f>
        <v>0.075</v>
      </c>
      <c r="O52" s="570">
        <f>'業務情報'!$H$13</f>
        <v>0.15</v>
      </c>
      <c r="P52" s="571">
        <f>'業務情報'!$L$13</f>
        <v>0.075</v>
      </c>
      <c r="U52" s="2"/>
      <c r="V52" s="2"/>
      <c r="W52" s="2"/>
      <c r="X52" s="2"/>
    </row>
    <row r="53" spans="2:19" s="64" customFormat="1" ht="27.75" customHeight="1">
      <c r="B53" s="3" t="s">
        <v>582</v>
      </c>
      <c r="C53" s="446"/>
      <c r="D53" s="15" t="s">
        <v>581</v>
      </c>
      <c r="E53" s="625">
        <v>12</v>
      </c>
      <c r="F53" s="423" t="s">
        <v>303</v>
      </c>
      <c r="G53" s="618">
        <v>4</v>
      </c>
      <c r="H53" s="61" t="s">
        <v>558</v>
      </c>
      <c r="I53" s="61" t="s">
        <v>558</v>
      </c>
      <c r="J53" s="481">
        <f>'③-1検査職員〔建築〕'!H10</f>
        <v>0</v>
      </c>
      <c r="K53" s="482">
        <f>'③-1検査職員〔建築〕'!L10</f>
        <v>0</v>
      </c>
      <c r="L53" s="482">
        <f>'③-1検査職員〔建築〕'!P10</f>
        <v>0</v>
      </c>
      <c r="M53" s="482">
        <f>'③-2検査職員〔電気〕'!H10</f>
        <v>0</v>
      </c>
      <c r="N53" s="482">
        <f>'③-2検査職員〔電気〕'!L10</f>
        <v>0</v>
      </c>
      <c r="O53" s="482">
        <f>'③-3検査職員〔機械〕'!H10</f>
        <v>0</v>
      </c>
      <c r="P53" s="483">
        <f>'③-3検査職員〔機械〕'!L10</f>
        <v>0</v>
      </c>
      <c r="R53" s="460">
        <f>SUM(J53:P53)/'集計用(配点)'!T53*100</f>
        <v>0</v>
      </c>
      <c r="S53" s="1282">
        <f>SUM(J53:P55)</f>
        <v>0</v>
      </c>
    </row>
    <row r="54" spans="2:19" s="64" customFormat="1" ht="27.75" customHeight="1">
      <c r="B54" s="3" t="s">
        <v>151</v>
      </c>
      <c r="C54" s="422"/>
      <c r="D54" s="15"/>
      <c r="E54" s="625"/>
      <c r="F54" s="423" t="s">
        <v>250</v>
      </c>
      <c r="G54" s="618">
        <v>4</v>
      </c>
      <c r="H54" s="61" t="s">
        <v>558</v>
      </c>
      <c r="I54" s="61" t="s">
        <v>558</v>
      </c>
      <c r="J54" s="439">
        <f>'③-1検査職員〔建築〕'!H14</f>
        <v>0</v>
      </c>
      <c r="K54" s="440">
        <f>'③-1検査職員〔建築〕'!L14</f>
        <v>0</v>
      </c>
      <c r="L54" s="440" t="s">
        <v>367</v>
      </c>
      <c r="M54" s="440">
        <f>'③-2検査職員〔電気〕'!H14</f>
        <v>0</v>
      </c>
      <c r="N54" s="440" t="s">
        <v>585</v>
      </c>
      <c r="O54" s="440">
        <f>'③-3検査職員〔機械〕'!H14</f>
        <v>0</v>
      </c>
      <c r="P54" s="441" t="s">
        <v>365</v>
      </c>
      <c r="R54" s="460">
        <f>IF('集計用(配点)'!T54=0,"－",IF('業務情報'!F9=2,"－",SUM(J54:Q54)/'集計用(配点)'!T54*100))</f>
        <v>0</v>
      </c>
      <c r="S54" s="1283"/>
    </row>
    <row r="55" spans="2:19" s="64" customFormat="1" ht="27.75" customHeight="1" thickBot="1">
      <c r="B55" s="915">
        <f>SUM(G53:G57)</f>
        <v>16</v>
      </c>
      <c r="C55" s="916" t="s">
        <v>156</v>
      </c>
      <c r="D55" s="15"/>
      <c r="E55" s="625"/>
      <c r="F55" s="549" t="s">
        <v>34</v>
      </c>
      <c r="G55" s="618">
        <v>4</v>
      </c>
      <c r="H55" s="61" t="s">
        <v>558</v>
      </c>
      <c r="I55" s="61" t="s">
        <v>558</v>
      </c>
      <c r="J55" s="439">
        <f>'③-1検査職員〔建築〕'!H18</f>
        <v>0</v>
      </c>
      <c r="K55" s="440">
        <f>'③-1検査職員〔建築〕'!L18</f>
        <v>0</v>
      </c>
      <c r="L55" s="440">
        <f>'③-1検査職員〔建築〕'!P18</f>
        <v>0</v>
      </c>
      <c r="M55" s="440">
        <f>'③-2検査職員〔電気〕'!H18</f>
        <v>0</v>
      </c>
      <c r="N55" s="440">
        <f>'③-2検査職員〔電気〕'!L18</f>
        <v>0</v>
      </c>
      <c r="O55" s="440">
        <f>'③-3検査職員〔機械〕'!H18</f>
        <v>0</v>
      </c>
      <c r="P55" s="441">
        <f>'③-3検査職員〔機械〕'!L18</f>
        <v>0</v>
      </c>
      <c r="R55" s="460">
        <f>SUM(J55:P55)/'集計用(配点)'!T55*100</f>
        <v>0</v>
      </c>
      <c r="S55" s="1284"/>
    </row>
    <row r="56" spans="2:19" s="64" customFormat="1" ht="27.75" customHeight="1">
      <c r="B56" s="3" t="s">
        <v>153</v>
      </c>
      <c r="C56" s="422"/>
      <c r="D56" s="17" t="s">
        <v>643</v>
      </c>
      <c r="E56" s="625">
        <v>4</v>
      </c>
      <c r="F56" s="941" t="s">
        <v>10</v>
      </c>
      <c r="G56" s="920">
        <v>2</v>
      </c>
      <c r="H56" s="945" t="s">
        <v>566</v>
      </c>
      <c r="I56" s="946"/>
      <c r="J56" s="947">
        <f>IF(J52=0,"－",IF('業務情報'!F9=2,"－",'③-1検査職員〔建築〕'!H23))</f>
        <v>0</v>
      </c>
      <c r="K56" s="930">
        <f>IF(K52=0,"－",IF('業務情報'!F9=2,"－",'③-1検査職員〔建築〕'!L23))</f>
        <v>0</v>
      </c>
      <c r="L56" s="930" t="s">
        <v>367</v>
      </c>
      <c r="M56" s="930">
        <f>IF(M52=0,"－",IF('業務情報'!F9=2,"－",'③-2検査職員〔電気〕'!H23))</f>
        <v>0</v>
      </c>
      <c r="N56" s="930" t="s">
        <v>585</v>
      </c>
      <c r="O56" s="930">
        <f>IF(O52=0,"－",IF('業務情報'!F9=2,"－",'③-3検査職員〔機械〕'!H23))</f>
        <v>0</v>
      </c>
      <c r="P56" s="931" t="s">
        <v>365</v>
      </c>
      <c r="R56" s="460">
        <f>IF('集計用(配点)'!T56=0,"－",IF('業務情報'!F9=2,"－",SUM(J56:Q56)/'集計用(配点)'!T56*100))</f>
        <v>0</v>
      </c>
      <c r="S56" s="1287">
        <f>IF('業務情報'!F9=2,"－",SUM(J56:P57))</f>
        <v>0</v>
      </c>
    </row>
    <row r="57" spans="2:19" s="64" customFormat="1" ht="27.75" customHeight="1" thickBot="1">
      <c r="B57" s="915">
        <f>SUM(G53:G55)</f>
        <v>12</v>
      </c>
      <c r="C57" s="916" t="s">
        <v>157</v>
      </c>
      <c r="D57" s="75"/>
      <c r="E57" s="461"/>
      <c r="F57" s="944" t="s">
        <v>11</v>
      </c>
      <c r="G57" s="920">
        <v>2</v>
      </c>
      <c r="H57" s="948" t="s">
        <v>563</v>
      </c>
      <c r="I57" s="949"/>
      <c r="J57" s="947">
        <f>IF(J52=0,"－",IF('業務情報'!F9=2,"－",'③-1検査職員〔建築〕'!H27))</f>
        <v>0</v>
      </c>
      <c r="K57" s="930">
        <f>IF(K52=0,"－",IF('業務情報'!F9=2,"－",'③-1検査職員〔建築〕'!L27))</f>
        <v>0</v>
      </c>
      <c r="L57" s="930" t="s">
        <v>367</v>
      </c>
      <c r="M57" s="930">
        <f>IF(M52=0,"－",IF('業務情報'!F9=2,"－",'③-2検査職員〔電気〕'!H27))</f>
        <v>0</v>
      </c>
      <c r="N57" s="930" t="s">
        <v>585</v>
      </c>
      <c r="O57" s="930">
        <f>IF(O52=0,"－",IF('業務情報'!F9=2,"－",'③-3検査職員〔機械〕'!H27))</f>
        <v>0</v>
      </c>
      <c r="P57" s="931" t="s">
        <v>365</v>
      </c>
      <c r="R57" s="460">
        <f>IF('集計用(配点)'!T57=0,"－",IF('業務情報'!F9=2,"－",SUM(J57:Q57)/'集計用(配点)'!T57*100))</f>
        <v>0</v>
      </c>
      <c r="S57" s="1288"/>
    </row>
    <row r="58" spans="2:16" s="64" customFormat="1" ht="27.75" customHeight="1" thickBot="1">
      <c r="B58" s="450"/>
      <c r="C58" s="451"/>
      <c r="D58" s="21"/>
      <c r="E58" s="21"/>
      <c r="F58" s="21"/>
      <c r="G58" s="22"/>
      <c r="H58" s="77"/>
      <c r="I58" s="77"/>
      <c r="J58" s="546"/>
      <c r="K58" s="547"/>
      <c r="L58" s="547"/>
      <c r="M58" s="547"/>
      <c r="N58" s="547"/>
      <c r="O58" s="547"/>
      <c r="P58" s="548"/>
    </row>
    <row r="59" spans="2:16" s="64" customFormat="1" ht="27.75" customHeight="1">
      <c r="B59" s="415" t="s">
        <v>634</v>
      </c>
      <c r="C59" s="562"/>
      <c r="D59" s="563" t="s">
        <v>605</v>
      </c>
      <c r="E59" s="453"/>
      <c r="F59" s="83"/>
      <c r="G59" s="584" t="s">
        <v>617</v>
      </c>
      <c r="H59" s="587"/>
      <c r="I59" s="127"/>
      <c r="J59" s="613">
        <f aca="true" t="shared" si="2" ref="J59:P59">SUM(J53:J57)</f>
        <v>0</v>
      </c>
      <c r="K59" s="580">
        <f t="shared" si="2"/>
        <v>0</v>
      </c>
      <c r="L59" s="580">
        <f t="shared" si="2"/>
        <v>0</v>
      </c>
      <c r="M59" s="580">
        <f t="shared" si="2"/>
        <v>0</v>
      </c>
      <c r="N59" s="580">
        <f t="shared" si="2"/>
        <v>0</v>
      </c>
      <c r="O59" s="580">
        <f t="shared" si="2"/>
        <v>0</v>
      </c>
      <c r="P59" s="617">
        <f t="shared" si="2"/>
        <v>0</v>
      </c>
    </row>
    <row r="60" spans="2:16" s="64" customFormat="1" ht="27.75" customHeight="1">
      <c r="B60" s="3"/>
      <c r="C60" s="2"/>
      <c r="D60" s="152" t="s">
        <v>606</v>
      </c>
      <c r="E60" s="590"/>
      <c r="F60" s="591"/>
      <c r="G60" s="592" t="s">
        <v>618</v>
      </c>
      <c r="H60" s="602"/>
      <c r="I60" s="128"/>
      <c r="J60" s="614">
        <f>'集計用(配点)'!L60</f>
        <v>5.6</v>
      </c>
      <c r="K60" s="573">
        <f>'集計用(配点)'!M60</f>
        <v>2.8</v>
      </c>
      <c r="L60" s="573">
        <f>'集計用(配点)'!N60</f>
        <v>0.8</v>
      </c>
      <c r="M60" s="573">
        <f>'集計用(配点)'!O60</f>
        <v>2.8</v>
      </c>
      <c r="N60" s="573">
        <f>'集計用(配点)'!P60</f>
        <v>0.6</v>
      </c>
      <c r="O60" s="573">
        <f>'集計用(配点)'!Q60</f>
        <v>2.8</v>
      </c>
      <c r="P60" s="581">
        <f>'集計用(配点)'!R60</f>
        <v>0.6</v>
      </c>
    </row>
    <row r="61" spans="2:16" s="64" customFormat="1" ht="27.75" customHeight="1" thickBot="1">
      <c r="B61" s="3"/>
      <c r="C61" s="2"/>
      <c r="D61" s="599" t="s">
        <v>623</v>
      </c>
      <c r="E61" s="594"/>
      <c r="F61" s="595"/>
      <c r="G61" s="596" t="s">
        <v>619</v>
      </c>
      <c r="H61" s="597"/>
      <c r="I61" s="603"/>
      <c r="J61" s="616">
        <f>IF('業務情報'!H11=0,"－",65+J59/J60*35)</f>
        <v>65</v>
      </c>
      <c r="K61" s="611">
        <f>IF('業務情報'!L11=0,"－",65+K59/K60*35)</f>
        <v>65</v>
      </c>
      <c r="L61" s="611">
        <f>IF('業務情報'!P11=0,"－",65+L59/L60*35)</f>
        <v>65</v>
      </c>
      <c r="M61" s="611">
        <f>IF('業務情報'!H12=0,"－",65+M59/M60*35)</f>
        <v>65</v>
      </c>
      <c r="N61" s="611">
        <f>IF('業務情報'!L12=0,"－",65+N59/N60*35)</f>
        <v>65</v>
      </c>
      <c r="O61" s="611">
        <f>IF('業務情報'!H13=0,"－",65+O59/O60*35)</f>
        <v>65</v>
      </c>
      <c r="P61" s="612">
        <f>IF('業務情報'!L13=0,"－",65+P59/P60*35)</f>
        <v>65</v>
      </c>
    </row>
    <row r="62" spans="2:16" s="64" customFormat="1" ht="27.75" customHeight="1">
      <c r="B62" s="3"/>
      <c r="C62" s="2"/>
      <c r="D62" s="574" t="s">
        <v>635</v>
      </c>
      <c r="E62" s="445"/>
      <c r="F62" s="444"/>
      <c r="G62" s="585" t="s">
        <v>620</v>
      </c>
      <c r="H62" s="588"/>
      <c r="I62" s="575"/>
      <c r="J62" s="1279">
        <f>SUM(J59:P59)</f>
        <v>0</v>
      </c>
      <c r="K62" s="1280"/>
      <c r="L62" s="1280"/>
      <c r="M62" s="1280"/>
      <c r="N62" s="1280"/>
      <c r="O62" s="1280"/>
      <c r="P62" s="1281"/>
    </row>
    <row r="63" spans="2:16" s="64" customFormat="1" ht="27.75" customHeight="1">
      <c r="B63" s="3"/>
      <c r="C63" s="2"/>
      <c r="D63" s="1272" t="s">
        <v>632</v>
      </c>
      <c r="E63" s="628">
        <f>B55</f>
        <v>16</v>
      </c>
      <c r="F63" s="696" t="s">
        <v>159</v>
      </c>
      <c r="G63" s="1274" t="s">
        <v>621</v>
      </c>
      <c r="H63" s="576"/>
      <c r="I63" s="579"/>
      <c r="J63" s="1276">
        <f>SUM(J60:P60)</f>
        <v>15.999999999999998</v>
      </c>
      <c r="K63" s="1277"/>
      <c r="L63" s="1277"/>
      <c r="M63" s="1277"/>
      <c r="N63" s="1277"/>
      <c r="O63" s="1277"/>
      <c r="P63" s="1278"/>
    </row>
    <row r="64" spans="2:16" s="64" customFormat="1" ht="27.75" customHeight="1">
      <c r="B64" s="3"/>
      <c r="C64" s="2"/>
      <c r="D64" s="1273"/>
      <c r="E64" s="629">
        <f>B57</f>
        <v>12</v>
      </c>
      <c r="F64" s="918" t="s">
        <v>160</v>
      </c>
      <c r="G64" s="1275"/>
      <c r="H64" s="588"/>
      <c r="I64" s="575"/>
      <c r="J64" s="1276"/>
      <c r="K64" s="1277"/>
      <c r="L64" s="1277"/>
      <c r="M64" s="1277"/>
      <c r="N64" s="1277"/>
      <c r="O64" s="1277"/>
      <c r="P64" s="1278"/>
    </row>
    <row r="65" spans="2:24" s="64" customFormat="1" ht="27.75" customHeight="1" thickBot="1">
      <c r="B65" s="450"/>
      <c r="C65" s="315"/>
      <c r="D65" s="564" t="s">
        <v>633</v>
      </c>
      <c r="E65" s="95"/>
      <c r="F65" s="95"/>
      <c r="G65" s="586" t="s">
        <v>622</v>
      </c>
      <c r="H65" s="589"/>
      <c r="I65" s="561"/>
      <c r="J65" s="1301">
        <f>65+35*J62/J63</f>
        <v>65</v>
      </c>
      <c r="K65" s="1302"/>
      <c r="L65" s="1302"/>
      <c r="M65" s="1302"/>
      <c r="N65" s="1302"/>
      <c r="O65" s="1302"/>
      <c r="P65" s="1303"/>
      <c r="S65" s="2"/>
      <c r="T65" s="2"/>
      <c r="U65" s="2"/>
      <c r="V65" s="2"/>
      <c r="W65" s="2"/>
      <c r="X65" s="2"/>
    </row>
    <row r="66" spans="2:24" s="64" customFormat="1" ht="27.75" customHeight="1">
      <c r="B66" s="2"/>
      <c r="C66" s="2"/>
      <c r="D66" s="2"/>
      <c r="E66" s="2"/>
      <c r="F66" s="2"/>
      <c r="G66" s="2"/>
      <c r="H66" s="2"/>
      <c r="I66" s="2"/>
      <c r="J66" s="460"/>
      <c r="K66" s="460"/>
      <c r="L66" s="460"/>
      <c r="M66" s="460"/>
      <c r="N66" s="460"/>
      <c r="O66" s="460"/>
      <c r="P66" s="460"/>
      <c r="Q66" s="2"/>
      <c r="R66" s="2"/>
      <c r="S66" s="2"/>
      <c r="T66" s="2"/>
      <c r="U66" s="2"/>
      <c r="V66" s="2"/>
      <c r="W66" s="2"/>
      <c r="X66" s="2"/>
    </row>
    <row r="67" spans="2:24" s="64" customFormat="1" ht="27.75" customHeight="1">
      <c r="B67" s="2"/>
      <c r="C67" s="2"/>
      <c r="D67" s="2"/>
      <c r="E67" s="2"/>
      <c r="F67" s="2"/>
      <c r="G67" s="2"/>
      <c r="H67" s="2"/>
      <c r="I67" s="2"/>
      <c r="J67" s="2"/>
      <c r="K67" s="2"/>
      <c r="L67" s="2"/>
      <c r="M67" s="2"/>
      <c r="N67" s="2"/>
      <c r="O67" s="2"/>
      <c r="P67" s="2"/>
      <c r="Q67" s="2"/>
      <c r="R67" s="543"/>
      <c r="S67" s="2"/>
      <c r="T67" s="2"/>
      <c r="U67" s="2"/>
      <c r="V67" s="2"/>
      <c r="W67" s="2"/>
      <c r="X67" s="2"/>
    </row>
    <row r="68" spans="1:24" s="64" customFormat="1" ht="27.75" customHeight="1">
      <c r="A68" s="2"/>
      <c r="B68" s="2"/>
      <c r="C68" s="2"/>
      <c r="D68" s="2"/>
      <c r="E68" s="2"/>
      <c r="F68" s="2"/>
      <c r="G68" s="2"/>
      <c r="H68" s="2"/>
      <c r="I68" s="2"/>
      <c r="J68" s="2"/>
      <c r="K68" s="2"/>
      <c r="L68" s="2"/>
      <c r="M68" s="2"/>
      <c r="N68" s="2"/>
      <c r="O68" s="2"/>
      <c r="P68" s="2"/>
      <c r="Q68" s="2"/>
      <c r="R68" s="2"/>
      <c r="S68" s="2"/>
      <c r="T68" s="2"/>
      <c r="U68" s="2"/>
      <c r="V68" s="2"/>
      <c r="W68" s="2"/>
      <c r="X68" s="2"/>
    </row>
    <row r="69" ht="24" customHeight="1"/>
    <row r="70" ht="27.75" customHeight="1"/>
    <row r="71" ht="27.75" customHeight="1"/>
    <row r="72" ht="27.75" customHeight="1"/>
    <row r="73" ht="27.75" customHeight="1"/>
    <row r="74" ht="27.75" customHeight="1"/>
    <row r="75" ht="27.75" customHeight="1"/>
    <row r="76" ht="27.75" customHeight="1"/>
    <row r="77" ht="27.75" customHeight="1"/>
    <row r="78" ht="27.75" customHeight="1"/>
    <row r="79" ht="27.75" customHeight="1"/>
  </sheetData>
  <sheetProtection/>
  <mergeCells count="46">
    <mergeCell ref="S30:S31"/>
    <mergeCell ref="S28:S29"/>
    <mergeCell ref="J16:J19"/>
    <mergeCell ref="J39:Q39"/>
    <mergeCell ref="J20:J21"/>
    <mergeCell ref="J22:J23"/>
    <mergeCell ref="J25:J27"/>
    <mergeCell ref="S16:S19"/>
    <mergeCell ref="S20:S21"/>
    <mergeCell ref="S22:S23"/>
    <mergeCell ref="J32:J33"/>
    <mergeCell ref="S32:S33"/>
    <mergeCell ref="S25:S27"/>
    <mergeCell ref="D40:D41"/>
    <mergeCell ref="H3:I4"/>
    <mergeCell ref="H5:H7"/>
    <mergeCell ref="I5:I7"/>
    <mergeCell ref="F3:F6"/>
    <mergeCell ref="B3:E6"/>
    <mergeCell ref="G40:G41"/>
    <mergeCell ref="J3:J6"/>
    <mergeCell ref="K8:Q8"/>
    <mergeCell ref="J65:P65"/>
    <mergeCell ref="J40:Q41"/>
    <mergeCell ref="J42:Q42"/>
    <mergeCell ref="K3:Q3"/>
    <mergeCell ref="K4:Q4"/>
    <mergeCell ref="K5:M5"/>
    <mergeCell ref="N5:O5"/>
    <mergeCell ref="P5:Q5"/>
    <mergeCell ref="S56:S57"/>
    <mergeCell ref="J47:P47"/>
    <mergeCell ref="J48:P48"/>
    <mergeCell ref="J49:L49"/>
    <mergeCell ref="M49:N49"/>
    <mergeCell ref="O49:P49"/>
    <mergeCell ref="S8:S9"/>
    <mergeCell ref="D63:D64"/>
    <mergeCell ref="G63:G64"/>
    <mergeCell ref="B47:E50"/>
    <mergeCell ref="F47:F50"/>
    <mergeCell ref="J63:P64"/>
    <mergeCell ref="J62:P62"/>
    <mergeCell ref="S53:S55"/>
    <mergeCell ref="S11:S14"/>
    <mergeCell ref="J11:J14"/>
  </mergeCells>
  <printOptions horizontalCentered="1" verticalCentered="1"/>
  <pageMargins left="0.2755905511811024" right="0" top="0.11811023622047245" bottom="0" header="0" footer="0"/>
  <pageSetup fitToHeight="1" fitToWidth="1" horizontalDpi="600" verticalDpi="600" orientation="portrait" paperSize="9" scale="4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なし</cp:lastModifiedBy>
  <cp:lastPrinted>2007-03-30T07:55:31Z</cp:lastPrinted>
  <dcterms:created xsi:type="dcterms:W3CDTF">2000-06-20T05:09:46Z</dcterms:created>
  <dcterms:modified xsi:type="dcterms:W3CDTF">2015-02-25T01:00:36Z</dcterms:modified>
  <cp:category/>
  <cp:version/>
  <cp:contentType/>
  <cp:contentStatus/>
</cp:coreProperties>
</file>