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h01" sheetId="1" r:id="rId1"/>
  </sheets>
  <definedNames>
    <definedName name="_xlnm.Print_Area" localSheetId="0">'h01'!$A$1:$AD$79</definedName>
  </definedNames>
  <calcPr fullCalcOnLoad="1"/>
</workbook>
</file>

<file path=xl/sharedStrings.xml><?xml version="1.0" encoding="utf-8"?>
<sst xmlns="http://schemas.openxmlformats.org/spreadsheetml/2006/main" count="1009" uniqueCount="252">
  <si>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</si>
  <si>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</si>
  <si>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</si>
  <si>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</si>
  <si>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</si>
  <si>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</si>
  <si>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</si>
  <si>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</si>
  <si>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</si>
  <si>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</si>
  <si>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</si>
  <si>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</si>
  <si>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</si>
  <si>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</si>
  <si>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</si>
  <si>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</si>
  <si>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</si>
  <si>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</si>
  <si>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</si>
  <si>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</si>
  <si>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</si>
  <si>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</si>
  <si>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</si>
  <si>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</si>
  <si>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</si>
  <si>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</si>
  <si>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</si>
  <si>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</si>
  <si>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</si>
  <si>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</si>
  <si>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</si>
  <si>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</si>
  <si>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</si>
  <si>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</si>
  <si>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</si>
  <si>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</si>
  <si>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</si>
  <si>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</si>
  <si>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</si>
  <si>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</si>
  <si>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</si>
  <si>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</si>
  <si>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</si>
  <si>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</si>
  <si>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</si>
  <si>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</si>
  <si>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</si>
  <si>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</si>
  <si>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</si>
  <si>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</si>
  <si>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</si>
  <si>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</si>
  <si>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</si>
  <si>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</si>
  <si>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</si>
  <si>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</si>
  <si>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</si>
  <si>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</si>
  <si>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</si>
  <si>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</si>
  <si>
    <t>標準偏差</t>
  </si>
  <si>
    <t>第77表</t>
  </si>
  <si>
    <t>補正調査結果</t>
  </si>
  <si>
    <t>参考②(補正調査を工事１件単価により集計)</t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</si>
  <si>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</si>
  <si>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</si>
  <si>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</si>
  <si>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</si>
  <si>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</si>
  <si>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</si>
  <si>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</si>
  <si>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</si>
  <si>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</si>
  <si>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</si>
  <si>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</si>
  <si>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</si>
  <si>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</si>
  <si>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</si>
  <si>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</si>
  <si>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</si>
  <si>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</si>
  <si>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</si>
  <si>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</si>
  <si>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</si>
  <si>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</si>
  <si>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</si>
  <si>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</si>
  <si>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</si>
  <si>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</si>
  <si>
    <t>万円</t>
  </si>
  <si>
    <t>千円</t>
  </si>
  <si>
    <t>件</t>
  </si>
  <si>
    <t>ﾚｺｰﾄﾞ件数</t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</si>
  <si>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</si>
  <si>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</si>
  <si>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</si>
  <si>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</si>
  <si>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</si>
  <si>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</si>
  <si>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</si>
  <si>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</si>
  <si>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</si>
  <si>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</si>
  <si>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</si>
  <si>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</si>
  <si>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</si>
  <si>
    <t>木造・工事費の予定額（万円）</t>
  </si>
  <si>
    <t>補正調査による木造住宅の平方メートル当り実施単価</t>
  </si>
  <si>
    <t>総　　計</t>
  </si>
  <si>
    <t>床 面 積 の 合 計</t>
  </si>
  <si>
    <t>工 事 費 予 定 額</t>
  </si>
  <si>
    <t>木造建築物の平方メートル当り実施単価</t>
  </si>
  <si>
    <t>参 考 ①</t>
  </si>
  <si>
    <t>着　工　統　計　値　（木　造）</t>
  </si>
  <si>
    <t>補　　　正　　　値　　　の　　　計　　　算</t>
  </si>
  <si>
    <t>床面積の合計</t>
  </si>
  <si>
    <t>工事費の予定額の合計</t>
  </si>
  <si>
    <t>実施床面積の合計（㎡）</t>
  </si>
  <si>
    <t>合計金額（万円）</t>
  </si>
  <si>
    <t>補　　　　　　正　　　　　　調　　　　　　査　　　　　　結　　　　　　果</t>
  </si>
  <si>
    <t>計　画　変　更</t>
  </si>
  <si>
    <t>床　面　積　の　変　更</t>
  </si>
  <si>
    <t>工　事　実　施　数</t>
  </si>
  <si>
    <t>補　　正　　率</t>
  </si>
  <si>
    <t>床 面 積</t>
  </si>
  <si>
    <t>工　　事　　費</t>
  </si>
  <si>
    <t>都道府県名</t>
  </si>
  <si>
    <t>市　　部</t>
  </si>
  <si>
    <r>
      <t>Ｂ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＝Ｂ</t>
    </r>
    <r>
      <rPr>
        <sz val="7"/>
        <rFont val="ＭＳ 明朝"/>
        <family val="1"/>
      </rPr>
      <t>0</t>
    </r>
  </si>
  <si>
    <t>％</t>
  </si>
  <si>
    <r>
      <t>n</t>
    </r>
    <r>
      <rPr>
        <sz val="8"/>
        <rFont val="ＭＳ 明朝"/>
        <family val="1"/>
      </rPr>
      <t>0</t>
    </r>
  </si>
  <si>
    <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</si>
  <si>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</si>
  <si>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0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</si>
  <si>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a</t>
    </r>
    <r>
      <rPr>
        <sz val="7"/>
        <rFont val="ＭＳ 明朝"/>
        <family val="1"/>
      </rPr>
      <t>1</t>
    </r>
  </si>
  <si>
    <r>
      <t>c</t>
    </r>
    <r>
      <rPr>
        <sz val="7"/>
        <rFont val="ＭＳ 明朝"/>
        <family val="1"/>
      </rPr>
      <t>1</t>
    </r>
  </si>
  <si>
    <r>
      <t>a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0</t>
    </r>
  </si>
  <si>
    <r>
      <t>c</t>
    </r>
    <r>
      <rPr>
        <sz val="7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3"/>
        <rFont val="ＭＳ 明朝"/>
        <family val="1"/>
      </rPr>
      <t>a</t>
    </r>
    <r>
      <rPr>
        <sz val="7"/>
        <rFont val="ＭＳ 明朝"/>
        <family val="1"/>
      </rPr>
      <t>1</t>
    </r>
  </si>
  <si>
    <r>
      <t>Ａ</t>
    </r>
    <r>
      <rPr>
        <sz val="7"/>
        <rFont val="ＭＳ 明朝"/>
        <family val="1"/>
      </rPr>
      <t>0</t>
    </r>
  </si>
  <si>
    <r>
      <t>Ｂ</t>
    </r>
    <r>
      <rPr>
        <sz val="7"/>
        <rFont val="ＭＳ 明朝"/>
        <family val="1"/>
      </rPr>
      <t>0</t>
    </r>
  </si>
  <si>
    <t>平　　　均</t>
  </si>
  <si>
    <t>件 数</t>
  </si>
  <si>
    <t>合　　計</t>
  </si>
  <si>
    <t>正　　率</t>
  </si>
  <si>
    <t>市 部 木 造 建 築 物</t>
  </si>
  <si>
    <t>建築設備工事実施額（万円）</t>
  </si>
  <si>
    <t>主体工事実施額（万円）</t>
  </si>
  <si>
    <t>合計</t>
  </si>
  <si>
    <t>居住のみ</t>
  </si>
  <si>
    <t>居住のみ</t>
  </si>
  <si>
    <t>主体工事実施額
（万円）</t>
  </si>
  <si>
    <t>建築設備工事実施額
（万円）</t>
  </si>
  <si>
    <t>合計金額
（万円）</t>
  </si>
  <si>
    <t>合計</t>
  </si>
  <si>
    <t>都道府県CD</t>
  </si>
  <si>
    <t>名称</t>
  </si>
  <si>
    <t>よる木造</t>
  </si>
  <si>
    <t>住宅の平方</t>
  </si>
  <si>
    <t>2016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</si>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</sst>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_ "/>
    <numFmt numFmtId="179" formatCode="#,##0.0;[Red]\-#,##0.0"/>
    <numFmt numFmtId="180" formatCode="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u val="single"/>
      <sz val="13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3"/>
      <color indexed="8"/>
      <name val="ＭＳ Ｐゴシック"/>
      <family val="3"/>
    </font>
    <font>
      <u val="single"/>
      <sz val="7"/>
      <color indexed="8"/>
      <name val="ＭＳ Ｐゴシック"/>
      <family val="3"/>
    </font>
    <font>
      <sz val="13"/>
      <color indexed="8"/>
      <name val="ＭＳ Ｐゴシック"/>
      <family val="3"/>
    </font>
    <font>
      <sz val="7"/>
      <color indexed="8"/>
      <name val="ＭＳ Ｐゴシック"/>
      <family val="3"/>
    </font>
    <font>
      <u val="single"/>
      <sz val="13"/>
      <color indexed="8"/>
      <name val="ＭＳ 明朝"/>
      <family val="1"/>
    </font>
    <font>
      <u val="single"/>
      <sz val="7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4" fillId="34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177" fontId="4" fillId="33" borderId="11" xfId="0" applyNumberFormat="1" applyFont="1" applyFill="1" applyBorder="1" applyAlignment="1">
      <alignment/>
    </xf>
    <xf numFmtId="177" fontId="4" fillId="33" borderId="13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" fillId="33" borderId="16" xfId="0" applyNumberFormat="1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2" xfId="0" applyNumberFormat="1" applyFont="1" applyFill="1" applyBorder="1" applyAlignment="1">
      <alignment/>
    </xf>
    <xf numFmtId="177" fontId="4" fillId="33" borderId="20" xfId="0" applyNumberFormat="1" applyFont="1" applyFill="1" applyBorder="1" applyAlignment="1">
      <alignment/>
    </xf>
    <xf numFmtId="177" fontId="4" fillId="33" borderId="10" xfId="0" applyNumberFormat="1" applyFont="1" applyFill="1" applyBorder="1" applyAlignment="1">
      <alignment/>
    </xf>
    <xf numFmtId="177" fontId="4" fillId="33" borderId="21" xfId="0" applyNumberFormat="1" applyFont="1" applyFill="1" applyBorder="1" applyAlignment="1">
      <alignment/>
    </xf>
    <xf numFmtId="177" fontId="4" fillId="33" borderId="15" xfId="0" applyNumberFormat="1" applyFont="1" applyFill="1" applyBorder="1" applyAlignment="1">
      <alignment/>
    </xf>
    <xf numFmtId="177" fontId="4" fillId="33" borderId="22" xfId="0" applyNumberFormat="1" applyFont="1" applyFill="1" applyBorder="1" applyAlignment="1">
      <alignment/>
    </xf>
    <xf numFmtId="177" fontId="4" fillId="33" borderId="17" xfId="0" applyNumberFormat="1" applyFont="1" applyFill="1" applyBorder="1" applyAlignment="1">
      <alignment/>
    </xf>
    <xf numFmtId="177" fontId="4" fillId="33" borderId="23" xfId="0" applyNumberFormat="1" applyFont="1" applyFill="1" applyBorder="1" applyAlignment="1">
      <alignment/>
    </xf>
    <xf numFmtId="177" fontId="4" fillId="33" borderId="19" xfId="0" applyNumberFormat="1" applyFont="1" applyFill="1" applyBorder="1" applyAlignment="1">
      <alignment/>
    </xf>
    <xf numFmtId="177" fontId="4" fillId="33" borderId="24" xfId="0" applyNumberFormat="1" applyFont="1" applyFill="1" applyBorder="1" applyAlignment="1">
      <alignment/>
    </xf>
    <xf numFmtId="49" fontId="4" fillId="34" borderId="25" xfId="0" applyNumberFormat="1" applyFont="1" applyFill="1" applyBorder="1" applyAlignment="1">
      <alignment/>
    </xf>
    <xf numFmtId="49" fontId="4" fillId="34" borderId="26" xfId="0" applyNumberFormat="1" applyFont="1" applyFill="1" applyBorder="1" applyAlignment="1">
      <alignment/>
    </xf>
    <xf numFmtId="49" fontId="4" fillId="34" borderId="27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/>
    </xf>
    <xf numFmtId="49" fontId="4" fillId="34" borderId="29" xfId="0" applyNumberFormat="1" applyFont="1" applyFill="1" applyBorder="1" applyAlignment="1">
      <alignment/>
    </xf>
    <xf numFmtId="38" fontId="4" fillId="35" borderId="30" xfId="49" applyFont="1" applyFill="1" applyBorder="1" applyAlignment="1">
      <alignment/>
    </xf>
    <xf numFmtId="38" fontId="4" fillId="35" borderId="31" xfId="49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9" fontId="4" fillId="35" borderId="34" xfId="49" applyNumberFormat="1" applyFont="1" applyFill="1" applyBorder="1" applyAlignment="1">
      <alignment horizontal="right"/>
    </xf>
    <xf numFmtId="179" fontId="4" fillId="35" borderId="35" xfId="49" applyNumberFormat="1" applyFont="1" applyFill="1" applyBorder="1" applyAlignment="1">
      <alignment horizontal="right"/>
    </xf>
    <xf numFmtId="179" fontId="4" fillId="35" borderId="36" xfId="49" applyNumberFormat="1" applyFont="1" applyFill="1" applyBorder="1" applyAlignment="1">
      <alignment horizontal="right"/>
    </xf>
    <xf numFmtId="179" fontId="4" fillId="35" borderId="37" xfId="4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7" fontId="4" fillId="33" borderId="38" xfId="0" applyNumberFormat="1" applyFont="1" applyFill="1" applyBorder="1" applyAlignment="1">
      <alignment/>
    </xf>
    <xf numFmtId="177" fontId="4" fillId="33" borderId="39" xfId="0" applyNumberFormat="1" applyFont="1" applyFill="1" applyBorder="1" applyAlignment="1">
      <alignment/>
    </xf>
    <xf numFmtId="177" fontId="4" fillId="33" borderId="40" xfId="0" applyNumberFormat="1" applyFont="1" applyFill="1" applyBorder="1" applyAlignment="1">
      <alignment/>
    </xf>
    <xf numFmtId="177" fontId="4" fillId="33" borderId="41" xfId="0" applyNumberFormat="1" applyFont="1" applyFill="1" applyBorder="1" applyAlignment="1">
      <alignment/>
    </xf>
    <xf numFmtId="177" fontId="4" fillId="33" borderId="42" xfId="0" applyNumberFormat="1" applyFont="1" applyFill="1" applyBorder="1" applyAlignment="1">
      <alignment/>
    </xf>
    <xf numFmtId="38" fontId="4" fillId="35" borderId="11" xfId="49" applyFont="1" applyFill="1" applyBorder="1" applyAlignment="1">
      <alignment/>
    </xf>
    <xf numFmtId="38" fontId="4" fillId="35" borderId="20" xfId="49" applyFont="1" applyFill="1" applyBorder="1" applyAlignment="1">
      <alignment/>
    </xf>
    <xf numFmtId="38" fontId="4" fillId="35" borderId="13" xfId="49" applyFont="1" applyFill="1" applyBorder="1" applyAlignment="1">
      <alignment/>
    </xf>
    <xf numFmtId="38" fontId="4" fillId="35" borderId="21" xfId="49" applyFont="1" applyFill="1" applyBorder="1" applyAlignment="1">
      <alignment/>
    </xf>
    <xf numFmtId="38" fontId="4" fillId="35" borderId="14" xfId="49" applyFont="1" applyFill="1" applyBorder="1" applyAlignment="1">
      <alignment/>
    </xf>
    <xf numFmtId="38" fontId="4" fillId="35" borderId="22" xfId="49" applyFont="1" applyFill="1" applyBorder="1" applyAlignment="1">
      <alignment/>
    </xf>
    <xf numFmtId="38" fontId="4" fillId="35" borderId="16" xfId="49" applyFont="1" applyFill="1" applyBorder="1" applyAlignment="1">
      <alignment/>
    </xf>
    <xf numFmtId="38" fontId="4" fillId="35" borderId="23" xfId="49" applyFont="1" applyFill="1" applyBorder="1" applyAlignment="1">
      <alignment/>
    </xf>
    <xf numFmtId="38" fontId="4" fillId="35" borderId="18" xfId="49" applyFont="1" applyFill="1" applyBorder="1" applyAlignment="1">
      <alignment/>
    </xf>
    <xf numFmtId="38" fontId="4" fillId="35" borderId="24" xfId="49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4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15" xfId="49" applyFont="1" applyFill="1" applyBorder="1" applyAlignment="1">
      <alignment horizontal="center"/>
    </xf>
    <xf numFmtId="38" fontId="5" fillId="0" borderId="15" xfId="49" applyFont="1" applyFill="1" applyBorder="1" applyAlignment="1">
      <alignment horizontal="right"/>
    </xf>
    <xf numFmtId="0" fontId="5" fillId="0" borderId="45" xfId="0" applyFont="1" applyBorder="1" applyAlignment="1">
      <alignment/>
    </xf>
    <xf numFmtId="38" fontId="5" fillId="0" borderId="45" xfId="49" applyFont="1" applyFill="1" applyBorder="1" applyAlignment="1">
      <alignment/>
    </xf>
    <xf numFmtId="179" fontId="5" fillId="0" borderId="45" xfId="49" applyNumberFormat="1" applyFont="1" applyFill="1" applyBorder="1" applyAlignment="1">
      <alignment horizontal="right"/>
    </xf>
    <xf numFmtId="40" fontId="5" fillId="0" borderId="45" xfId="49" applyNumberFormat="1" applyFont="1" applyFill="1" applyBorder="1" applyAlignment="1">
      <alignment horizontal="right"/>
    </xf>
    <xf numFmtId="38" fontId="5" fillId="0" borderId="45" xfId="49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38" fontId="5" fillId="0" borderId="45" xfId="49" applyFont="1" applyFill="1" applyBorder="1" applyAlignment="1">
      <alignment horizontal="center"/>
    </xf>
    <xf numFmtId="0" fontId="5" fillId="0" borderId="45" xfId="0" applyFont="1" applyFill="1" applyBorder="1" applyAlignment="1">
      <alignment horizontal="right"/>
    </xf>
    <xf numFmtId="38" fontId="5" fillId="0" borderId="19" xfId="49" applyFont="1" applyFill="1" applyBorder="1" applyAlignment="1">
      <alignment/>
    </xf>
    <xf numFmtId="179" fontId="5" fillId="0" borderId="19" xfId="49" applyNumberFormat="1" applyFont="1" applyFill="1" applyBorder="1" applyAlignment="1">
      <alignment horizontal="right"/>
    </xf>
    <xf numFmtId="40" fontId="5" fillId="0" borderId="19" xfId="49" applyNumberFormat="1" applyFont="1" applyFill="1" applyBorder="1" applyAlignment="1">
      <alignment horizontal="right"/>
    </xf>
    <xf numFmtId="38" fontId="5" fillId="0" borderId="19" xfId="49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 horizontal="distributed"/>
    </xf>
    <xf numFmtId="0" fontId="5" fillId="0" borderId="47" xfId="0" applyFont="1" applyFill="1" applyBorder="1" applyAlignment="1">
      <alignment/>
    </xf>
    <xf numFmtId="0" fontId="5" fillId="0" borderId="42" xfId="0" applyFont="1" applyFill="1" applyBorder="1" applyAlignment="1">
      <alignment horizontal="distributed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8" fontId="5" fillId="0" borderId="43" xfId="49" applyFont="1" applyFill="1" applyBorder="1" applyAlignment="1">
      <alignment horizontal="center"/>
    </xf>
    <xf numFmtId="0" fontId="5" fillId="0" borderId="44" xfId="0" applyFont="1" applyBorder="1" applyAlignment="1">
      <alignment/>
    </xf>
    <xf numFmtId="179" fontId="5" fillId="0" borderId="44" xfId="49" applyNumberFormat="1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179" fontId="5" fillId="0" borderId="46" xfId="49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4" fillId="36" borderId="48" xfId="0" applyNumberFormat="1" applyFont="1" applyFill="1" applyBorder="1" applyAlignment="1">
      <alignment/>
    </xf>
    <xf numFmtId="178" fontId="4" fillId="36" borderId="49" xfId="0" applyNumberFormat="1" applyFont="1" applyFill="1" applyBorder="1" applyAlignment="1">
      <alignment/>
    </xf>
    <xf numFmtId="178" fontId="4" fillId="36" borderId="50" xfId="0" applyNumberFormat="1" applyFont="1" applyFill="1" applyBorder="1" applyAlignment="1">
      <alignment/>
    </xf>
    <xf numFmtId="0" fontId="4" fillId="37" borderId="51" xfId="0" applyFont="1" applyFill="1" applyBorder="1" applyAlignment="1">
      <alignment/>
    </xf>
    <xf numFmtId="49" fontId="4" fillId="37" borderId="48" xfId="0" applyNumberFormat="1" applyFont="1" applyFill="1" applyBorder="1" applyAlignment="1">
      <alignment/>
    </xf>
    <xf numFmtId="0" fontId="4" fillId="37" borderId="52" xfId="0" applyFont="1" applyFill="1" applyBorder="1" applyAlignment="1">
      <alignment/>
    </xf>
    <xf numFmtId="49" fontId="4" fillId="37" borderId="49" xfId="0" applyNumberFormat="1" applyFont="1" applyFill="1" applyBorder="1" applyAlignment="1">
      <alignment/>
    </xf>
    <xf numFmtId="0" fontId="4" fillId="37" borderId="53" xfId="0" applyFont="1" applyFill="1" applyBorder="1" applyAlignment="1">
      <alignment/>
    </xf>
    <xf numFmtId="49" fontId="4" fillId="37" borderId="50" xfId="0" applyNumberFormat="1" applyFont="1" applyFill="1" applyBorder="1" applyAlignment="1">
      <alignment/>
    </xf>
    <xf numFmtId="0" fontId="4" fillId="37" borderId="54" xfId="0" applyFont="1" applyFill="1" applyBorder="1" applyAlignment="1">
      <alignment/>
    </xf>
    <xf numFmtId="49" fontId="4" fillId="37" borderId="55" xfId="0" applyNumberFormat="1" applyFont="1" applyFill="1" applyBorder="1" applyAlignment="1">
      <alignment/>
    </xf>
    <xf numFmtId="178" fontId="4" fillId="36" borderId="55" xfId="0" applyNumberFormat="1" applyFont="1" applyFill="1" applyBorder="1" applyAlignment="1">
      <alignment/>
    </xf>
    <xf numFmtId="0" fontId="4" fillId="37" borderId="56" xfId="0" applyFont="1" applyFill="1" applyBorder="1" applyAlignment="1">
      <alignment/>
    </xf>
    <xf numFmtId="49" fontId="4" fillId="37" borderId="57" xfId="0" applyNumberFormat="1" applyFont="1" applyFill="1" applyBorder="1" applyAlignment="1">
      <alignment/>
    </xf>
    <xf numFmtId="178" fontId="4" fillId="36" borderId="57" xfId="0" applyNumberFormat="1" applyFont="1" applyFill="1" applyBorder="1" applyAlignment="1">
      <alignment/>
    </xf>
    <xf numFmtId="0" fontId="4" fillId="37" borderId="58" xfId="0" applyFont="1" applyFill="1" applyBorder="1" applyAlignment="1">
      <alignment/>
    </xf>
    <xf numFmtId="49" fontId="4" fillId="37" borderId="59" xfId="0" applyNumberFormat="1" applyFont="1" applyFill="1" applyBorder="1" applyAlignment="1">
      <alignment/>
    </xf>
    <xf numFmtId="178" fontId="4" fillId="36" borderId="59" xfId="0" applyNumberFormat="1" applyFont="1" applyFill="1" applyBorder="1" applyAlignment="1">
      <alignment/>
    </xf>
    <xf numFmtId="0" fontId="4" fillId="37" borderId="60" xfId="0" applyFont="1" applyFill="1" applyBorder="1" applyAlignment="1">
      <alignment/>
    </xf>
    <xf numFmtId="49" fontId="4" fillId="37" borderId="61" xfId="0" applyNumberFormat="1" applyFont="1" applyFill="1" applyBorder="1" applyAlignment="1">
      <alignment/>
    </xf>
    <xf numFmtId="178" fontId="4" fillId="36" borderId="61" xfId="0" applyNumberFormat="1" applyFont="1" applyFill="1" applyBorder="1" applyAlignment="1">
      <alignment/>
    </xf>
    <xf numFmtId="180" fontId="5" fillId="0" borderId="45" xfId="0" applyNumberFormat="1" applyFont="1" applyFill="1" applyBorder="1" applyAlignment="1">
      <alignment horizontal="right"/>
    </xf>
    <xf numFmtId="180" fontId="5" fillId="0" borderId="19" xfId="0" applyNumberFormat="1" applyFont="1" applyFill="1" applyBorder="1" applyAlignment="1">
      <alignment horizontal="right"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62" xfId="0" applyFont="1" applyBorder="1" applyAlignment="1">
      <alignment vertical="top" wrapText="1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1" name="Group 20"/>
        <xdr:cNvGrpSpPr>
          <a:grpSpLocks/>
        </xdr:cNvGrpSpPr>
      </xdr:nvGrpSpPr>
      <xdr:grpSpPr>
        <a:xfrm>
          <a:off x="18983325" y="2362200"/>
          <a:ext cx="1028700" cy="466725"/>
          <a:chOff x="1993" y="248"/>
          <a:chExt cx="108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2072" y="248"/>
            <a:ext cx="2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2013" y="248"/>
            <a:ext cx="52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2053" y="258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993" y="258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×</a:t>
            </a:r>
          </a:p>
        </xdr:txBody>
      </xdr:sp>
    </xdr:grpSp>
    <xdr:clientData/>
  </xdr:twoCellAnchor>
  <xdr:twoCellAnchor>
    <xdr:from>
      <xdr:col>31</xdr:col>
      <xdr:colOff>0</xdr:colOff>
      <xdr:row>10</xdr:row>
      <xdr:rowOff>142875</xdr:rowOff>
    </xdr:from>
    <xdr:to>
      <xdr:col>31</xdr:col>
      <xdr:colOff>0</xdr:colOff>
      <xdr:row>12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964900" y="224790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7" name="Group 7"/>
        <xdr:cNvGrpSpPr>
          <a:grpSpLocks/>
        </xdr:cNvGrpSpPr>
      </xdr:nvGrpSpPr>
      <xdr:grpSpPr>
        <a:xfrm>
          <a:off x="23964900" y="2247900"/>
          <a:ext cx="0" cy="514350"/>
          <a:chOff x="2707" y="210"/>
          <a:chExt cx="84" cy="44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2767" y="210"/>
            <a:ext cx="24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2707" y="212"/>
            <a:ext cx="50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</a:t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747" y="221"/>
            <a:ext cx="21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13001625" y="2381250"/>
          <a:ext cx="495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2" name="Group 19"/>
        <xdr:cNvGrpSpPr>
          <a:grpSpLocks/>
        </xdr:cNvGrpSpPr>
      </xdr:nvGrpSpPr>
      <xdr:grpSpPr>
        <a:xfrm>
          <a:off x="17840325" y="2352675"/>
          <a:ext cx="885825" cy="457200"/>
          <a:chOff x="1873" y="247"/>
          <a:chExt cx="93" cy="48"/>
        </a:xfrm>
        <a:solidFill>
          <a:srgbClr val="FFFFFF"/>
        </a:solidFill>
      </xdr:grpSpPr>
      <xdr:sp>
        <xdr:nvSpPr>
          <xdr:cNvPr id="13" name="Text Box 11"/>
          <xdr:cNvSpPr txBox="1">
            <a:spLocks noChangeArrowheads="1"/>
          </xdr:cNvSpPr>
        </xdr:nvSpPr>
        <xdr:spPr>
          <a:xfrm>
            <a:off x="1914" y="247"/>
            <a:ext cx="52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sng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c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/</a:t>
            </a:r>
            <a:r>
              <a:rPr lang="en-US" cap="none" sz="13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a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</a:p>
        </xdr:txBody>
      </xdr:sp>
      <xdr:sp>
        <xdr:nvSpPr>
          <xdr:cNvPr id="14" name="Text Box 3"/>
          <xdr:cNvSpPr txBox="1">
            <a:spLocks noChangeArrowheads="1"/>
          </xdr:cNvSpPr>
        </xdr:nvSpPr>
        <xdr:spPr>
          <a:xfrm>
            <a:off x="1873" y="256"/>
            <a:ext cx="5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Ｂ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9.625" style="1" customWidth="1"/>
    <col min="3" max="3" width="11.50390625" style="1" customWidth="1"/>
    <col min="4" max="4" width="12.125" style="1" customWidth="1"/>
    <col min="5" max="5" width="13.625" style="1" customWidth="1"/>
    <col min="6" max="9" width="4.875" style="1" customWidth="1"/>
    <col min="10" max="10" width="6.00390625" style="1" customWidth="1"/>
    <col min="11" max="11" width="8.875" style="1" customWidth="1"/>
    <col min="12" max="12" width="6.00390625" style="1" customWidth="1"/>
    <col min="13" max="13" width="8.875" style="1" customWidth="1"/>
    <col min="14" max="14" width="9.625" style="1" customWidth="1"/>
    <col min="15" max="15" width="11.00390625" style="1" customWidth="1"/>
    <col min="16" max="16" width="12.00390625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039062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390625" style="1" customWidth="1"/>
    <col min="31" max="31" width="9.00390625" style="1" customWidth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0390625" style="1" hidden="1" customWidth="1"/>
    <col min="65" max="66" width="0" style="1" hidden="1" customWidth="1"/>
    <col min="67" max="16384" width="9.00390625" style="1" customWidth="1"/>
  </cols>
  <sheetData>
    <row r="1" spans="1:46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30" ht="21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48" t="s">
        <v>61</v>
      </c>
      <c r="O2" s="148"/>
      <c r="P2" s="147" t="s">
        <v>62</v>
      </c>
      <c r="Q2" s="147"/>
      <c r="R2" s="147"/>
      <c r="S2" s="147"/>
      <c r="T2" s="147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59" ht="13.5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>
        <f>IF(VALUE(AJ6)&gt;1988,AJ6-1988,AJ6-1925)</f>
        <v>28</v>
      </c>
      <c r="BG3" s="1" t="s">
        <v>107</v>
      </c>
    </row>
    <row r="4" spans="1:67" ht="13.5">
      <c r="A4" s="1" t="str">
        <f>"（平成"&amp;AJ3&amp;"年計　木　造）"</f>
        <v>（平成28年計　木　造）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49" t="s">
        <v>93</v>
      </c>
      <c r="AM4" s="149" t="s">
        <v>94</v>
      </c>
      <c r="AQ4" s="158" t="s">
        <v>95</v>
      </c>
      <c r="AR4" s="158" t="s">
        <v>96</v>
      </c>
      <c r="AS4" s="158" t="s">
        <v>97</v>
      </c>
      <c r="AT4" s="158" t="s">
        <v>98</v>
      </c>
      <c r="AU4" s="158" t="s">
        <v>99</v>
      </c>
      <c r="AV4" s="158" t="s">
        <v>100</v>
      </c>
      <c r="AW4" s="158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58" t="s">
        <v>117</v>
      </c>
      <c r="BJ4" s="158" t="s">
        <v>118</v>
      </c>
      <c r="BK4" s="46"/>
      <c r="BL4" s="46"/>
      <c r="BM4" s="46"/>
      <c r="BN4" s="46"/>
      <c r="BO4" s="46"/>
    </row>
    <row r="5" spans="1:67" ht="14.2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50"/>
      <c r="AM5" s="150"/>
      <c r="AP5" s="1" t="s">
        <v>49</v>
      </c>
      <c r="AQ5" s="159"/>
      <c r="AR5" s="159"/>
      <c r="AS5" s="159"/>
      <c r="AT5" s="159"/>
      <c r="AU5" s="159"/>
      <c r="AV5" s="159"/>
      <c r="AW5" s="159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59"/>
      <c r="BJ5" s="159"/>
      <c r="BK5" s="46"/>
      <c r="BL5" s="46" t="s">
        <v>154</v>
      </c>
      <c r="BM5" s="46" t="s">
        <v>155</v>
      </c>
      <c r="BN5" s="46" t="s">
        <v>102</v>
      </c>
      <c r="BO5" s="46"/>
    </row>
    <row r="6" spans="1:66" ht="18" customHeight="1">
      <c r="A6" s="115"/>
      <c r="B6" s="160" t="s">
        <v>119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  <c r="U6" s="160" t="s">
        <v>114</v>
      </c>
      <c r="V6" s="161"/>
      <c r="W6" s="161"/>
      <c r="X6" s="161"/>
      <c r="Y6" s="161"/>
      <c r="Z6" s="162"/>
      <c r="AA6" s="68" t="s">
        <v>112</v>
      </c>
      <c r="AB6" s="163" t="s">
        <v>63</v>
      </c>
      <c r="AC6" s="164"/>
      <c r="AD6" s="164"/>
      <c r="AI6" s="1" t="s">
        <v>1</v>
      </c>
      <c r="AJ6" s="3" t="s">
        <v>158</v>
      </c>
      <c r="AK6" s="4" t="s">
        <v>159</v>
      </c>
      <c r="AL6" s="13">
        <v>19828</v>
      </c>
      <c r="AM6" s="20">
        <v>320072</v>
      </c>
      <c r="AO6" s="1" t="s">
        <v>1</v>
      </c>
      <c r="AP6" s="29" t="s">
        <v>159</v>
      </c>
      <c r="AQ6" s="48">
        <v>2</v>
      </c>
      <c r="AR6" s="19">
        <v>153</v>
      </c>
      <c r="AS6" s="19">
        <v>1</v>
      </c>
      <c r="AT6" s="19">
        <v>7</v>
      </c>
      <c r="AU6" s="19">
        <v>19066</v>
      </c>
      <c r="AV6" s="19">
        <v>306352</v>
      </c>
      <c r="AW6" s="20"/>
      <c r="AY6" s="1" t="s">
        <v>1</v>
      </c>
      <c r="AZ6" s="29" t="s">
        <v>159</v>
      </c>
      <c r="BA6" s="13">
        <v>116</v>
      </c>
      <c r="BB6" s="19">
        <v>0</v>
      </c>
      <c r="BC6" s="19">
        <v>1</v>
      </c>
      <c r="BD6" s="19">
        <v>0</v>
      </c>
      <c r="BE6" s="20">
        <v>3</v>
      </c>
      <c r="BG6" s="1" t="s">
        <v>1</v>
      </c>
      <c r="BH6" s="29" t="s">
        <v>159</v>
      </c>
      <c r="BI6" s="13">
        <v>14589</v>
      </c>
      <c r="BJ6" s="20">
        <v>237577</v>
      </c>
      <c r="BL6" s="124" t="s">
        <v>159</v>
      </c>
      <c r="BM6" s="125" t="s">
        <v>1</v>
      </c>
      <c r="BN6" s="121">
        <v>50.02190099010803</v>
      </c>
    </row>
    <row r="7" spans="1:66" ht="18" customHeight="1">
      <c r="A7" s="116"/>
      <c r="B7" s="70"/>
      <c r="C7" s="70"/>
      <c r="D7" s="70"/>
      <c r="E7" s="70"/>
      <c r="F7" s="151" t="s">
        <v>120</v>
      </c>
      <c r="G7" s="152"/>
      <c r="H7" s="152"/>
      <c r="I7" s="153"/>
      <c r="J7" s="151" t="s">
        <v>121</v>
      </c>
      <c r="K7" s="152"/>
      <c r="L7" s="152"/>
      <c r="M7" s="153"/>
      <c r="N7" s="151" t="s">
        <v>122</v>
      </c>
      <c r="O7" s="152"/>
      <c r="P7" s="153"/>
      <c r="Q7" s="157" t="s">
        <v>123</v>
      </c>
      <c r="R7" s="157"/>
      <c r="S7" s="157"/>
      <c r="T7" s="157"/>
      <c r="U7" s="156" t="s">
        <v>113</v>
      </c>
      <c r="V7" s="156"/>
      <c r="W7" s="156"/>
      <c r="X7" s="156"/>
      <c r="Y7" s="156" t="s">
        <v>144</v>
      </c>
      <c r="Z7" s="156"/>
      <c r="AA7" s="73"/>
      <c r="AB7" s="165"/>
      <c r="AC7" s="166"/>
      <c r="AD7" s="166"/>
      <c r="AI7" s="1" t="s">
        <v>2</v>
      </c>
      <c r="AJ7" s="5" t="s">
        <v>158</v>
      </c>
      <c r="AK7" s="6" t="s">
        <v>160</v>
      </c>
      <c r="AL7" s="14">
        <v>9737</v>
      </c>
      <c r="AM7" s="22">
        <v>133001</v>
      </c>
      <c r="AO7" s="1" t="s">
        <v>2</v>
      </c>
      <c r="AP7" s="30" t="s">
        <v>160</v>
      </c>
      <c r="AQ7" s="49">
        <v>0</v>
      </c>
      <c r="AR7" s="21">
        <v>0</v>
      </c>
      <c r="AS7" s="21">
        <v>0</v>
      </c>
      <c r="AT7" s="21">
        <v>0</v>
      </c>
      <c r="AU7" s="21">
        <v>9737</v>
      </c>
      <c r="AV7" s="21">
        <v>133001</v>
      </c>
      <c r="AW7" s="22"/>
      <c r="AY7" s="1" t="s">
        <v>2</v>
      </c>
      <c r="AZ7" s="30" t="s">
        <v>160</v>
      </c>
      <c r="BA7" s="14">
        <v>69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160</v>
      </c>
      <c r="BI7" s="14">
        <v>7548</v>
      </c>
      <c r="BJ7" s="22">
        <v>116327</v>
      </c>
      <c r="BL7" s="126" t="s">
        <v>160</v>
      </c>
      <c r="BM7" s="127" t="s">
        <v>206</v>
      </c>
      <c r="BN7" s="122">
        <v>43.07048056450415</v>
      </c>
    </row>
    <row r="8" spans="1:66" ht="18" customHeight="1">
      <c r="A8" s="116"/>
      <c r="B8" s="70"/>
      <c r="C8" s="70"/>
      <c r="D8" s="70"/>
      <c r="E8" s="70"/>
      <c r="F8" s="70"/>
      <c r="G8" s="70"/>
      <c r="H8" s="70"/>
      <c r="I8" s="70"/>
      <c r="J8" s="154" t="s">
        <v>54</v>
      </c>
      <c r="K8" s="155"/>
      <c r="L8" s="154" t="s">
        <v>55</v>
      </c>
      <c r="M8" s="155"/>
      <c r="N8" s="74"/>
      <c r="O8" s="74"/>
      <c r="P8" s="74"/>
      <c r="Q8" s="68" t="s">
        <v>124</v>
      </c>
      <c r="R8" s="156" t="s">
        <v>125</v>
      </c>
      <c r="S8" s="156"/>
      <c r="T8" s="156"/>
      <c r="U8" s="156" t="s">
        <v>109</v>
      </c>
      <c r="V8" s="156"/>
      <c r="W8" s="156" t="s">
        <v>110</v>
      </c>
      <c r="X8" s="156"/>
      <c r="Y8" s="75" t="s">
        <v>58</v>
      </c>
      <c r="Z8" s="75" t="s">
        <v>79</v>
      </c>
      <c r="AA8" s="73" t="s">
        <v>81</v>
      </c>
      <c r="AB8" s="167" t="s">
        <v>111</v>
      </c>
      <c r="AC8" s="168"/>
      <c r="AD8" s="67"/>
      <c r="AI8" s="1" t="s">
        <v>3</v>
      </c>
      <c r="AJ8" s="5" t="s">
        <v>158</v>
      </c>
      <c r="AK8" s="6" t="s">
        <v>161</v>
      </c>
      <c r="AL8" s="14">
        <v>11049</v>
      </c>
      <c r="AM8" s="22">
        <v>190331</v>
      </c>
      <c r="AO8" s="1" t="s">
        <v>3</v>
      </c>
      <c r="AP8" s="30" t="s">
        <v>161</v>
      </c>
      <c r="AQ8" s="49">
        <v>1</v>
      </c>
      <c r="AR8" s="21">
        <v>132</v>
      </c>
      <c r="AS8" s="21">
        <v>0</v>
      </c>
      <c r="AT8" s="21">
        <v>0</v>
      </c>
      <c r="AU8" s="21">
        <v>11045</v>
      </c>
      <c r="AV8" s="21">
        <v>196371</v>
      </c>
      <c r="AW8" s="22"/>
      <c r="AY8" s="1" t="s">
        <v>3</v>
      </c>
      <c r="AZ8" s="30" t="s">
        <v>161</v>
      </c>
      <c r="BA8" s="14">
        <v>98</v>
      </c>
      <c r="BB8" s="21">
        <v>0</v>
      </c>
      <c r="BC8" s="21">
        <v>1</v>
      </c>
      <c r="BD8" s="21">
        <v>0</v>
      </c>
      <c r="BE8" s="22">
        <v>0</v>
      </c>
      <c r="BG8" s="1" t="s">
        <v>3</v>
      </c>
      <c r="BH8" s="30" t="s">
        <v>161</v>
      </c>
      <c r="BI8" s="14">
        <v>9548</v>
      </c>
      <c r="BJ8" s="22">
        <v>166147</v>
      </c>
      <c r="BL8" s="126" t="s">
        <v>161</v>
      </c>
      <c r="BM8" s="127" t="s">
        <v>207</v>
      </c>
      <c r="BN8" s="122">
        <v>54.42655727682673</v>
      </c>
    </row>
    <row r="9" spans="1:66" ht="18" customHeight="1">
      <c r="A9" s="116"/>
      <c r="B9" s="73"/>
      <c r="C9" s="73"/>
      <c r="D9" s="73"/>
      <c r="E9" s="73" t="s">
        <v>58</v>
      </c>
      <c r="F9" s="171" t="s">
        <v>50</v>
      </c>
      <c r="G9" s="171" t="s">
        <v>51</v>
      </c>
      <c r="H9" s="171" t="s">
        <v>52</v>
      </c>
      <c r="I9" s="171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69"/>
      <c r="AC9" s="170"/>
      <c r="AD9" s="108" t="s">
        <v>84</v>
      </c>
      <c r="AI9" s="1" t="s">
        <v>4</v>
      </c>
      <c r="AJ9" s="5" t="s">
        <v>158</v>
      </c>
      <c r="AK9" s="6" t="s">
        <v>162</v>
      </c>
      <c r="AL9" s="14">
        <v>12041</v>
      </c>
      <c r="AM9" s="22">
        <v>198344</v>
      </c>
      <c r="AO9" s="1" t="s">
        <v>4</v>
      </c>
      <c r="AP9" s="30" t="s">
        <v>162</v>
      </c>
      <c r="AQ9" s="49">
        <v>12</v>
      </c>
      <c r="AR9" s="21">
        <v>126</v>
      </c>
      <c r="AS9" s="21">
        <v>10</v>
      </c>
      <c r="AT9" s="21">
        <v>150</v>
      </c>
      <c r="AU9" s="21">
        <v>12017</v>
      </c>
      <c r="AV9" s="21">
        <v>227230</v>
      </c>
      <c r="AW9" s="22"/>
      <c r="AY9" s="1" t="s">
        <v>4</v>
      </c>
      <c r="AZ9" s="30" t="s">
        <v>162</v>
      </c>
      <c r="BA9" s="14">
        <v>87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162</v>
      </c>
      <c r="BI9" s="14">
        <v>9136</v>
      </c>
      <c r="BJ9" s="22">
        <v>172612</v>
      </c>
      <c r="BL9" s="126" t="s">
        <v>162</v>
      </c>
      <c r="BM9" s="127" t="s">
        <v>208</v>
      </c>
      <c r="BN9" s="122">
        <v>64.92661259266032</v>
      </c>
    </row>
    <row r="10" spans="1:66" ht="18" customHeight="1" thickBot="1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71"/>
      <c r="G10" s="171"/>
      <c r="H10" s="171"/>
      <c r="I10" s="171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3661</v>
      </c>
      <c r="AM10" s="24">
        <v>54291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3661</v>
      </c>
      <c r="AV10" s="23">
        <v>54291</v>
      </c>
      <c r="AW10" s="24"/>
      <c r="AY10" s="1" t="s">
        <v>5</v>
      </c>
      <c r="AZ10" s="31" t="s">
        <v>163</v>
      </c>
      <c r="BA10" s="15">
        <v>28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3609</v>
      </c>
      <c r="BJ10" s="24">
        <v>53691</v>
      </c>
      <c r="BL10" s="128" t="s">
        <v>163</v>
      </c>
      <c r="BM10" s="129" t="s">
        <v>209</v>
      </c>
      <c r="BN10" s="123">
        <v>53.3384622208938</v>
      </c>
    </row>
    <row r="11" spans="1:66" ht="18" customHeight="1">
      <c r="A11" s="117"/>
      <c r="B11" s="73"/>
      <c r="C11" s="73" t="s">
        <v>67</v>
      </c>
      <c r="D11" s="73" t="s">
        <v>68</v>
      </c>
      <c r="E11" s="73" t="s">
        <v>65</v>
      </c>
      <c r="F11" s="171"/>
      <c r="G11" s="171"/>
      <c r="H11" s="171"/>
      <c r="I11" s="171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7753</v>
      </c>
      <c r="AM11" s="20">
        <v>134197</v>
      </c>
      <c r="AO11" s="1" t="s">
        <v>6</v>
      </c>
      <c r="AP11" s="29" t="s">
        <v>164</v>
      </c>
      <c r="AQ11" s="48">
        <v>3</v>
      </c>
      <c r="AR11" s="19">
        <v>21</v>
      </c>
      <c r="AS11" s="19">
        <v>4</v>
      </c>
      <c r="AT11" s="19">
        <v>145</v>
      </c>
      <c r="AU11" s="19">
        <v>7526</v>
      </c>
      <c r="AV11" s="19">
        <v>131873</v>
      </c>
      <c r="AW11" s="20"/>
      <c r="AY11" s="1" t="s">
        <v>6</v>
      </c>
      <c r="AZ11" s="29" t="s">
        <v>164</v>
      </c>
      <c r="BA11" s="13">
        <v>55</v>
      </c>
      <c r="BB11" s="19">
        <v>0</v>
      </c>
      <c r="BC11" s="19">
        <v>1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7526</v>
      </c>
      <c r="BJ11" s="20">
        <v>131873</v>
      </c>
      <c r="BL11" s="130" t="s">
        <v>164</v>
      </c>
      <c r="BM11" s="131" t="s">
        <v>210</v>
      </c>
      <c r="BN11" s="132">
        <v>46.29765980037312</v>
      </c>
    </row>
    <row r="12" spans="1:66" ht="18" customHeight="1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71"/>
      <c r="G12" s="171"/>
      <c r="H12" s="171"/>
      <c r="I12" s="171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12241</v>
      </c>
      <c r="AM12" s="22">
        <v>205449</v>
      </c>
      <c r="AO12" s="1" t="s">
        <v>7</v>
      </c>
      <c r="AP12" s="30" t="s">
        <v>165</v>
      </c>
      <c r="AQ12" s="49">
        <v>0</v>
      </c>
      <c r="AR12" s="21">
        <v>0</v>
      </c>
      <c r="AS12" s="21">
        <v>1</v>
      </c>
      <c r="AT12" s="21">
        <v>18</v>
      </c>
      <c r="AU12" s="21">
        <v>12223</v>
      </c>
      <c r="AV12" s="21">
        <v>205549</v>
      </c>
      <c r="AW12" s="22"/>
      <c r="AY12" s="1" t="s">
        <v>7</v>
      </c>
      <c r="AZ12" s="30" t="s">
        <v>165</v>
      </c>
      <c r="BA12" s="14">
        <v>87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12223</v>
      </c>
      <c r="BJ12" s="22">
        <v>205549</v>
      </c>
      <c r="BL12" s="126" t="s">
        <v>165</v>
      </c>
      <c r="BM12" s="127" t="s">
        <v>211</v>
      </c>
      <c r="BN12" s="122">
        <v>57.662015245574096</v>
      </c>
    </row>
    <row r="13" spans="1:66" ht="18" customHeight="1" thickBot="1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10033</v>
      </c>
      <c r="AM13" s="22">
        <v>165926</v>
      </c>
      <c r="AO13" s="1" t="s">
        <v>8</v>
      </c>
      <c r="AP13" s="30" t="s">
        <v>166</v>
      </c>
      <c r="AQ13" s="49">
        <v>1</v>
      </c>
      <c r="AR13" s="21">
        <v>10</v>
      </c>
      <c r="AS13" s="21">
        <v>1</v>
      </c>
      <c r="AT13" s="21">
        <v>4</v>
      </c>
      <c r="AU13" s="21">
        <v>9933</v>
      </c>
      <c r="AV13" s="21">
        <v>170090</v>
      </c>
      <c r="AW13" s="22"/>
      <c r="AY13" s="1" t="s">
        <v>8</v>
      </c>
      <c r="AZ13" s="30" t="s">
        <v>166</v>
      </c>
      <c r="BA13" s="14">
        <v>82</v>
      </c>
      <c r="BB13" s="21">
        <v>0</v>
      </c>
      <c r="BC13" s="21">
        <v>1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9225</v>
      </c>
      <c r="BJ13" s="22">
        <v>160444</v>
      </c>
      <c r="BL13" s="126" t="s">
        <v>166</v>
      </c>
      <c r="BM13" s="127" t="s">
        <v>212</v>
      </c>
      <c r="BN13" s="122">
        <v>52.69685976326474</v>
      </c>
    </row>
    <row r="14" spans="1:66" ht="14.25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9013</v>
      </c>
      <c r="AM14" s="22">
        <v>131562</v>
      </c>
      <c r="AO14" s="1" t="s">
        <v>9</v>
      </c>
      <c r="AP14" s="30" t="s">
        <v>167</v>
      </c>
      <c r="AQ14" s="49">
        <v>6</v>
      </c>
      <c r="AR14" s="21">
        <v>22</v>
      </c>
      <c r="AS14" s="21">
        <v>4</v>
      </c>
      <c r="AT14" s="21">
        <v>27</v>
      </c>
      <c r="AU14" s="21">
        <v>8911</v>
      </c>
      <c r="AV14" s="21">
        <v>136865</v>
      </c>
      <c r="AW14" s="22"/>
      <c r="AY14" s="1" t="s">
        <v>9</v>
      </c>
      <c r="AZ14" s="30" t="s">
        <v>167</v>
      </c>
      <c r="BA14" s="14">
        <v>63</v>
      </c>
      <c r="BB14" s="21">
        <v>0</v>
      </c>
      <c r="BC14" s="21">
        <v>1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8911</v>
      </c>
      <c r="BJ14" s="22">
        <v>136865</v>
      </c>
      <c r="BL14" s="126" t="s">
        <v>167</v>
      </c>
      <c r="BM14" s="127" t="s">
        <v>213</v>
      </c>
      <c r="BN14" s="122">
        <v>47.56596853744965</v>
      </c>
    </row>
    <row r="15" spans="1:66" ht="14.25" thickBot="1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15261</v>
      </c>
      <c r="AM15" s="26">
        <v>255524</v>
      </c>
      <c r="AO15" s="1" t="s">
        <v>10</v>
      </c>
      <c r="AP15" s="32" t="s">
        <v>168</v>
      </c>
      <c r="AQ15" s="51">
        <v>2</v>
      </c>
      <c r="AR15" s="25">
        <v>40</v>
      </c>
      <c r="AS15" s="25">
        <v>3</v>
      </c>
      <c r="AT15" s="25">
        <v>3</v>
      </c>
      <c r="AU15" s="25">
        <v>15298</v>
      </c>
      <c r="AV15" s="25">
        <v>255392</v>
      </c>
      <c r="AW15" s="26"/>
      <c r="AY15" s="1" t="s">
        <v>10</v>
      </c>
      <c r="AZ15" s="32" t="s">
        <v>168</v>
      </c>
      <c r="BA15" s="16">
        <v>121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15079</v>
      </c>
      <c r="BJ15" s="26">
        <v>249892</v>
      </c>
      <c r="BL15" s="133" t="s">
        <v>168</v>
      </c>
      <c r="BM15" s="134" t="s">
        <v>214</v>
      </c>
      <c r="BN15" s="135">
        <v>47.80028994785697</v>
      </c>
    </row>
    <row r="16" spans="1:66" ht="16.5" customHeight="1">
      <c r="A16" s="105" t="s">
        <v>0</v>
      </c>
      <c r="B16" s="90">
        <f>SUM(B18:B73)</f>
        <v>2993</v>
      </c>
      <c r="C16" s="90">
        <f>SUM(C18:C73)</f>
        <v>389462</v>
      </c>
      <c r="D16" s="90">
        <f>SUM(D18:D73)</f>
        <v>6533368</v>
      </c>
      <c r="E16" s="91">
        <f>IF(ISNUMBER(C16),IF(C16=0," -",D16*10/C16)," -")</f>
        <v>167.75367044795127</v>
      </c>
      <c r="F16" s="90">
        <f aca="true" t="shared" si="0" ref="F16:P16">SUM(F18:F73)</f>
        <v>3</v>
      </c>
      <c r="G16" s="90">
        <f t="shared" si="0"/>
        <v>11</v>
      </c>
      <c r="H16" s="90">
        <f t="shared" si="0"/>
        <v>0</v>
      </c>
      <c r="I16" s="90">
        <f t="shared" si="0"/>
        <v>5</v>
      </c>
      <c r="J16" s="90">
        <f t="shared" si="0"/>
        <v>86</v>
      </c>
      <c r="K16" s="90">
        <f t="shared" si="0"/>
        <v>1224</v>
      </c>
      <c r="L16" s="90">
        <f t="shared" si="0"/>
        <v>60</v>
      </c>
      <c r="M16" s="90">
        <f t="shared" si="0"/>
        <v>868</v>
      </c>
      <c r="N16" s="90">
        <f t="shared" si="0"/>
        <v>2974</v>
      </c>
      <c r="O16" s="90">
        <f t="shared" si="0"/>
        <v>387132</v>
      </c>
      <c r="P16" s="90">
        <f t="shared" si="0"/>
        <v>6671380</v>
      </c>
      <c r="Q16" s="91">
        <f>IF(ISNUMBER(C16),IF(C16=0," -",O16*100/C16)," -")</f>
        <v>99.40173880892102</v>
      </c>
      <c r="R16" s="91">
        <f>IF(ISNUMBER(C16),IF(C16=0," -",D16*10/C16)," -")</f>
        <v>167.75367044795127</v>
      </c>
      <c r="S16" s="91">
        <f>IF(ISNUMBER(O16),IF(O16=0," -",P16*10/O16)," -")</f>
        <v>172.32830145790066</v>
      </c>
      <c r="T16" s="92">
        <f>IF(ISNUMBER(R16),IF(R16=0," -",S16/R16)," -")</f>
        <v>1.0272699309513396</v>
      </c>
      <c r="U16" s="90">
        <f>SUM(U18:U73)</f>
        <v>51103453</v>
      </c>
      <c r="V16" s="90">
        <f>SUM(V18:V73)</f>
        <v>56579193</v>
      </c>
      <c r="W16" s="90">
        <f>SUM(W18:W73)</f>
        <v>849601006</v>
      </c>
      <c r="X16" s="90">
        <f>SUM(X18:X73)</f>
        <v>939094967</v>
      </c>
      <c r="Y16" s="93">
        <f>IF(ISNUMBER(T16),W16*T16," -")</f>
        <v>872769566.7698087</v>
      </c>
      <c r="Z16" s="93">
        <f>IF(ISNUMBER(AG16),W16*AG16," -")</f>
        <v>867548125.1642768</v>
      </c>
      <c r="AA16" s="91">
        <f>IF(ISNUMBER(BI53),IF(BI53=0," -",BJ53*10/BI53)," -")</f>
        <v>172.21554793045686</v>
      </c>
      <c r="AB16" s="91">
        <f>IF(ISNUMBER(O16),IF(O16=0," -",P16*10/O16)," -")</f>
        <v>172.32830145790066</v>
      </c>
      <c r="AC16" s="142">
        <f>IF(BN53="","-",BN53)</f>
        <v>52.88028780426758</v>
      </c>
      <c r="AD16" s="112">
        <f>IF(ISNUMBER(N16),IF(N16=0," -",O16/N16)," -")</f>
        <v>130.1721587088097</v>
      </c>
      <c r="AE16" s="18"/>
      <c r="AF16" s="42">
        <f>IF(ISNUMBER(C16),IF(C16=0," -",O16/C16)," -")</f>
        <v>0.9940173880892103</v>
      </c>
      <c r="AG16" s="43">
        <f>IF(ISNUMBER(T16),IF(ISNUMBER(AF16),T16*AF16," -")," -")</f>
        <v>1.021124173626834</v>
      </c>
      <c r="AI16" s="1" t="s">
        <v>11</v>
      </c>
      <c r="AJ16" s="11" t="s">
        <v>158</v>
      </c>
      <c r="AK16" s="12" t="s">
        <v>169</v>
      </c>
      <c r="AL16" s="17">
        <v>14844</v>
      </c>
      <c r="AM16" s="28">
        <v>235395</v>
      </c>
      <c r="AO16" s="1" t="s">
        <v>11</v>
      </c>
      <c r="AP16" s="33" t="s">
        <v>169</v>
      </c>
      <c r="AQ16" s="52">
        <v>1</v>
      </c>
      <c r="AR16" s="27">
        <v>6</v>
      </c>
      <c r="AS16" s="27">
        <v>0</v>
      </c>
      <c r="AT16" s="27">
        <v>0</v>
      </c>
      <c r="AU16" s="27">
        <v>14850</v>
      </c>
      <c r="AV16" s="27">
        <v>269000</v>
      </c>
      <c r="AW16" s="28"/>
      <c r="AY16" s="1" t="s">
        <v>11</v>
      </c>
      <c r="AZ16" s="33" t="s">
        <v>169</v>
      </c>
      <c r="BA16" s="17">
        <v>123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14745</v>
      </c>
      <c r="BJ16" s="28">
        <v>267172</v>
      </c>
      <c r="BL16" s="124" t="s">
        <v>169</v>
      </c>
      <c r="BM16" s="125" t="s">
        <v>215</v>
      </c>
      <c r="BN16" s="121">
        <v>46.70381772499749</v>
      </c>
    </row>
    <row r="17" spans="1:66" ht="16.5" customHeight="1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20395</v>
      </c>
      <c r="AM17" s="22">
        <v>338002</v>
      </c>
      <c r="AO17" s="1" t="s">
        <v>12</v>
      </c>
      <c r="AP17" s="30" t="s">
        <v>170</v>
      </c>
      <c r="AQ17" s="49">
        <v>0</v>
      </c>
      <c r="AR17" s="21">
        <v>0</v>
      </c>
      <c r="AS17" s="21">
        <v>0</v>
      </c>
      <c r="AT17" s="21">
        <v>0</v>
      </c>
      <c r="AU17" s="21">
        <v>20395</v>
      </c>
      <c r="AV17" s="21">
        <v>338002</v>
      </c>
      <c r="AW17" s="22"/>
      <c r="AY17" s="1" t="s">
        <v>12</v>
      </c>
      <c r="AZ17" s="30" t="s">
        <v>170</v>
      </c>
      <c r="BA17" s="14">
        <v>165</v>
      </c>
      <c r="BB17" s="21">
        <v>0</v>
      </c>
      <c r="BC17" s="21">
        <v>0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20395</v>
      </c>
      <c r="BJ17" s="22">
        <v>338002</v>
      </c>
      <c r="BL17" s="126" t="s">
        <v>170</v>
      </c>
      <c r="BM17" s="127" t="s">
        <v>216</v>
      </c>
      <c r="BN17" s="122">
        <v>40.025756874079306</v>
      </c>
    </row>
    <row r="18" spans="1:66" ht="16.5" customHeight="1">
      <c r="A18" s="105" t="s">
        <v>1</v>
      </c>
      <c r="B18" s="90">
        <f>BA6</f>
        <v>116</v>
      </c>
      <c r="C18" s="90">
        <f aca="true" t="shared" si="1" ref="C18:D22">AL6</f>
        <v>19828</v>
      </c>
      <c r="D18" s="90">
        <f t="shared" si="1"/>
        <v>320072</v>
      </c>
      <c r="E18" s="91">
        <f>IF(ISNUMBER(C18),IF(C18=0," -",D18*10/C18)," -")</f>
        <v>161.42424853742182</v>
      </c>
      <c r="F18" s="90">
        <f aca="true" t="shared" si="2" ref="F18:I22">BB6</f>
        <v>0</v>
      </c>
      <c r="G18" s="90">
        <f t="shared" si="2"/>
        <v>1</v>
      </c>
      <c r="H18" s="90">
        <f t="shared" si="2"/>
        <v>0</v>
      </c>
      <c r="I18" s="90">
        <f t="shared" si="2"/>
        <v>3</v>
      </c>
      <c r="J18" s="90">
        <f aca="true" t="shared" si="3" ref="J18:M22">AQ6</f>
        <v>2</v>
      </c>
      <c r="K18" s="90">
        <f t="shared" si="3"/>
        <v>153</v>
      </c>
      <c r="L18" s="90">
        <f t="shared" si="3"/>
        <v>1</v>
      </c>
      <c r="M18" s="90">
        <f t="shared" si="3"/>
        <v>7</v>
      </c>
      <c r="N18" s="90">
        <f>B18-SUM(F18:I18)</f>
        <v>112</v>
      </c>
      <c r="O18" s="90">
        <f aca="true" t="shared" si="4" ref="O18:P22">AU6</f>
        <v>19066</v>
      </c>
      <c r="P18" s="90">
        <f t="shared" si="4"/>
        <v>306352</v>
      </c>
      <c r="Q18" s="91">
        <f>IF(ISNUMBER(C18),IF(C18=0," -",O18*100/C18)," -")</f>
        <v>96.15694976800484</v>
      </c>
      <c r="R18" s="91">
        <f>IF(ISNUMBER(C18),IF(C18=0," -",D18*10/C18)," -")</f>
        <v>161.42424853742182</v>
      </c>
      <c r="S18" s="91">
        <f>IF(ISNUMBER(O18),IF(O18=0," -",P18*10/O18)," -")</f>
        <v>160.67974404699464</v>
      </c>
      <c r="T18" s="92">
        <f>IF(ISNUMBER(R18),IF(R18=0," -",S18/R18)," -")</f>
        <v>0.9953879017732916</v>
      </c>
      <c r="U18" s="90">
        <f>AJ108</f>
        <v>1927420</v>
      </c>
      <c r="V18" s="90">
        <f>AJ57</f>
        <v>2475665</v>
      </c>
      <c r="W18" s="90">
        <f>AK108</f>
        <v>31122246</v>
      </c>
      <c r="X18" s="90">
        <f>AK57</f>
        <v>39845973</v>
      </c>
      <c r="Y18" s="93">
        <f>IF(ISNUMBER(T18),W18*T18," -")</f>
        <v>30978707.14441222</v>
      </c>
      <c r="Z18" s="93">
        <f>IF(ISNUMBER(AG18),W18*AG18," -")</f>
        <v>29788179.86762978</v>
      </c>
      <c r="AA18" s="91">
        <f>IF(ISNUMBER(BI6),IF(BI6=0," -",BJ6*10/BI6)," -")</f>
        <v>162.84666529577078</v>
      </c>
      <c r="AB18" s="91">
        <f>IF(ISNUMBER(O18),IF(O18=0," -",P18*10/O18)," -")</f>
        <v>160.67974404699464</v>
      </c>
      <c r="AC18" s="142">
        <f>IF(BN6="","-",BN6)</f>
        <v>50.02190099010803</v>
      </c>
      <c r="AD18" s="112">
        <f>IF(ISNUMBER(N18),IF(N18=0," -",O18/N18)," -")</f>
        <v>170.23214285714286</v>
      </c>
      <c r="AE18" s="18"/>
      <c r="AF18" s="42">
        <f>IF(ISNUMBER(C18),IF(C18=0," -",O18/C18)," -")</f>
        <v>0.9615694976800484</v>
      </c>
      <c r="AG18" s="43">
        <f>IF(ISNUMBER(T18),IF(ISNUMBER(AF18),T18*AF18," -")," -")</f>
        <v>0.9571346447049414</v>
      </c>
      <c r="AI18" s="1" t="s">
        <v>13</v>
      </c>
      <c r="AJ18" s="5" t="s">
        <v>158</v>
      </c>
      <c r="AK18" s="6" t="s">
        <v>171</v>
      </c>
      <c r="AL18" s="14">
        <v>27994</v>
      </c>
      <c r="AM18" s="22">
        <v>446263</v>
      </c>
      <c r="AO18" s="1" t="s">
        <v>13</v>
      </c>
      <c r="AP18" s="30" t="s">
        <v>171</v>
      </c>
      <c r="AQ18" s="49">
        <v>3</v>
      </c>
      <c r="AR18" s="21">
        <v>16</v>
      </c>
      <c r="AS18" s="21">
        <v>2</v>
      </c>
      <c r="AT18" s="21">
        <v>30</v>
      </c>
      <c r="AU18" s="21">
        <v>27909</v>
      </c>
      <c r="AV18" s="21">
        <v>445409</v>
      </c>
      <c r="AW18" s="22"/>
      <c r="AY18" s="1" t="s">
        <v>13</v>
      </c>
      <c r="AZ18" s="30" t="s">
        <v>171</v>
      </c>
      <c r="BA18" s="14">
        <v>195</v>
      </c>
      <c r="BB18" s="21">
        <v>0</v>
      </c>
      <c r="BC18" s="21">
        <v>1</v>
      </c>
      <c r="BD18" s="21">
        <v>0</v>
      </c>
      <c r="BE18" s="22">
        <v>0</v>
      </c>
      <c r="BG18" s="1" t="s">
        <v>13</v>
      </c>
      <c r="BH18" s="30" t="s">
        <v>171</v>
      </c>
      <c r="BI18" s="14">
        <v>27829</v>
      </c>
      <c r="BJ18" s="22">
        <v>444409</v>
      </c>
      <c r="BL18" s="126" t="s">
        <v>171</v>
      </c>
      <c r="BM18" s="127" t="s">
        <v>217</v>
      </c>
      <c r="BN18" s="122">
        <v>63.87105108862638</v>
      </c>
    </row>
    <row r="19" spans="1:66" ht="16.5" customHeight="1">
      <c r="A19" s="105" t="s">
        <v>2</v>
      </c>
      <c r="B19" s="90">
        <f>BA7</f>
        <v>69</v>
      </c>
      <c r="C19" s="90">
        <f t="shared" si="1"/>
        <v>9737</v>
      </c>
      <c r="D19" s="90">
        <f t="shared" si="1"/>
        <v>133001</v>
      </c>
      <c r="E19" s="91">
        <f>IF(ISNUMBER(C19),IF(C19=0," -",D19*10/C19)," -")</f>
        <v>136.5934065934066</v>
      </c>
      <c r="F19" s="90">
        <f t="shared" si="2"/>
        <v>0</v>
      </c>
      <c r="G19" s="90">
        <f t="shared" si="2"/>
        <v>0</v>
      </c>
      <c r="H19" s="90">
        <f t="shared" si="2"/>
        <v>0</v>
      </c>
      <c r="I19" s="90">
        <f t="shared" si="2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90">
        <f t="shared" si="3"/>
        <v>0</v>
      </c>
      <c r="N19" s="90">
        <f>B19-SUM(F19:I19)</f>
        <v>69</v>
      </c>
      <c r="O19" s="90">
        <f t="shared" si="4"/>
        <v>9737</v>
      </c>
      <c r="P19" s="90">
        <f t="shared" si="4"/>
        <v>133001</v>
      </c>
      <c r="Q19" s="91">
        <f>IF(ISNUMBER(C19),IF(C19=0," -",O19*100/C19)," -")</f>
        <v>100</v>
      </c>
      <c r="R19" s="91">
        <f>IF(ISNUMBER(C19),IF(C19=0," -",D19*10/C19)," -")</f>
        <v>136.5934065934066</v>
      </c>
      <c r="S19" s="91">
        <f>IF(ISNUMBER(O19),IF(O19=0," -",P19*10/O19)," -")</f>
        <v>136.5934065934066</v>
      </c>
      <c r="T19" s="92">
        <f>IF(ISNUMBER(R19),IF(R19=0," -",S19/R19)," -")</f>
        <v>1</v>
      </c>
      <c r="U19" s="90">
        <f>AJ109</f>
        <v>573442</v>
      </c>
      <c r="V19" s="90">
        <f>AJ58</f>
        <v>735929</v>
      </c>
      <c r="W19" s="90">
        <f>AK109</f>
        <v>8822626</v>
      </c>
      <c r="X19" s="90">
        <f>AK58</f>
        <v>11082981</v>
      </c>
      <c r="Y19" s="93">
        <f>IF(ISNUMBER(T19),W19*T19," -")</f>
        <v>8822626</v>
      </c>
      <c r="Z19" s="93">
        <f>IF(ISNUMBER(AG19),W19*AG19," -")</f>
        <v>8822626</v>
      </c>
      <c r="AA19" s="91">
        <f>IF(ISNUMBER(BI7),IF(BI7=0," -",BJ7*10/BI7)," -")</f>
        <v>154.1163222045575</v>
      </c>
      <c r="AB19" s="91">
        <f>IF(ISNUMBER(O19),IF(O19=0," -",P19*10/O19)," -")</f>
        <v>136.5934065934066</v>
      </c>
      <c r="AC19" s="142">
        <f>IF(BN7="","-",BN7)</f>
        <v>43.07048056450415</v>
      </c>
      <c r="AD19" s="112">
        <f>IF(ISNUMBER(N19),IF(N19=0," -",O19/N19)," -")</f>
        <v>141.1159420289855</v>
      </c>
      <c r="AE19" s="18"/>
      <c r="AF19" s="42">
        <f>IF(ISNUMBER(C19),IF(C19=0," -",O19/C19)," -")</f>
        <v>1</v>
      </c>
      <c r="AG19" s="43">
        <f>IF(ISNUMBER(T19),IF(ISNUMBER(AF19),T19*AF19," -")," -")</f>
        <v>1</v>
      </c>
      <c r="AI19" s="1" t="s">
        <v>14</v>
      </c>
      <c r="AJ19" s="5" t="s">
        <v>158</v>
      </c>
      <c r="AK19" s="6" t="s">
        <v>172</v>
      </c>
      <c r="AL19" s="14">
        <v>4722</v>
      </c>
      <c r="AM19" s="22">
        <v>90084</v>
      </c>
      <c r="AO19" s="1" t="s">
        <v>14</v>
      </c>
      <c r="AP19" s="30" t="s">
        <v>172</v>
      </c>
      <c r="AQ19" s="49">
        <v>0</v>
      </c>
      <c r="AR19" s="21">
        <v>0</v>
      </c>
      <c r="AS19" s="21">
        <v>0</v>
      </c>
      <c r="AT19" s="21">
        <v>0</v>
      </c>
      <c r="AU19" s="21">
        <v>4722</v>
      </c>
      <c r="AV19" s="21">
        <v>110902</v>
      </c>
      <c r="AW19" s="22"/>
      <c r="AY19" s="1" t="s">
        <v>14</v>
      </c>
      <c r="AZ19" s="30" t="s">
        <v>172</v>
      </c>
      <c r="BA19" s="14">
        <v>41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4722</v>
      </c>
      <c r="BJ19" s="22">
        <v>110902</v>
      </c>
      <c r="BL19" s="126" t="s">
        <v>172</v>
      </c>
      <c r="BM19" s="127" t="s">
        <v>218</v>
      </c>
      <c r="BN19" s="122">
        <v>56.18803323875184</v>
      </c>
    </row>
    <row r="20" spans="1:66" ht="16.5" customHeight="1" thickBot="1">
      <c r="A20" s="105" t="s">
        <v>3</v>
      </c>
      <c r="B20" s="90">
        <f>BA8</f>
        <v>98</v>
      </c>
      <c r="C20" s="90">
        <f t="shared" si="1"/>
        <v>11049</v>
      </c>
      <c r="D20" s="90">
        <f t="shared" si="1"/>
        <v>190331</v>
      </c>
      <c r="E20" s="91">
        <f>IF(ISNUMBER(C20),IF(C20=0," -",D20*10/C20)," -")</f>
        <v>172.26083808489457</v>
      </c>
      <c r="F20" s="90">
        <f t="shared" si="2"/>
        <v>0</v>
      </c>
      <c r="G20" s="90">
        <f t="shared" si="2"/>
        <v>1</v>
      </c>
      <c r="H20" s="90">
        <f t="shared" si="2"/>
        <v>0</v>
      </c>
      <c r="I20" s="90">
        <f t="shared" si="2"/>
        <v>0</v>
      </c>
      <c r="J20" s="90">
        <f t="shared" si="3"/>
        <v>1</v>
      </c>
      <c r="K20" s="90">
        <f t="shared" si="3"/>
        <v>132</v>
      </c>
      <c r="L20" s="90">
        <f t="shared" si="3"/>
        <v>0</v>
      </c>
      <c r="M20" s="90">
        <f t="shared" si="3"/>
        <v>0</v>
      </c>
      <c r="N20" s="90">
        <f>B20-SUM(F20:I20)</f>
        <v>97</v>
      </c>
      <c r="O20" s="90">
        <f t="shared" si="4"/>
        <v>11045</v>
      </c>
      <c r="P20" s="90">
        <f t="shared" si="4"/>
        <v>196371</v>
      </c>
      <c r="Q20" s="91">
        <f>IF(ISNUMBER(C20),IF(C20=0," -",O20*100/C20)," -")</f>
        <v>99.96379762874469</v>
      </c>
      <c r="R20" s="91">
        <f>IF(ISNUMBER(C20),IF(C20=0," -",D20*10/C20)," -")</f>
        <v>172.26083808489457</v>
      </c>
      <c r="S20" s="91">
        <f>IF(ISNUMBER(O20),IF(O20=0," -",P20*10/O20)," -")</f>
        <v>177.79176097781803</v>
      </c>
      <c r="T20" s="92">
        <f>IF(ISNUMBER(R20),IF(R20=0," -",S20/R20)," -")</f>
        <v>1.032107836896728</v>
      </c>
      <c r="U20" s="90">
        <f>AJ110</f>
        <v>648629</v>
      </c>
      <c r="V20" s="90">
        <f>AJ59</f>
        <v>855959</v>
      </c>
      <c r="W20" s="90">
        <f>AK110</f>
        <v>10845393</v>
      </c>
      <c r="X20" s="90">
        <f>AK59</f>
        <v>13988887</v>
      </c>
      <c r="Y20" s="93">
        <f>IF(ISNUMBER(T20),W20*T20," -")</f>
        <v>11193615.109524915</v>
      </c>
      <c r="Z20" s="93">
        <f>IF(ISNUMBER(AG20),W20*AG20," -")</f>
        <v>11189562.755426073</v>
      </c>
      <c r="AA20" s="91">
        <f>IF(ISNUMBER(BI8),IF(BI8=0," -",BJ8*10/BI8)," -")</f>
        <v>174.0123586091328</v>
      </c>
      <c r="AB20" s="91">
        <f>IF(ISNUMBER(O20),IF(O20=0," -",P20*10/O20)," -")</f>
        <v>177.79176097781803</v>
      </c>
      <c r="AC20" s="142">
        <f>IF(BN8="","-",BN8)</f>
        <v>54.42655727682673</v>
      </c>
      <c r="AD20" s="112">
        <f>IF(ISNUMBER(N20),IF(N20=0," -",O20/N20)," -")</f>
        <v>113.8659793814433</v>
      </c>
      <c r="AE20" s="18"/>
      <c r="AF20" s="42">
        <f>IF(ISNUMBER(C20),IF(C20=0," -",O20/C20)," -")</f>
        <v>0.9996379762874468</v>
      </c>
      <c r="AG20" s="43">
        <f>IF(ISNUMBER(T20),IF(ISNUMBER(AF20),T20*AF20," -")," -")</f>
        <v>1.0317341893858594</v>
      </c>
      <c r="AI20" s="1" t="s">
        <v>15</v>
      </c>
      <c r="AJ20" s="7" t="s">
        <v>158</v>
      </c>
      <c r="AK20" s="8" t="s">
        <v>173</v>
      </c>
      <c r="AL20" s="15">
        <v>9125</v>
      </c>
      <c r="AM20" s="24">
        <v>140407</v>
      </c>
      <c r="AO20" s="1" t="s">
        <v>15</v>
      </c>
      <c r="AP20" s="31" t="s">
        <v>173</v>
      </c>
      <c r="AQ20" s="50">
        <v>7</v>
      </c>
      <c r="AR20" s="23">
        <v>49</v>
      </c>
      <c r="AS20" s="23">
        <v>2</v>
      </c>
      <c r="AT20" s="23">
        <v>17</v>
      </c>
      <c r="AU20" s="23">
        <v>8919</v>
      </c>
      <c r="AV20" s="23">
        <v>145190</v>
      </c>
      <c r="AW20" s="24"/>
      <c r="AY20" s="1" t="s">
        <v>15</v>
      </c>
      <c r="AZ20" s="31" t="s">
        <v>173</v>
      </c>
      <c r="BA20" s="15">
        <v>63</v>
      </c>
      <c r="BB20" s="23">
        <v>1</v>
      </c>
      <c r="BC20" s="23">
        <v>1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7566</v>
      </c>
      <c r="BJ20" s="24">
        <v>129492</v>
      </c>
      <c r="BL20" s="128" t="s">
        <v>173</v>
      </c>
      <c r="BM20" s="129" t="s">
        <v>219</v>
      </c>
      <c r="BN20" s="123">
        <v>67.80406961975049</v>
      </c>
    </row>
    <row r="21" spans="1:66" ht="16.5" customHeight="1">
      <c r="A21" s="105" t="s">
        <v>4</v>
      </c>
      <c r="B21" s="90">
        <f>BA9</f>
        <v>87</v>
      </c>
      <c r="C21" s="90">
        <f t="shared" si="1"/>
        <v>12041</v>
      </c>
      <c r="D21" s="90">
        <f t="shared" si="1"/>
        <v>198344</v>
      </c>
      <c r="E21" s="91">
        <f>IF(ISNUMBER(C21),IF(C21=0," -",D21*10/C21)," -")</f>
        <v>164.72386014450626</v>
      </c>
      <c r="F21" s="90">
        <f t="shared" si="2"/>
        <v>0</v>
      </c>
      <c r="G21" s="90">
        <f t="shared" si="2"/>
        <v>0</v>
      </c>
      <c r="H21" s="90">
        <f t="shared" si="2"/>
        <v>0</v>
      </c>
      <c r="I21" s="90">
        <f t="shared" si="2"/>
        <v>0</v>
      </c>
      <c r="J21" s="90">
        <f t="shared" si="3"/>
        <v>12</v>
      </c>
      <c r="K21" s="90">
        <f t="shared" si="3"/>
        <v>126</v>
      </c>
      <c r="L21" s="90">
        <f t="shared" si="3"/>
        <v>10</v>
      </c>
      <c r="M21" s="90">
        <f t="shared" si="3"/>
        <v>150</v>
      </c>
      <c r="N21" s="90">
        <f>B21-SUM(F21:I21)</f>
        <v>87</v>
      </c>
      <c r="O21" s="90">
        <f t="shared" si="4"/>
        <v>12017</v>
      </c>
      <c r="P21" s="90">
        <f t="shared" si="4"/>
        <v>227230</v>
      </c>
      <c r="Q21" s="91">
        <f>IF(ISNUMBER(C21),IF(C21=0," -",O21*100/C21)," -")</f>
        <v>99.80068100656092</v>
      </c>
      <c r="R21" s="91">
        <f>IF(ISNUMBER(C21),IF(C21=0," -",D21*10/C21)," -")</f>
        <v>164.72386014450626</v>
      </c>
      <c r="S21" s="91">
        <f>IF(ISNUMBER(O21),IF(O21=0," -",P21*10/O21)," -")</f>
        <v>189.090455188483</v>
      </c>
      <c r="T21" s="92">
        <f>IF(ISNUMBER(R21),IF(R21=0," -",S21/R21)," -")</f>
        <v>1.147923895315474</v>
      </c>
      <c r="U21" s="90">
        <f>AJ111</f>
        <v>1336707</v>
      </c>
      <c r="V21" s="90">
        <f>AJ60</f>
        <v>1669760</v>
      </c>
      <c r="W21" s="90">
        <f>AK111</f>
        <v>23091561</v>
      </c>
      <c r="X21" s="90">
        <f>AK60</f>
        <v>28734044</v>
      </c>
      <c r="Y21" s="93">
        <f>IF(ISNUMBER(T21),W21*T21," -")</f>
        <v>26507354.652034882</v>
      </c>
      <c r="Z21" s="93">
        <f>IF(ISNUMBER(AG21),W21*AG21," -")</f>
        <v>26454520.45955512</v>
      </c>
      <c r="AA21" s="91">
        <f>IF(ISNUMBER(BI9),IF(BI9=0," -",BJ9*10/BI9)," -")</f>
        <v>188.93607705779334</v>
      </c>
      <c r="AB21" s="91">
        <f>IF(ISNUMBER(O21),IF(O21=0," -",P21*10/O21)," -")</f>
        <v>189.090455188483</v>
      </c>
      <c r="AC21" s="142">
        <f>IF(BN9="","-",BN9)</f>
        <v>64.92661259266032</v>
      </c>
      <c r="AD21" s="112">
        <f>IF(ISNUMBER(N21),IF(N21=0," -",O21/N21)," -")</f>
        <v>138.1264367816092</v>
      </c>
      <c r="AE21" s="18"/>
      <c r="AF21" s="42">
        <f>IF(ISNUMBER(C21),IF(C21=0," -",O21/C21)," -")</f>
        <v>0.9980068100656092</v>
      </c>
      <c r="AG21" s="43">
        <f>IF(ISNUMBER(T21),IF(ISNUMBER(AF21),T21*AF21," -")," -")</f>
        <v>1.1456358649618845</v>
      </c>
      <c r="AI21" s="1" t="s">
        <v>16</v>
      </c>
      <c r="AJ21" s="3" t="s">
        <v>158</v>
      </c>
      <c r="AK21" s="4" t="s">
        <v>174</v>
      </c>
      <c r="AL21" s="13">
        <v>4613</v>
      </c>
      <c r="AM21" s="20">
        <v>85697</v>
      </c>
      <c r="AO21" s="1" t="s">
        <v>16</v>
      </c>
      <c r="AP21" s="29" t="s">
        <v>174</v>
      </c>
      <c r="AQ21" s="48">
        <v>2</v>
      </c>
      <c r="AR21" s="19">
        <v>28</v>
      </c>
      <c r="AS21" s="19">
        <v>1</v>
      </c>
      <c r="AT21" s="19">
        <v>60</v>
      </c>
      <c r="AU21" s="19">
        <v>4581</v>
      </c>
      <c r="AV21" s="19">
        <v>84446</v>
      </c>
      <c r="AW21" s="20"/>
      <c r="AY21" s="1" t="s">
        <v>16</v>
      </c>
      <c r="AZ21" s="29" t="s">
        <v>174</v>
      </c>
      <c r="BA21" s="13">
        <v>37</v>
      </c>
      <c r="BB21" s="19">
        <v>0</v>
      </c>
      <c r="BC21" s="19">
        <v>0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4482</v>
      </c>
      <c r="BJ21" s="20">
        <v>82246</v>
      </c>
      <c r="BL21" s="130" t="s">
        <v>174</v>
      </c>
      <c r="BM21" s="131" t="s">
        <v>220</v>
      </c>
      <c r="BN21" s="132">
        <v>46.63689829842803</v>
      </c>
    </row>
    <row r="22" spans="1:66" ht="16.5" customHeight="1">
      <c r="A22" s="105" t="s">
        <v>5</v>
      </c>
      <c r="B22" s="90">
        <f>BA10</f>
        <v>28</v>
      </c>
      <c r="C22" s="90">
        <f t="shared" si="1"/>
        <v>3661</v>
      </c>
      <c r="D22" s="90">
        <f t="shared" si="1"/>
        <v>54291</v>
      </c>
      <c r="E22" s="91">
        <f>IF(ISNUMBER(C22),IF(C22=0," -",D22*10/C22)," -")</f>
        <v>148.29554766457252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28</v>
      </c>
      <c r="O22" s="90">
        <f t="shared" si="4"/>
        <v>3661</v>
      </c>
      <c r="P22" s="90">
        <f t="shared" si="4"/>
        <v>54291</v>
      </c>
      <c r="Q22" s="91">
        <f>IF(ISNUMBER(C22),IF(C22=0," -",O22*100/C22)," -")</f>
        <v>100</v>
      </c>
      <c r="R22" s="91">
        <f>IF(ISNUMBER(C22),IF(C22=0," -",D22*10/C22)," -")</f>
        <v>148.29554766457252</v>
      </c>
      <c r="S22" s="91">
        <f>IF(ISNUMBER(O22),IF(O22=0," -",P22*10/O22)," -")</f>
        <v>148.29554766457252</v>
      </c>
      <c r="T22" s="92">
        <f>IF(ISNUMBER(R22),IF(R22=0," -",S22/R22)," -")</f>
        <v>1</v>
      </c>
      <c r="U22" s="90">
        <f>AJ112</f>
        <v>474299</v>
      </c>
      <c r="V22" s="90">
        <f>AJ61</f>
        <v>515228</v>
      </c>
      <c r="W22" s="90">
        <f>AK112</f>
        <v>7442925</v>
      </c>
      <c r="X22" s="90">
        <f>AK61</f>
        <v>8064943</v>
      </c>
      <c r="Y22" s="93">
        <f>IF(ISNUMBER(T22),W22*T22," -")</f>
        <v>7442925</v>
      </c>
      <c r="Z22" s="93">
        <f>IF(ISNUMBER(AG22),W22*AG22," -")</f>
        <v>7442925</v>
      </c>
      <c r="AA22" s="91">
        <f>IF(ISNUMBER(BI10),IF(BI10=0," -",BJ10*10/BI10)," -")</f>
        <v>148.76974231088946</v>
      </c>
      <c r="AB22" s="91">
        <f>IF(ISNUMBER(O22),IF(O22=0," -",P22*10/O22)," -")</f>
        <v>148.29554766457252</v>
      </c>
      <c r="AC22" s="142">
        <f>IF(BN10="","-",BN10)</f>
        <v>53.3384622208938</v>
      </c>
      <c r="AD22" s="112">
        <f>IF(ISNUMBER(N22),IF(N22=0," -",O22/N22)," -")</f>
        <v>130.75</v>
      </c>
      <c r="AE22" s="18"/>
      <c r="AF22" s="42">
        <f>IF(ISNUMBER(C22),IF(C22=0," -",O22/C22)," -")</f>
        <v>1</v>
      </c>
      <c r="AG22" s="43">
        <f>IF(ISNUMBER(T22),IF(ISNUMBER(AF22),T22*AF22," -")," -")</f>
        <v>1</v>
      </c>
      <c r="AI22" s="1" t="s">
        <v>17</v>
      </c>
      <c r="AJ22" s="5" t="s">
        <v>158</v>
      </c>
      <c r="AK22" s="6" t="s">
        <v>175</v>
      </c>
      <c r="AL22" s="14">
        <v>6480</v>
      </c>
      <c r="AM22" s="22">
        <v>100698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0</v>
      </c>
      <c r="AT22" s="21">
        <v>0</v>
      </c>
      <c r="AU22" s="21">
        <v>6480</v>
      </c>
      <c r="AV22" s="21">
        <v>100748</v>
      </c>
      <c r="AW22" s="22"/>
      <c r="AY22" s="1" t="s">
        <v>17</v>
      </c>
      <c r="AZ22" s="30" t="s">
        <v>175</v>
      </c>
      <c r="BA22" s="14">
        <v>50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5997</v>
      </c>
      <c r="BJ22" s="22">
        <v>94648</v>
      </c>
      <c r="BL22" s="126" t="s">
        <v>175</v>
      </c>
      <c r="BM22" s="127" t="s">
        <v>221</v>
      </c>
      <c r="BN22" s="122">
        <v>40.132621864833055</v>
      </c>
    </row>
    <row r="23" spans="1:66" ht="16.5" customHeight="1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5393</v>
      </c>
      <c r="AM23" s="22">
        <v>82977</v>
      </c>
      <c r="AO23" s="1" t="s">
        <v>18</v>
      </c>
      <c r="AP23" s="30" t="s">
        <v>176</v>
      </c>
      <c r="AQ23" s="49">
        <v>1</v>
      </c>
      <c r="AR23" s="21">
        <v>25</v>
      </c>
      <c r="AS23" s="21">
        <v>0</v>
      </c>
      <c r="AT23" s="21">
        <v>0</v>
      </c>
      <c r="AU23" s="21">
        <v>5418</v>
      </c>
      <c r="AV23" s="21">
        <v>87366</v>
      </c>
      <c r="AW23" s="22"/>
      <c r="AY23" s="1" t="s">
        <v>18</v>
      </c>
      <c r="AZ23" s="30" t="s">
        <v>176</v>
      </c>
      <c r="BA23" s="14">
        <v>40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4938</v>
      </c>
      <c r="BJ23" s="22">
        <v>77296</v>
      </c>
      <c r="BL23" s="126" t="s">
        <v>176</v>
      </c>
      <c r="BM23" s="127" t="s">
        <v>222</v>
      </c>
      <c r="BN23" s="122">
        <v>30.888496495326553</v>
      </c>
    </row>
    <row r="24" spans="1:66" ht="16.5" customHeight="1">
      <c r="A24" s="105" t="s">
        <v>6</v>
      </c>
      <c r="B24" s="90">
        <f>BA11</f>
        <v>55</v>
      </c>
      <c r="C24" s="90">
        <f aca="true" t="shared" si="5" ref="C24:D28">AL11</f>
        <v>7753</v>
      </c>
      <c r="D24" s="90">
        <f t="shared" si="5"/>
        <v>134197</v>
      </c>
      <c r="E24" s="91">
        <f>IF(ISNUMBER(C24),IF(C24=0," -",D24*10/C24)," -")</f>
        <v>173.09041661292403</v>
      </c>
      <c r="F24" s="90">
        <f aca="true" t="shared" si="6" ref="F24:I28">BB11</f>
        <v>0</v>
      </c>
      <c r="G24" s="90">
        <f t="shared" si="6"/>
        <v>1</v>
      </c>
      <c r="H24" s="90">
        <f t="shared" si="6"/>
        <v>0</v>
      </c>
      <c r="I24" s="90">
        <f t="shared" si="6"/>
        <v>0</v>
      </c>
      <c r="J24" s="90">
        <f aca="true" t="shared" si="7" ref="J24:M28">AQ11</f>
        <v>3</v>
      </c>
      <c r="K24" s="90">
        <f t="shared" si="7"/>
        <v>21</v>
      </c>
      <c r="L24" s="90">
        <f t="shared" si="7"/>
        <v>4</v>
      </c>
      <c r="M24" s="90">
        <f t="shared" si="7"/>
        <v>145</v>
      </c>
      <c r="N24" s="90">
        <f>B24-SUM(F24:I24)</f>
        <v>54</v>
      </c>
      <c r="O24" s="90">
        <f aca="true" t="shared" si="8" ref="O24:P28">AU11</f>
        <v>7526</v>
      </c>
      <c r="P24" s="90">
        <f t="shared" si="8"/>
        <v>131873</v>
      </c>
      <c r="Q24" s="91">
        <f>IF(ISNUMBER(C24),IF(C24=0," -",O24*100/C24)," -")</f>
        <v>97.07210112214626</v>
      </c>
      <c r="R24" s="91">
        <f>IF(ISNUMBER(C24),IF(C24=0," -",D24*10/C24)," -")</f>
        <v>173.09041661292403</v>
      </c>
      <c r="S24" s="91">
        <f>IF(ISNUMBER(O24),IF(O24=0," -",P24*10/O24)," -")</f>
        <v>175.22322614934893</v>
      </c>
      <c r="T24" s="92">
        <f>IF(ISNUMBER(R24),IF(R24=0," -",S24/R24)," -")</f>
        <v>1.012321938892749</v>
      </c>
      <c r="U24" s="90">
        <f>AJ113</f>
        <v>538479</v>
      </c>
      <c r="V24" s="90">
        <f>AJ62</f>
        <v>658117</v>
      </c>
      <c r="W24" s="90">
        <f>AK113</f>
        <v>8807391</v>
      </c>
      <c r="X24" s="90">
        <f>AK62</f>
        <v>10732014</v>
      </c>
      <c r="Y24" s="93">
        <f>IF(ISNUMBER(T24),W24*T24," -")</f>
        <v>8915915.133706547</v>
      </c>
      <c r="Z24" s="93">
        <f>IF(ISNUMBER(AG24),W24*AG24," -")</f>
        <v>8654866.154556362</v>
      </c>
      <c r="AA24" s="91">
        <f>IF(ISNUMBER(BI11),IF(BI11=0," -",BJ11*10/BI11)," -")</f>
        <v>175.22322614934893</v>
      </c>
      <c r="AB24" s="91">
        <f>IF(ISNUMBER(O24),IF(O24=0," -",P24*10/O24)," -")</f>
        <v>175.22322614934893</v>
      </c>
      <c r="AC24" s="142">
        <f>IF(BN11="","-",BN11)</f>
        <v>46.29765980037312</v>
      </c>
      <c r="AD24" s="112">
        <f>IF(ISNUMBER(N24),IF(N24=0," -",O24/N24)," -")</f>
        <v>139.37037037037038</v>
      </c>
      <c r="AE24" s="18"/>
      <c r="AF24" s="42">
        <f>IF(ISNUMBER(C24),IF(C24=0," -",O24/C24)," -")</f>
        <v>0.9707210112214627</v>
      </c>
      <c r="AG24" s="43">
        <f>IF(ISNUMBER(T24),IF(ISNUMBER(AF24),T24*AF24," -")," -")</f>
        <v>0.982682176203641</v>
      </c>
      <c r="AI24" s="1" t="s">
        <v>19</v>
      </c>
      <c r="AJ24" s="5" t="s">
        <v>158</v>
      </c>
      <c r="AK24" s="6" t="s">
        <v>177</v>
      </c>
      <c r="AL24" s="14">
        <v>5252</v>
      </c>
      <c r="AM24" s="22">
        <v>93573</v>
      </c>
      <c r="AO24" s="1" t="s">
        <v>19</v>
      </c>
      <c r="AP24" s="30" t="s">
        <v>177</v>
      </c>
      <c r="AQ24" s="49">
        <v>0</v>
      </c>
      <c r="AR24" s="21">
        <v>0</v>
      </c>
      <c r="AS24" s="21">
        <v>0</v>
      </c>
      <c r="AT24" s="21">
        <v>0</v>
      </c>
      <c r="AU24" s="21">
        <v>5252</v>
      </c>
      <c r="AV24" s="21">
        <v>95728</v>
      </c>
      <c r="AW24" s="22"/>
      <c r="AY24" s="1" t="s">
        <v>19</v>
      </c>
      <c r="AZ24" s="30" t="s">
        <v>177</v>
      </c>
      <c r="BA24" s="14">
        <v>43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5252</v>
      </c>
      <c r="BJ24" s="22">
        <v>95728</v>
      </c>
      <c r="BL24" s="126" t="s">
        <v>177</v>
      </c>
      <c r="BM24" s="127" t="s">
        <v>223</v>
      </c>
      <c r="BN24" s="122">
        <v>41.74580176874823</v>
      </c>
    </row>
    <row r="25" spans="1:66" ht="16.5" customHeight="1" thickBot="1">
      <c r="A25" s="105" t="s">
        <v>7</v>
      </c>
      <c r="B25" s="90">
        <f>BA12</f>
        <v>87</v>
      </c>
      <c r="C25" s="90">
        <f t="shared" si="5"/>
        <v>12241</v>
      </c>
      <c r="D25" s="90">
        <f t="shared" si="5"/>
        <v>205449</v>
      </c>
      <c r="E25" s="91">
        <f>IF(ISNUMBER(C25),IF(C25=0," -",D25*10/C25)," -")</f>
        <v>167.83677804100972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0</v>
      </c>
      <c r="K25" s="90">
        <f t="shared" si="7"/>
        <v>0</v>
      </c>
      <c r="L25" s="90">
        <f t="shared" si="7"/>
        <v>1</v>
      </c>
      <c r="M25" s="90">
        <f t="shared" si="7"/>
        <v>18</v>
      </c>
      <c r="N25" s="90">
        <f>B25-SUM(F25:I25)</f>
        <v>87</v>
      </c>
      <c r="O25" s="90">
        <f t="shared" si="8"/>
        <v>12223</v>
      </c>
      <c r="P25" s="90">
        <f t="shared" si="8"/>
        <v>205549</v>
      </c>
      <c r="Q25" s="91">
        <f>IF(ISNUMBER(C25),IF(C25=0," -",O25*100/C25)," -")</f>
        <v>99.85295319009884</v>
      </c>
      <c r="R25" s="91">
        <f>IF(ISNUMBER(C25),IF(C25=0," -",D25*10/C25)," -")</f>
        <v>167.83677804100972</v>
      </c>
      <c r="S25" s="91">
        <f>IF(ISNUMBER(O25),IF(O25=0," -",P25*10/O25)," -")</f>
        <v>168.16575308843983</v>
      </c>
      <c r="T25" s="92">
        <f>IF(ISNUMBER(R25),IF(R25=0," -",S25/R25)," -")</f>
        <v>1.0019600891489333</v>
      </c>
      <c r="U25" s="90">
        <f>AJ114</f>
        <v>1122720</v>
      </c>
      <c r="V25" s="90">
        <f>AJ63</f>
        <v>1389102</v>
      </c>
      <c r="W25" s="90">
        <f>AK114</f>
        <v>19315928</v>
      </c>
      <c r="X25" s="90">
        <f>AK63</f>
        <v>23796318</v>
      </c>
      <c r="Y25" s="93">
        <f>IF(ISNUMBER(T25),W25*T25," -")</f>
        <v>19353788.940874375</v>
      </c>
      <c r="Z25" s="93">
        <f>IF(ISNUMBER(AG25),W25*AG25," -")</f>
        <v>19325329.811641816</v>
      </c>
      <c r="AA25" s="91">
        <f>IF(ISNUMBER(BI12),IF(BI12=0," -",BJ12*10/BI12)," -")</f>
        <v>168.16575308843983</v>
      </c>
      <c r="AB25" s="91">
        <f>IF(ISNUMBER(O25),IF(O25=0," -",P25*10/O25)," -")</f>
        <v>168.16575308843983</v>
      </c>
      <c r="AC25" s="142">
        <f>IF(BN12="","-",BN12)</f>
        <v>57.662015245574096</v>
      </c>
      <c r="AD25" s="112">
        <f>IF(ISNUMBER(N25),IF(N25=0," -",O25/N25)," -")</f>
        <v>140.49425287356323</v>
      </c>
      <c r="AE25" s="18"/>
      <c r="AF25" s="42">
        <f>IF(ISNUMBER(C25),IF(C25=0," -",O25/C25)," -")</f>
        <v>0.9985295319009885</v>
      </c>
      <c r="AG25" s="43">
        <f>IF(ISNUMBER(T25),IF(ISNUMBER(AF25),T25*AF25," -")," -")</f>
        <v>1.000486738801357</v>
      </c>
      <c r="AI25" s="1" t="s">
        <v>20</v>
      </c>
      <c r="AJ25" s="9" t="s">
        <v>158</v>
      </c>
      <c r="AK25" s="10" t="s">
        <v>178</v>
      </c>
      <c r="AL25" s="16">
        <v>14536</v>
      </c>
      <c r="AM25" s="26">
        <v>276872</v>
      </c>
      <c r="AO25" s="1" t="s">
        <v>20</v>
      </c>
      <c r="AP25" s="32" t="s">
        <v>178</v>
      </c>
      <c r="AQ25" s="51">
        <v>0</v>
      </c>
      <c r="AR25" s="25">
        <v>0</v>
      </c>
      <c r="AS25" s="25">
        <v>0</v>
      </c>
      <c r="AT25" s="25">
        <v>0</v>
      </c>
      <c r="AU25" s="25">
        <v>14536</v>
      </c>
      <c r="AV25" s="25">
        <v>276431</v>
      </c>
      <c r="AW25" s="26"/>
      <c r="AY25" s="1" t="s">
        <v>20</v>
      </c>
      <c r="AZ25" s="32" t="s">
        <v>178</v>
      </c>
      <c r="BA25" s="16">
        <v>108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11727</v>
      </c>
      <c r="BJ25" s="26">
        <v>220673</v>
      </c>
      <c r="BL25" s="133" t="s">
        <v>178</v>
      </c>
      <c r="BM25" s="134" t="s">
        <v>224</v>
      </c>
      <c r="BN25" s="135">
        <v>46.91645652897744</v>
      </c>
    </row>
    <row r="26" spans="1:66" ht="16.5" customHeight="1">
      <c r="A26" s="105" t="s">
        <v>8</v>
      </c>
      <c r="B26" s="90">
        <f>BA13</f>
        <v>82</v>
      </c>
      <c r="C26" s="90">
        <f t="shared" si="5"/>
        <v>10033</v>
      </c>
      <c r="D26" s="90">
        <f t="shared" si="5"/>
        <v>165926</v>
      </c>
      <c r="E26" s="91">
        <f>IF(ISNUMBER(C26),IF(C26=0," -",D26*10/C26)," -")</f>
        <v>165.38024519087014</v>
      </c>
      <c r="F26" s="90">
        <f t="shared" si="6"/>
        <v>0</v>
      </c>
      <c r="G26" s="90">
        <f t="shared" si="6"/>
        <v>1</v>
      </c>
      <c r="H26" s="90">
        <f t="shared" si="6"/>
        <v>0</v>
      </c>
      <c r="I26" s="90">
        <f t="shared" si="6"/>
        <v>0</v>
      </c>
      <c r="J26" s="90">
        <f t="shared" si="7"/>
        <v>1</v>
      </c>
      <c r="K26" s="90">
        <f t="shared" si="7"/>
        <v>10</v>
      </c>
      <c r="L26" s="90">
        <f t="shared" si="7"/>
        <v>1</v>
      </c>
      <c r="M26" s="90">
        <f t="shared" si="7"/>
        <v>4</v>
      </c>
      <c r="N26" s="90">
        <f>B26-SUM(F26:I26)</f>
        <v>81</v>
      </c>
      <c r="O26" s="90">
        <f t="shared" si="8"/>
        <v>9933</v>
      </c>
      <c r="P26" s="90">
        <f t="shared" si="8"/>
        <v>170090</v>
      </c>
      <c r="Q26" s="91">
        <f>IF(ISNUMBER(C26),IF(C26=0," -",O26*100/C26)," -")</f>
        <v>99.0032891458188</v>
      </c>
      <c r="R26" s="91">
        <f>IF(ISNUMBER(C26),IF(C26=0," -",D26*10/C26)," -")</f>
        <v>165.38024519087014</v>
      </c>
      <c r="S26" s="91">
        <f>IF(ISNUMBER(O26),IF(O26=0," -",P26*10/O26)," -")</f>
        <v>171.237289841941</v>
      </c>
      <c r="T26" s="92">
        <f>IF(ISNUMBER(R26),IF(R26=0," -",S26/R26)," -")</f>
        <v>1.035415624425463</v>
      </c>
      <c r="U26" s="90">
        <f>AJ115</f>
        <v>1663679</v>
      </c>
      <c r="V26" s="90">
        <f>AJ64</f>
        <v>1809364</v>
      </c>
      <c r="W26" s="90">
        <f>AK115</f>
        <v>27075161</v>
      </c>
      <c r="X26" s="90">
        <f>AK64</f>
        <v>29435165</v>
      </c>
      <c r="Y26" s="93">
        <f>IF(ISNUMBER(T26),W26*T26," -")</f>
        <v>28034044.733234946</v>
      </c>
      <c r="Z26" s="93">
        <f>IF(ISNUMBER(AG26),W26*AG26," -")</f>
        <v>27754626.366512775</v>
      </c>
      <c r="AA26" s="91">
        <f>IF(ISNUMBER(BI13),IF(BI13=0," -",BJ13*10/BI13)," -")</f>
        <v>173.9230352303523</v>
      </c>
      <c r="AB26" s="91">
        <f>IF(ISNUMBER(O26),IF(O26=0," -",P26*10/O26)," -")</f>
        <v>171.237289841941</v>
      </c>
      <c r="AC26" s="142">
        <f>IF(BN13="","-",BN13)</f>
        <v>52.69685976326474</v>
      </c>
      <c r="AD26" s="112">
        <f>IF(ISNUMBER(N26),IF(N26=0," -",O26/N26)," -")</f>
        <v>122.62962962962963</v>
      </c>
      <c r="AE26" s="18"/>
      <c r="AF26" s="42">
        <f>IF(ISNUMBER(C26),IF(C26=0," -",O26/C26)," -")</f>
        <v>0.990032891458188</v>
      </c>
      <c r="AG26" s="43">
        <f>IF(ISNUMBER(T26),IF(ISNUMBER(AF26),T26*AF26," -")," -")</f>
        <v>1.0250955245109263</v>
      </c>
      <c r="AI26" s="1" t="s">
        <v>21</v>
      </c>
      <c r="AJ26" s="11" t="s">
        <v>158</v>
      </c>
      <c r="AK26" s="12" t="s">
        <v>179</v>
      </c>
      <c r="AL26" s="17">
        <v>10672</v>
      </c>
      <c r="AM26" s="28">
        <v>189869</v>
      </c>
      <c r="AO26" s="1" t="s">
        <v>21</v>
      </c>
      <c r="AP26" s="33" t="s">
        <v>179</v>
      </c>
      <c r="AQ26" s="52">
        <v>7</v>
      </c>
      <c r="AR26" s="27">
        <v>22</v>
      </c>
      <c r="AS26" s="27">
        <v>3</v>
      </c>
      <c r="AT26" s="27">
        <v>25</v>
      </c>
      <c r="AU26" s="27">
        <v>10538</v>
      </c>
      <c r="AV26" s="27">
        <v>192269</v>
      </c>
      <c r="AW26" s="28"/>
      <c r="AY26" s="1" t="s">
        <v>21</v>
      </c>
      <c r="AZ26" s="33" t="s">
        <v>179</v>
      </c>
      <c r="BA26" s="17">
        <v>92</v>
      </c>
      <c r="BB26" s="27">
        <v>1</v>
      </c>
      <c r="BC26" s="27">
        <v>0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10538</v>
      </c>
      <c r="BJ26" s="28">
        <v>192269</v>
      </c>
      <c r="BL26" s="124" t="s">
        <v>179</v>
      </c>
      <c r="BM26" s="125" t="s">
        <v>225</v>
      </c>
      <c r="BN26" s="121">
        <v>56.58536012359774</v>
      </c>
    </row>
    <row r="27" spans="1:66" ht="16.5" customHeight="1">
      <c r="A27" s="105" t="s">
        <v>9</v>
      </c>
      <c r="B27" s="90">
        <f>BA14</f>
        <v>63</v>
      </c>
      <c r="C27" s="90">
        <f t="shared" si="5"/>
        <v>9013</v>
      </c>
      <c r="D27" s="90">
        <f t="shared" si="5"/>
        <v>131562</v>
      </c>
      <c r="E27" s="91">
        <f>IF(ISNUMBER(C27),IF(C27=0," -",D27*10/C27)," -")</f>
        <v>145.96915566404084</v>
      </c>
      <c r="F27" s="90">
        <f t="shared" si="6"/>
        <v>0</v>
      </c>
      <c r="G27" s="90">
        <f t="shared" si="6"/>
        <v>1</v>
      </c>
      <c r="H27" s="90">
        <f t="shared" si="6"/>
        <v>0</v>
      </c>
      <c r="I27" s="90">
        <f t="shared" si="6"/>
        <v>0</v>
      </c>
      <c r="J27" s="90">
        <f t="shared" si="7"/>
        <v>6</v>
      </c>
      <c r="K27" s="90">
        <f t="shared" si="7"/>
        <v>22</v>
      </c>
      <c r="L27" s="90">
        <f t="shared" si="7"/>
        <v>4</v>
      </c>
      <c r="M27" s="90">
        <f t="shared" si="7"/>
        <v>27</v>
      </c>
      <c r="N27" s="90">
        <f>B27-SUM(F27:I27)</f>
        <v>62</v>
      </c>
      <c r="O27" s="90">
        <f t="shared" si="8"/>
        <v>8911</v>
      </c>
      <c r="P27" s="90">
        <f t="shared" si="8"/>
        <v>136865</v>
      </c>
      <c r="Q27" s="91">
        <f>IF(ISNUMBER(C27),IF(C27=0," -",O27*100/C27)," -")</f>
        <v>98.86830134250528</v>
      </c>
      <c r="R27" s="91">
        <f>IF(ISNUMBER(C27),IF(C27=0," -",D27*10/C27)," -")</f>
        <v>145.96915566404084</v>
      </c>
      <c r="S27" s="91">
        <f>IF(ISNUMBER(O27),IF(O27=0," -",P27*10/O27)," -")</f>
        <v>153.59106722028952</v>
      </c>
      <c r="T27" s="92">
        <f>IF(ISNUMBER(R27),IF(R27=0," -",S27/R27)," -")</f>
        <v>1.0522159049394728</v>
      </c>
      <c r="U27" s="90">
        <f>AJ116</f>
        <v>1012666</v>
      </c>
      <c r="V27" s="90">
        <f>AJ65</f>
        <v>1136568</v>
      </c>
      <c r="W27" s="90">
        <f>AK116</f>
        <v>16816573</v>
      </c>
      <c r="X27" s="90">
        <f>AK65</f>
        <v>18880082</v>
      </c>
      <c r="Y27" s="93">
        <f>IF(ISNUMBER(T27),W27*T27," -")</f>
        <v>17694665.577175707</v>
      </c>
      <c r="Z27" s="93">
        <f>IF(ISNUMBER(AG27),W27*AG27," -")</f>
        <v>17494415.284390625</v>
      </c>
      <c r="AA27" s="91">
        <f>IF(ISNUMBER(BI14),IF(BI14=0," -",BJ14*10/BI14)," -")</f>
        <v>153.59106722028952</v>
      </c>
      <c r="AB27" s="91">
        <f>IF(ISNUMBER(O27),IF(O27=0," -",P27*10/O27)," -")</f>
        <v>153.59106722028952</v>
      </c>
      <c r="AC27" s="142">
        <f>IF(BN14="","-",BN14)</f>
        <v>47.56596853744965</v>
      </c>
      <c r="AD27" s="112">
        <f>IF(ISNUMBER(N27),IF(N27=0," -",O27/N27)," -")</f>
        <v>143.7258064516129</v>
      </c>
      <c r="AE27" s="18"/>
      <c r="AF27" s="42">
        <f>IF(ISNUMBER(C27),IF(C27=0," -",O27/C27)," -")</f>
        <v>0.9886830134250527</v>
      </c>
      <c r="AG27" s="43">
        <f>IF(ISNUMBER(T27),IF(ISNUMBER(AF27),T27*AF27," -")," -")</f>
        <v>1.0403079916693267</v>
      </c>
      <c r="AI27" s="1" t="s">
        <v>22</v>
      </c>
      <c r="AJ27" s="5" t="s">
        <v>158</v>
      </c>
      <c r="AK27" s="6" t="s">
        <v>180</v>
      </c>
      <c r="AL27" s="14">
        <v>15944</v>
      </c>
      <c r="AM27" s="22">
        <v>288508</v>
      </c>
      <c r="AO27" s="1" t="s">
        <v>22</v>
      </c>
      <c r="AP27" s="30" t="s">
        <v>180</v>
      </c>
      <c r="AQ27" s="49">
        <v>1</v>
      </c>
      <c r="AR27" s="21">
        <v>5</v>
      </c>
      <c r="AS27" s="21">
        <v>2</v>
      </c>
      <c r="AT27" s="21">
        <v>6</v>
      </c>
      <c r="AU27" s="21">
        <v>15943</v>
      </c>
      <c r="AV27" s="21">
        <v>290380</v>
      </c>
      <c r="AW27" s="22"/>
      <c r="AY27" s="1" t="s">
        <v>22</v>
      </c>
      <c r="AZ27" s="30" t="s">
        <v>180</v>
      </c>
      <c r="BA27" s="14">
        <v>139</v>
      </c>
      <c r="BB27" s="21">
        <v>0</v>
      </c>
      <c r="BC27" s="21">
        <v>0</v>
      </c>
      <c r="BD27" s="21">
        <v>0</v>
      </c>
      <c r="BE27" s="22">
        <v>0</v>
      </c>
      <c r="BG27" s="1" t="s">
        <v>22</v>
      </c>
      <c r="BH27" s="30" t="s">
        <v>180</v>
      </c>
      <c r="BI27" s="14">
        <v>14967</v>
      </c>
      <c r="BJ27" s="22">
        <v>274428</v>
      </c>
      <c r="BL27" s="126" t="s">
        <v>180</v>
      </c>
      <c r="BM27" s="127" t="s">
        <v>226</v>
      </c>
      <c r="BN27" s="122">
        <v>53.33143678842187</v>
      </c>
    </row>
    <row r="28" spans="1:66" ht="16.5" customHeight="1">
      <c r="A28" s="105" t="s">
        <v>10</v>
      </c>
      <c r="B28" s="90">
        <f>BA15</f>
        <v>121</v>
      </c>
      <c r="C28" s="90">
        <f t="shared" si="5"/>
        <v>15261</v>
      </c>
      <c r="D28" s="90">
        <f t="shared" si="5"/>
        <v>255524</v>
      </c>
      <c r="E28" s="91">
        <f>IF(ISNUMBER(C28),IF(C28=0," -",D28*10/C28)," -")</f>
        <v>167.43594784090163</v>
      </c>
      <c r="F28" s="90">
        <f t="shared" si="6"/>
        <v>0</v>
      </c>
      <c r="G28" s="90">
        <f t="shared" si="6"/>
        <v>0</v>
      </c>
      <c r="H28" s="90">
        <f t="shared" si="6"/>
        <v>0</v>
      </c>
      <c r="I28" s="90">
        <f t="shared" si="6"/>
        <v>0</v>
      </c>
      <c r="J28" s="90">
        <f t="shared" si="7"/>
        <v>2</v>
      </c>
      <c r="K28" s="90">
        <f t="shared" si="7"/>
        <v>40</v>
      </c>
      <c r="L28" s="90">
        <f t="shared" si="7"/>
        <v>3</v>
      </c>
      <c r="M28" s="90">
        <f t="shared" si="7"/>
        <v>3</v>
      </c>
      <c r="N28" s="90">
        <f>B28-SUM(F28:I28)</f>
        <v>121</v>
      </c>
      <c r="O28" s="90">
        <f t="shared" si="8"/>
        <v>15298</v>
      </c>
      <c r="P28" s="90">
        <f t="shared" si="8"/>
        <v>255392</v>
      </c>
      <c r="Q28" s="91">
        <f>IF(ISNUMBER(C28),IF(C28=0," -",O28*100/C28)," -")</f>
        <v>100.24244807024441</v>
      </c>
      <c r="R28" s="91">
        <f>IF(ISNUMBER(C28),IF(C28=0," -",D28*10/C28)," -")</f>
        <v>167.43594784090163</v>
      </c>
      <c r="S28" s="91">
        <f>IF(ISNUMBER(O28),IF(O28=0," -",P28*10/O28)," -")</f>
        <v>166.94469865341875</v>
      </c>
      <c r="T28" s="92">
        <f>IF(ISNUMBER(R28),IF(R28=0," -",S28/R28)," -")</f>
        <v>0.9970660470835709</v>
      </c>
      <c r="U28" s="90">
        <f>AJ117</f>
        <v>1045104</v>
      </c>
      <c r="V28" s="90">
        <f>AJ66</f>
        <v>1212120</v>
      </c>
      <c r="W28" s="90">
        <f>AK117</f>
        <v>16919678</v>
      </c>
      <c r="X28" s="90">
        <f>AK66</f>
        <v>19657168</v>
      </c>
      <c r="Y28" s="93">
        <f>IF(ISNUMBER(T28),W28*T28," -")</f>
        <v>16870036.46138686</v>
      </c>
      <c r="Z28" s="93">
        <f>IF(ISNUMBER(AG28),W28*AG28," -")</f>
        <v>16910937.53923702</v>
      </c>
      <c r="AA28" s="91">
        <f>IF(ISNUMBER(BI15),IF(BI15=0," -",BJ15*10/BI15)," -")</f>
        <v>165.72186484514887</v>
      </c>
      <c r="AB28" s="91">
        <f>IF(ISNUMBER(O28),IF(O28=0," -",P28*10/O28)," -")</f>
        <v>166.94469865341875</v>
      </c>
      <c r="AC28" s="142">
        <f>IF(BN15="","-",BN15)</f>
        <v>47.80028994785697</v>
      </c>
      <c r="AD28" s="112">
        <f>IF(ISNUMBER(N28),IF(N28=0," -",O28/N28)," -")</f>
        <v>126.4297520661157</v>
      </c>
      <c r="AE28" s="18"/>
      <c r="AF28" s="42">
        <f>IF(ISNUMBER(C28),IF(C28=0," -",O28/C28)," -")</f>
        <v>1.002424480702444</v>
      </c>
      <c r="AG28" s="43">
        <f>IF(ISNUMBER(T28),IF(ISNUMBER(AF28),T28*AF28," -")," -")</f>
        <v>0.9994834144737872</v>
      </c>
      <c r="AI28" s="1" t="s">
        <v>23</v>
      </c>
      <c r="AJ28" s="5" t="s">
        <v>158</v>
      </c>
      <c r="AK28" s="6" t="s">
        <v>181</v>
      </c>
      <c r="AL28" s="14">
        <v>7464</v>
      </c>
      <c r="AM28" s="22">
        <v>129438</v>
      </c>
      <c r="AO28" s="1" t="s">
        <v>23</v>
      </c>
      <c r="AP28" s="30" t="s">
        <v>181</v>
      </c>
      <c r="AQ28" s="49">
        <v>4</v>
      </c>
      <c r="AR28" s="21">
        <v>58</v>
      </c>
      <c r="AS28" s="21">
        <v>2</v>
      </c>
      <c r="AT28" s="21">
        <v>7</v>
      </c>
      <c r="AU28" s="21">
        <v>7515</v>
      </c>
      <c r="AV28" s="21">
        <v>139237</v>
      </c>
      <c r="AW28" s="22"/>
      <c r="AY28" s="1" t="s">
        <v>23</v>
      </c>
      <c r="AZ28" s="30" t="s">
        <v>181</v>
      </c>
      <c r="BA28" s="14">
        <v>64</v>
      </c>
      <c r="BB28" s="21">
        <v>0</v>
      </c>
      <c r="BC28" s="21">
        <v>0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7127</v>
      </c>
      <c r="BJ28" s="22">
        <v>134249</v>
      </c>
      <c r="BL28" s="126" t="s">
        <v>181</v>
      </c>
      <c r="BM28" s="127" t="s">
        <v>227</v>
      </c>
      <c r="BN28" s="122">
        <v>51.849412279360145</v>
      </c>
    </row>
    <row r="29" spans="1:66" ht="16.5" customHeight="1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12288</v>
      </c>
      <c r="AM29" s="22">
        <v>232870</v>
      </c>
      <c r="AO29" s="1" t="s">
        <v>24</v>
      </c>
      <c r="AP29" s="30" t="s">
        <v>182</v>
      </c>
      <c r="AQ29" s="49">
        <v>6</v>
      </c>
      <c r="AR29" s="21">
        <v>89</v>
      </c>
      <c r="AS29" s="21">
        <v>3</v>
      </c>
      <c r="AT29" s="21">
        <v>7</v>
      </c>
      <c r="AU29" s="21">
        <v>12370</v>
      </c>
      <c r="AV29" s="21">
        <v>236525</v>
      </c>
      <c r="AW29" s="22"/>
      <c r="AY29" s="1" t="s">
        <v>24</v>
      </c>
      <c r="AZ29" s="30" t="s">
        <v>182</v>
      </c>
      <c r="BA29" s="14">
        <v>95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11948</v>
      </c>
      <c r="BJ29" s="22">
        <v>230837</v>
      </c>
      <c r="BL29" s="126" t="s">
        <v>182</v>
      </c>
      <c r="BM29" s="127" t="s">
        <v>228</v>
      </c>
      <c r="BN29" s="122">
        <v>51.20688348438799</v>
      </c>
    </row>
    <row r="30" spans="1:66" ht="16.5" customHeight="1" thickBot="1">
      <c r="A30" s="105" t="s">
        <v>11</v>
      </c>
      <c r="B30" s="90">
        <f>BA16</f>
        <v>123</v>
      </c>
      <c r="C30" s="90">
        <f aca="true" t="shared" si="9" ref="C30:D34">AL16</f>
        <v>14844</v>
      </c>
      <c r="D30" s="90">
        <f t="shared" si="9"/>
        <v>235395</v>
      </c>
      <c r="E30" s="91">
        <f>IF(ISNUMBER(C30),IF(C30=0," -",D30*10/C30)," -")</f>
        <v>158.57922392886016</v>
      </c>
      <c r="F30" s="90">
        <f aca="true" t="shared" si="10" ref="F30:I34">BB16</f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aca="true" t="shared" si="11" ref="J30:M34">AQ16</f>
        <v>1</v>
      </c>
      <c r="K30" s="90">
        <f t="shared" si="11"/>
        <v>6</v>
      </c>
      <c r="L30" s="90">
        <f t="shared" si="11"/>
        <v>0</v>
      </c>
      <c r="M30" s="90">
        <f t="shared" si="11"/>
        <v>0</v>
      </c>
      <c r="N30" s="90">
        <f>B30-SUM(F30:I30)</f>
        <v>123</v>
      </c>
      <c r="O30" s="90">
        <f aca="true" t="shared" si="12" ref="O30:P34">AU16</f>
        <v>14850</v>
      </c>
      <c r="P30" s="90">
        <f t="shared" si="12"/>
        <v>269000</v>
      </c>
      <c r="Q30" s="91">
        <f>IF(ISNUMBER(C30),IF(C30=0," -",O30*100/C30)," -")</f>
        <v>100.04042037186743</v>
      </c>
      <c r="R30" s="91">
        <f>IF(ISNUMBER(C30),IF(C30=0," -",D30*10/C30)," -")</f>
        <v>158.57922392886016</v>
      </c>
      <c r="S30" s="91">
        <f>IF(ISNUMBER(O30),IF(O30=0," -",P30*10/O30)," -")</f>
        <v>181.14478114478115</v>
      </c>
      <c r="T30" s="92">
        <f>IF(ISNUMBER(R30),IF(R30=0," -",S30/R30)," -")</f>
        <v>1.1422983204032078</v>
      </c>
      <c r="U30" s="90">
        <f>AJ118</f>
        <v>3507137</v>
      </c>
      <c r="V30" s="90">
        <f>AJ67</f>
        <v>3761610</v>
      </c>
      <c r="W30" s="90">
        <f>AK118</f>
        <v>56293012</v>
      </c>
      <c r="X30" s="90">
        <f>AK67</f>
        <v>60370810</v>
      </c>
      <c r="Y30" s="93">
        <f>IF(ISNUMBER(T30),W30*T30," -")</f>
        <v>64303413.058037624</v>
      </c>
      <c r="Z30" s="93">
        <f>IF(ISNUMBER(AG30),W30*AG30," -")</f>
        <v>64329404.73671913</v>
      </c>
      <c r="AA30" s="91">
        <f>IF(ISNUMBER(BI16),IF(BI16=0," -",BJ16*10/BI16)," -")</f>
        <v>181.19498134961003</v>
      </c>
      <c r="AB30" s="91">
        <f>IF(ISNUMBER(O30),IF(O30=0," -",P30*10/O30)," -")</f>
        <v>181.14478114478115</v>
      </c>
      <c r="AC30" s="142">
        <f>IF(BN16="","-",BN16)</f>
        <v>46.70381772499749</v>
      </c>
      <c r="AD30" s="112">
        <f>IF(ISNUMBER(N30),IF(N30=0," -",O30/N30)," -")</f>
        <v>120.73170731707317</v>
      </c>
      <c r="AE30" s="18"/>
      <c r="AF30" s="42">
        <f>IF(ISNUMBER(C30),IF(C30=0," -",O30/C30)," -")</f>
        <v>1.0004042037186742</v>
      </c>
      <c r="AG30" s="43">
        <f>IF(ISNUMBER(T30),IF(ISNUMBER(AF30),T30*AF30," -")," -")</f>
        <v>1.1427600416321502</v>
      </c>
      <c r="AI30" s="1" t="s">
        <v>25</v>
      </c>
      <c r="AJ30" s="7" t="s">
        <v>158</v>
      </c>
      <c r="AK30" s="8" t="s">
        <v>183</v>
      </c>
      <c r="AL30" s="15">
        <v>9425</v>
      </c>
      <c r="AM30" s="24">
        <v>173932</v>
      </c>
      <c r="AO30" s="1" t="s">
        <v>25</v>
      </c>
      <c r="AP30" s="31" t="s">
        <v>183</v>
      </c>
      <c r="AQ30" s="50">
        <v>3</v>
      </c>
      <c r="AR30" s="23">
        <v>47</v>
      </c>
      <c r="AS30" s="23">
        <v>2</v>
      </c>
      <c r="AT30" s="23">
        <v>50</v>
      </c>
      <c r="AU30" s="23">
        <v>9422</v>
      </c>
      <c r="AV30" s="23">
        <v>179037</v>
      </c>
      <c r="AW30" s="24"/>
      <c r="AY30" s="1" t="s">
        <v>25</v>
      </c>
      <c r="AZ30" s="31" t="s">
        <v>183</v>
      </c>
      <c r="BA30" s="15">
        <v>68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7798</v>
      </c>
      <c r="BJ30" s="24">
        <v>144437</v>
      </c>
      <c r="BL30" s="128" t="s">
        <v>183</v>
      </c>
      <c r="BM30" s="129" t="s">
        <v>229</v>
      </c>
      <c r="BN30" s="123">
        <v>62.00199789698564</v>
      </c>
    </row>
    <row r="31" spans="1:66" ht="16.5" customHeight="1">
      <c r="A31" s="105" t="s">
        <v>12</v>
      </c>
      <c r="B31" s="90">
        <f>BA17</f>
        <v>165</v>
      </c>
      <c r="C31" s="90">
        <f t="shared" si="9"/>
        <v>20395</v>
      </c>
      <c r="D31" s="90">
        <f t="shared" si="9"/>
        <v>338002</v>
      </c>
      <c r="E31" s="91">
        <f>IF(ISNUMBER(C31),IF(C31=0," -",D31*10/C31)," -")</f>
        <v>165.72787447903897</v>
      </c>
      <c r="F31" s="90">
        <f t="shared" si="10"/>
        <v>0</v>
      </c>
      <c r="G31" s="90">
        <f t="shared" si="10"/>
        <v>0</v>
      </c>
      <c r="H31" s="90">
        <f t="shared" si="10"/>
        <v>0</v>
      </c>
      <c r="I31" s="90">
        <f t="shared" si="10"/>
        <v>0</v>
      </c>
      <c r="J31" s="90">
        <f t="shared" si="11"/>
        <v>0</v>
      </c>
      <c r="K31" s="90">
        <f t="shared" si="11"/>
        <v>0</v>
      </c>
      <c r="L31" s="90">
        <f t="shared" si="11"/>
        <v>0</v>
      </c>
      <c r="M31" s="90">
        <f t="shared" si="11"/>
        <v>0</v>
      </c>
      <c r="N31" s="90">
        <f>B31-SUM(F31:I31)</f>
        <v>165</v>
      </c>
      <c r="O31" s="90">
        <f t="shared" si="12"/>
        <v>20395</v>
      </c>
      <c r="P31" s="90">
        <f t="shared" si="12"/>
        <v>338002</v>
      </c>
      <c r="Q31" s="91">
        <f>IF(ISNUMBER(C31),IF(C31=0," -",O31*100/C31)," -")</f>
        <v>100</v>
      </c>
      <c r="R31" s="91">
        <f>IF(ISNUMBER(C31),IF(C31=0," -",D31*10/C31)," -")</f>
        <v>165.72787447903897</v>
      </c>
      <c r="S31" s="91">
        <f>IF(ISNUMBER(O31),IF(O31=0," -",P31*10/O31)," -")</f>
        <v>165.72787447903897</v>
      </c>
      <c r="T31" s="92">
        <f>IF(ISNUMBER(R31),IF(R31=0," -",S31/R31)," -")</f>
        <v>1</v>
      </c>
      <c r="U31" s="90">
        <f>AJ119</f>
        <v>2895033</v>
      </c>
      <c r="V31" s="90">
        <f>AJ68</f>
        <v>2972266</v>
      </c>
      <c r="W31" s="90">
        <f>AK119</f>
        <v>49083759</v>
      </c>
      <c r="X31" s="90">
        <f>AK68</f>
        <v>50476632</v>
      </c>
      <c r="Y31" s="93">
        <f>IF(ISNUMBER(T31),W31*T31," -")</f>
        <v>49083759</v>
      </c>
      <c r="Z31" s="93">
        <f>IF(ISNUMBER(AG31),W31*AG31," -")</f>
        <v>49083759</v>
      </c>
      <c r="AA31" s="91">
        <f>IF(ISNUMBER(BI17),IF(BI17=0," -",BJ17*10/BI17)," -")</f>
        <v>165.72787447903897</v>
      </c>
      <c r="AB31" s="91">
        <f>IF(ISNUMBER(O31),IF(O31=0," -",P31*10/O31)," -")</f>
        <v>165.72787447903897</v>
      </c>
      <c r="AC31" s="142">
        <f>IF(BN17="","-",BN17)</f>
        <v>40.025756874079306</v>
      </c>
      <c r="AD31" s="112">
        <f>IF(ISNUMBER(N31),IF(N31=0," -",O31/N31)," -")</f>
        <v>123.60606060606061</v>
      </c>
      <c r="AE31" s="18"/>
      <c r="AF31" s="42">
        <f>IF(ISNUMBER(C31),IF(C31=0," -",O31/C31)," -")</f>
        <v>1</v>
      </c>
      <c r="AG31" s="43">
        <f>IF(ISNUMBER(T31),IF(ISNUMBER(AF31),T31*AF31," -")," -")</f>
        <v>1</v>
      </c>
      <c r="AI31" s="1" t="s">
        <v>26</v>
      </c>
      <c r="AJ31" s="3" t="s">
        <v>158</v>
      </c>
      <c r="AK31" s="4" t="s">
        <v>184</v>
      </c>
      <c r="AL31" s="13">
        <v>4602</v>
      </c>
      <c r="AM31" s="20">
        <v>82878</v>
      </c>
      <c r="AO31" s="1" t="s">
        <v>26</v>
      </c>
      <c r="AP31" s="29" t="s">
        <v>184</v>
      </c>
      <c r="AQ31" s="48">
        <v>0</v>
      </c>
      <c r="AR31" s="19">
        <v>0</v>
      </c>
      <c r="AS31" s="19">
        <v>0</v>
      </c>
      <c r="AT31" s="19">
        <v>0</v>
      </c>
      <c r="AU31" s="19">
        <v>4602</v>
      </c>
      <c r="AV31" s="19">
        <v>84445</v>
      </c>
      <c r="AW31" s="20"/>
      <c r="AY31" s="1" t="s">
        <v>26</v>
      </c>
      <c r="AZ31" s="29" t="s">
        <v>184</v>
      </c>
      <c r="BA31" s="13">
        <v>35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4602</v>
      </c>
      <c r="BJ31" s="20">
        <v>84445</v>
      </c>
      <c r="BL31" s="130" t="s">
        <v>184</v>
      </c>
      <c r="BM31" s="131" t="s">
        <v>230</v>
      </c>
      <c r="BN31" s="132">
        <v>55.29744411599062</v>
      </c>
    </row>
    <row r="32" spans="1:66" ht="16.5" customHeight="1">
      <c r="A32" s="105" t="s">
        <v>13</v>
      </c>
      <c r="B32" s="90">
        <f>BA18</f>
        <v>195</v>
      </c>
      <c r="C32" s="90">
        <f t="shared" si="9"/>
        <v>27994</v>
      </c>
      <c r="D32" s="90">
        <f t="shared" si="9"/>
        <v>446263</v>
      </c>
      <c r="E32" s="91">
        <f>IF(ISNUMBER(C32),IF(C32=0," -",D32*10/C32)," -")</f>
        <v>159.41380295777665</v>
      </c>
      <c r="F32" s="90">
        <f t="shared" si="10"/>
        <v>0</v>
      </c>
      <c r="G32" s="90">
        <f t="shared" si="10"/>
        <v>1</v>
      </c>
      <c r="H32" s="90">
        <f t="shared" si="10"/>
        <v>0</v>
      </c>
      <c r="I32" s="90">
        <f t="shared" si="10"/>
        <v>0</v>
      </c>
      <c r="J32" s="90">
        <f t="shared" si="11"/>
        <v>3</v>
      </c>
      <c r="K32" s="90">
        <f t="shared" si="11"/>
        <v>16</v>
      </c>
      <c r="L32" s="90">
        <f t="shared" si="11"/>
        <v>2</v>
      </c>
      <c r="M32" s="90">
        <f t="shared" si="11"/>
        <v>30</v>
      </c>
      <c r="N32" s="90">
        <f>B32-SUM(F32:I32)</f>
        <v>194</v>
      </c>
      <c r="O32" s="90">
        <f t="shared" si="12"/>
        <v>27909</v>
      </c>
      <c r="P32" s="90">
        <f t="shared" si="12"/>
        <v>445409</v>
      </c>
      <c r="Q32" s="91">
        <f>IF(ISNUMBER(C32),IF(C32=0," -",O32*100/C32)," -")</f>
        <v>99.69636350646567</v>
      </c>
      <c r="R32" s="91">
        <f>IF(ISNUMBER(C32),IF(C32=0," -",D32*10/C32)," -")</f>
        <v>159.41380295777665</v>
      </c>
      <c r="S32" s="91">
        <f>IF(ISNUMBER(O32),IF(O32=0," -",P32*10/O32)," -")</f>
        <v>159.59332115088324</v>
      </c>
      <c r="T32" s="92">
        <f>IF(ISNUMBER(R32),IF(R32=0," -",S32/R32)," -")</f>
        <v>1.0011261144880543</v>
      </c>
      <c r="U32" s="90">
        <f>AJ120</f>
        <v>4098693</v>
      </c>
      <c r="V32" s="90">
        <f>AJ69</f>
        <v>4130801</v>
      </c>
      <c r="W32" s="90">
        <f>AK120</f>
        <v>72678224</v>
      </c>
      <c r="X32" s="90">
        <f>AK69</f>
        <v>73250463</v>
      </c>
      <c r="Y32" s="93">
        <f>IF(ISNUMBER(T32),W32*T32," -")</f>
        <v>72760068.00101246</v>
      </c>
      <c r="Z32" s="93">
        <f>IF(ISNUMBER(AG32),W32*AG32," -")</f>
        <v>72539141.88184099</v>
      </c>
      <c r="AA32" s="91">
        <f>IF(ISNUMBER(BI18),IF(BI18=0," -",BJ18*10/BI18)," -")</f>
        <v>159.692766538503</v>
      </c>
      <c r="AB32" s="91">
        <f>IF(ISNUMBER(O32),IF(O32=0," -",P32*10/O32)," -")</f>
        <v>159.59332115088324</v>
      </c>
      <c r="AC32" s="142">
        <f>IF(BN18="","-",BN18)</f>
        <v>63.87105108862638</v>
      </c>
      <c r="AD32" s="112">
        <f>IF(ISNUMBER(N32),IF(N32=0," -",O32/N32)," -")</f>
        <v>143.86082474226805</v>
      </c>
      <c r="AE32" s="18"/>
      <c r="AF32" s="42">
        <f>IF(ISNUMBER(C32),IF(C32=0," -",O32/C32)," -")</f>
        <v>0.9969636350646567</v>
      </c>
      <c r="AG32" s="43">
        <f>IF(ISNUMBER(T32),IF(ISNUMBER(AF32),T32*AF32," -")," -")</f>
        <v>0.9980863302581663</v>
      </c>
      <c r="AI32" s="1" t="s">
        <v>27</v>
      </c>
      <c r="AJ32" s="5" t="s">
        <v>158</v>
      </c>
      <c r="AK32" s="6" t="s">
        <v>185</v>
      </c>
      <c r="AL32" s="14">
        <v>1742</v>
      </c>
      <c r="AM32" s="22">
        <v>29405</v>
      </c>
      <c r="AO32" s="1" t="s">
        <v>27</v>
      </c>
      <c r="AP32" s="30" t="s">
        <v>185</v>
      </c>
      <c r="AQ32" s="49">
        <v>1</v>
      </c>
      <c r="AR32" s="21">
        <v>95</v>
      </c>
      <c r="AS32" s="21">
        <v>1</v>
      </c>
      <c r="AT32" s="21">
        <v>10</v>
      </c>
      <c r="AU32" s="21">
        <v>1827</v>
      </c>
      <c r="AV32" s="21">
        <v>33272</v>
      </c>
      <c r="AW32" s="22"/>
      <c r="AY32" s="1" t="s">
        <v>27</v>
      </c>
      <c r="AZ32" s="30" t="s">
        <v>185</v>
      </c>
      <c r="BA32" s="14">
        <v>15</v>
      </c>
      <c r="BB32" s="21">
        <v>0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1550</v>
      </c>
      <c r="BJ32" s="22">
        <v>27040</v>
      </c>
      <c r="BL32" s="126" t="s">
        <v>185</v>
      </c>
      <c r="BM32" s="127" t="s">
        <v>231</v>
      </c>
      <c r="BN32" s="122">
        <v>67.56527988154177</v>
      </c>
    </row>
    <row r="33" spans="1:66" ht="16.5" customHeight="1">
      <c r="A33" s="105" t="s">
        <v>14</v>
      </c>
      <c r="B33" s="90">
        <f>BA19</f>
        <v>41</v>
      </c>
      <c r="C33" s="90">
        <f t="shared" si="9"/>
        <v>4722</v>
      </c>
      <c r="D33" s="90">
        <f t="shared" si="9"/>
        <v>90084</v>
      </c>
      <c r="E33" s="91">
        <f>IF(ISNUMBER(C33),IF(C33=0," -",D33*10/C33)," -")</f>
        <v>190.77509529860228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0</v>
      </c>
      <c r="K33" s="90">
        <f t="shared" si="11"/>
        <v>0</v>
      </c>
      <c r="L33" s="90">
        <f t="shared" si="11"/>
        <v>0</v>
      </c>
      <c r="M33" s="90">
        <f t="shared" si="11"/>
        <v>0</v>
      </c>
      <c r="N33" s="90">
        <f>B33-SUM(F33:I33)</f>
        <v>41</v>
      </c>
      <c r="O33" s="90">
        <f t="shared" si="12"/>
        <v>4722</v>
      </c>
      <c r="P33" s="90">
        <f t="shared" si="12"/>
        <v>110902</v>
      </c>
      <c r="Q33" s="91">
        <f>IF(ISNUMBER(C33),IF(C33=0," -",O33*100/C33)," -")</f>
        <v>100</v>
      </c>
      <c r="R33" s="91">
        <f>IF(ISNUMBER(C33),IF(C33=0," -",D33*10/C33)," -")</f>
        <v>190.77509529860228</v>
      </c>
      <c r="S33" s="91">
        <f>IF(ISNUMBER(O33),IF(O33=0," -",P33*10/O33)," -")</f>
        <v>234.86234646336297</v>
      </c>
      <c r="T33" s="92">
        <f>IF(ISNUMBER(R33),IF(R33=0," -",S33/R33)," -")</f>
        <v>1.2310954220505306</v>
      </c>
      <c r="U33" s="90">
        <f>AJ121</f>
        <v>3408319</v>
      </c>
      <c r="V33" s="90">
        <f>AJ70</f>
        <v>3567994</v>
      </c>
      <c r="W33" s="90">
        <f>AK121</f>
        <v>58776332</v>
      </c>
      <c r="X33" s="90">
        <f>AK70</f>
        <v>61482444</v>
      </c>
      <c r="Y33" s="93">
        <f>IF(ISNUMBER(T33),W33*T33," -")</f>
        <v>72359273.2501221</v>
      </c>
      <c r="Z33" s="93">
        <f>IF(ISNUMBER(AG33),W33*AG33," -")</f>
        <v>72359273.2501221</v>
      </c>
      <c r="AA33" s="91">
        <f>IF(ISNUMBER(BI19),IF(BI19=0," -",BJ19*10/BI19)," -")</f>
        <v>234.86234646336297</v>
      </c>
      <c r="AB33" s="91">
        <f>IF(ISNUMBER(O33),IF(O33=0," -",P33*10/O33)," -")</f>
        <v>234.86234646336297</v>
      </c>
      <c r="AC33" s="142">
        <f>IF(BN19="","-",BN19)</f>
        <v>56.18803323875184</v>
      </c>
      <c r="AD33" s="112">
        <f>IF(ISNUMBER(N33),IF(N33=0," -",O33/N33)," -")</f>
        <v>115.17073170731707</v>
      </c>
      <c r="AE33" s="18"/>
      <c r="AF33" s="42">
        <f>IF(ISNUMBER(C33),IF(C33=0," -",O33/C33)," -")</f>
        <v>1</v>
      </c>
      <c r="AG33" s="43">
        <f>IF(ISNUMBER(T33),IF(ISNUMBER(AF33),T33*AF33," -")," -")</f>
        <v>1.2310954220505306</v>
      </c>
      <c r="AI33" s="1" t="s">
        <v>28</v>
      </c>
      <c r="AJ33" s="5" t="s">
        <v>158</v>
      </c>
      <c r="AK33" s="6" t="s">
        <v>186</v>
      </c>
      <c r="AL33" s="14">
        <v>4506</v>
      </c>
      <c r="AM33" s="22">
        <v>69923</v>
      </c>
      <c r="AO33" s="1" t="s">
        <v>28</v>
      </c>
      <c r="AP33" s="30" t="s">
        <v>186</v>
      </c>
      <c r="AQ33" s="49">
        <v>4</v>
      </c>
      <c r="AR33" s="21">
        <v>50</v>
      </c>
      <c r="AS33" s="21">
        <v>3</v>
      </c>
      <c r="AT33" s="21">
        <v>18</v>
      </c>
      <c r="AU33" s="21">
        <v>4308</v>
      </c>
      <c r="AV33" s="21">
        <v>77399</v>
      </c>
      <c r="AW33" s="22"/>
      <c r="AY33" s="1" t="s">
        <v>28</v>
      </c>
      <c r="AZ33" s="30" t="s">
        <v>186</v>
      </c>
      <c r="BA33" s="14">
        <v>37</v>
      </c>
      <c r="BB33" s="21">
        <v>1</v>
      </c>
      <c r="BC33" s="21">
        <v>0</v>
      </c>
      <c r="BD33" s="21">
        <v>0</v>
      </c>
      <c r="BE33" s="22">
        <v>1</v>
      </c>
      <c r="BG33" s="1" t="s">
        <v>28</v>
      </c>
      <c r="BH33" s="30" t="s">
        <v>186</v>
      </c>
      <c r="BI33" s="14">
        <v>4165</v>
      </c>
      <c r="BJ33" s="22">
        <v>74240</v>
      </c>
      <c r="BL33" s="126" t="s">
        <v>186</v>
      </c>
      <c r="BM33" s="127" t="s">
        <v>232</v>
      </c>
      <c r="BN33" s="122">
        <v>59.768000825867176</v>
      </c>
    </row>
    <row r="34" spans="1:66" ht="16.5" customHeight="1">
      <c r="A34" s="105" t="s">
        <v>15</v>
      </c>
      <c r="B34" s="90">
        <f>BA20</f>
        <v>63</v>
      </c>
      <c r="C34" s="90">
        <f t="shared" si="9"/>
        <v>9125</v>
      </c>
      <c r="D34" s="90">
        <f t="shared" si="9"/>
        <v>140407</v>
      </c>
      <c r="E34" s="91">
        <f>IF(ISNUMBER(C34),IF(C34=0," -",D34*10/C34)," -")</f>
        <v>153.87068493150684</v>
      </c>
      <c r="F34" s="90">
        <f t="shared" si="10"/>
        <v>1</v>
      </c>
      <c r="G34" s="90">
        <f t="shared" si="10"/>
        <v>1</v>
      </c>
      <c r="H34" s="90">
        <f t="shared" si="10"/>
        <v>0</v>
      </c>
      <c r="I34" s="90">
        <f t="shared" si="10"/>
        <v>0</v>
      </c>
      <c r="J34" s="90">
        <f t="shared" si="11"/>
        <v>7</v>
      </c>
      <c r="K34" s="90">
        <f t="shared" si="11"/>
        <v>49</v>
      </c>
      <c r="L34" s="90">
        <f t="shared" si="11"/>
        <v>2</v>
      </c>
      <c r="M34" s="90">
        <f t="shared" si="11"/>
        <v>17</v>
      </c>
      <c r="N34" s="90">
        <f>B34-SUM(F34:I34)</f>
        <v>61</v>
      </c>
      <c r="O34" s="90">
        <f t="shared" si="12"/>
        <v>8919</v>
      </c>
      <c r="P34" s="90">
        <f t="shared" si="12"/>
        <v>145190</v>
      </c>
      <c r="Q34" s="91">
        <f>IF(ISNUMBER(C34),IF(C34=0," -",O34*100/C34)," -")</f>
        <v>97.74246575342465</v>
      </c>
      <c r="R34" s="91">
        <f>IF(ISNUMBER(C34),IF(C34=0," -",D34*10/C34)," -")</f>
        <v>153.87068493150684</v>
      </c>
      <c r="S34" s="91">
        <f>IF(ISNUMBER(O34),IF(O34=0," -",P34*10/O34)," -")</f>
        <v>162.78730799416974</v>
      </c>
      <c r="T34" s="92">
        <f>IF(ISNUMBER(R34),IF(R34=0," -",S34/R34)," -")</f>
        <v>1.0579488098505052</v>
      </c>
      <c r="U34" s="90">
        <f>AJ122</f>
        <v>1222057</v>
      </c>
      <c r="V34" s="90">
        <f>AJ71</f>
        <v>1273118</v>
      </c>
      <c r="W34" s="90">
        <f>AK122</f>
        <v>20270445</v>
      </c>
      <c r="X34" s="90">
        <f>AK71</f>
        <v>20850705</v>
      </c>
      <c r="Y34" s="93">
        <f>IF(ISNUMBER(T34),W34*T34," -")</f>
        <v>21445093.162890125</v>
      </c>
      <c r="Z34" s="93">
        <f>IF(ISNUMBER(AG34),W34*AG34," -")</f>
        <v>20960962.840527896</v>
      </c>
      <c r="AA34" s="91">
        <f>IF(ISNUMBER(BI20),IF(BI20=0," -",BJ20*10/BI20)," -")</f>
        <v>171.14988104678827</v>
      </c>
      <c r="AB34" s="91">
        <f>IF(ISNUMBER(O34),IF(O34=0," -",P34*10/O34)," -")</f>
        <v>162.78730799416974</v>
      </c>
      <c r="AC34" s="142">
        <f>IF(BN20="","-",BN20)</f>
        <v>67.80406961975049</v>
      </c>
      <c r="AD34" s="112">
        <f>IF(ISNUMBER(N34),IF(N34=0," -",O34/N34)," -")</f>
        <v>146.21311475409837</v>
      </c>
      <c r="AE34" s="18"/>
      <c r="AF34" s="42">
        <f>IF(ISNUMBER(C34),IF(C34=0," -",O34/C34)," -")</f>
        <v>0.9774246575342466</v>
      </c>
      <c r="AG34" s="43">
        <f>IF(ISNUMBER(T34),IF(ISNUMBER(AF34),T34*AF34," -")," -")</f>
        <v>1.034065253156894</v>
      </c>
      <c r="AI34" s="1" t="s">
        <v>29</v>
      </c>
      <c r="AJ34" s="5" t="s">
        <v>158</v>
      </c>
      <c r="AK34" s="6" t="s">
        <v>187</v>
      </c>
      <c r="AL34" s="14">
        <v>1439</v>
      </c>
      <c r="AM34" s="22">
        <v>25575</v>
      </c>
      <c r="AO34" s="1" t="s">
        <v>29</v>
      </c>
      <c r="AP34" s="30" t="s">
        <v>187</v>
      </c>
      <c r="AQ34" s="49">
        <v>0</v>
      </c>
      <c r="AR34" s="21">
        <v>0</v>
      </c>
      <c r="AS34" s="21">
        <v>0</v>
      </c>
      <c r="AT34" s="21">
        <v>0</v>
      </c>
      <c r="AU34" s="21">
        <v>1439</v>
      </c>
      <c r="AV34" s="21">
        <v>27152</v>
      </c>
      <c r="AW34" s="22"/>
      <c r="AY34" s="1" t="s">
        <v>29</v>
      </c>
      <c r="AZ34" s="30" t="s">
        <v>187</v>
      </c>
      <c r="BA34" s="14">
        <v>12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1439</v>
      </c>
      <c r="BJ34" s="22">
        <v>27152</v>
      </c>
      <c r="BL34" s="126" t="s">
        <v>187</v>
      </c>
      <c r="BM34" s="127" t="s">
        <v>233</v>
      </c>
      <c r="BN34" s="122">
        <v>51.22645840152878</v>
      </c>
    </row>
    <row r="35" spans="1:66" ht="16.5" customHeight="1" thickBot="1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6429</v>
      </c>
      <c r="AM35" s="26">
        <v>109550</v>
      </c>
      <c r="AO35" s="1" t="s">
        <v>30</v>
      </c>
      <c r="AP35" s="32" t="s">
        <v>188</v>
      </c>
      <c r="AQ35" s="51">
        <v>0</v>
      </c>
      <c r="AR35" s="25">
        <v>0</v>
      </c>
      <c r="AS35" s="25">
        <v>0</v>
      </c>
      <c r="AT35" s="25">
        <v>0</v>
      </c>
      <c r="AU35" s="25">
        <v>6429</v>
      </c>
      <c r="AV35" s="25">
        <v>109541</v>
      </c>
      <c r="AW35" s="26"/>
      <c r="AY35" s="1" t="s">
        <v>30</v>
      </c>
      <c r="AZ35" s="32" t="s">
        <v>188</v>
      </c>
      <c r="BA35" s="16">
        <v>41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4776</v>
      </c>
      <c r="BJ35" s="26">
        <v>81541</v>
      </c>
      <c r="BL35" s="133" t="s">
        <v>188</v>
      </c>
      <c r="BM35" s="134" t="s">
        <v>234</v>
      </c>
      <c r="BN35" s="135">
        <v>51.606668480103124</v>
      </c>
    </row>
    <row r="36" spans="1:66" ht="16.5" customHeight="1">
      <c r="A36" s="105" t="s">
        <v>16</v>
      </c>
      <c r="B36" s="90">
        <f>BA21</f>
        <v>37</v>
      </c>
      <c r="C36" s="90">
        <f aca="true" t="shared" si="13" ref="C36:D40">AL21</f>
        <v>4613</v>
      </c>
      <c r="D36" s="90">
        <f t="shared" si="13"/>
        <v>85697</v>
      </c>
      <c r="E36" s="91">
        <f>IF(ISNUMBER(C36),IF(C36=0," -",D36*10/C36)," -")</f>
        <v>185.77281595491004</v>
      </c>
      <c r="F36" s="90">
        <f aca="true" t="shared" si="14" ref="F36:I40">BB21</f>
        <v>0</v>
      </c>
      <c r="G36" s="90">
        <f t="shared" si="14"/>
        <v>0</v>
      </c>
      <c r="H36" s="90">
        <f t="shared" si="14"/>
        <v>0</v>
      </c>
      <c r="I36" s="90">
        <f t="shared" si="14"/>
        <v>0</v>
      </c>
      <c r="J36" s="90">
        <f aca="true" t="shared" si="15" ref="J36:M40">AQ21</f>
        <v>2</v>
      </c>
      <c r="K36" s="90">
        <f t="shared" si="15"/>
        <v>28</v>
      </c>
      <c r="L36" s="90">
        <f t="shared" si="15"/>
        <v>1</v>
      </c>
      <c r="M36" s="90">
        <f t="shared" si="15"/>
        <v>60</v>
      </c>
      <c r="N36" s="90">
        <f>B36-SUM(F36:I36)</f>
        <v>37</v>
      </c>
      <c r="O36" s="90">
        <f aca="true" t="shared" si="16" ref="O36:P40">AU21</f>
        <v>4581</v>
      </c>
      <c r="P36" s="90">
        <f t="shared" si="16"/>
        <v>84446</v>
      </c>
      <c r="Q36" s="91">
        <f>IF(ISNUMBER(C36),IF(C36=0," -",O36*100/C36)," -")</f>
        <v>99.30630825926728</v>
      </c>
      <c r="R36" s="91">
        <f>IF(ISNUMBER(C36),IF(C36=0," -",D36*10/C36)," -")</f>
        <v>185.77281595491004</v>
      </c>
      <c r="S36" s="91">
        <f>IF(ISNUMBER(O36),IF(O36=0," -",P36*10/O36)," -")</f>
        <v>184.33966382885833</v>
      </c>
      <c r="T36" s="92">
        <f>IF(ISNUMBER(R36),IF(R36=0," -",S36/R36)," -")</f>
        <v>0.9922854583503781</v>
      </c>
      <c r="U36" s="90">
        <f>AJ123</f>
        <v>599738</v>
      </c>
      <c r="V36" s="90">
        <f>AJ72</f>
        <v>640242</v>
      </c>
      <c r="W36" s="90">
        <f>AK123</f>
        <v>9998354</v>
      </c>
      <c r="X36" s="90">
        <f>AK72</f>
        <v>10685041</v>
      </c>
      <c r="Y36" s="93">
        <f>IF(ISNUMBER(T36),W36*T36," -")</f>
        <v>9921221.281639336</v>
      </c>
      <c r="Z36" s="93">
        <f>IF(ISNUMBER(AG36),W36*AG36," -")</f>
        <v>9852398.589028787</v>
      </c>
      <c r="AA36" s="91">
        <f>IF(ISNUMBER(BI21),IF(BI21=0," -",BJ21*10/BI21)," -")</f>
        <v>183.5029004908523</v>
      </c>
      <c r="AB36" s="91">
        <f>IF(ISNUMBER(O36),IF(O36=0," -",P36*10/O36)," -")</f>
        <v>184.33966382885833</v>
      </c>
      <c r="AC36" s="142">
        <f>IF(BN21="","-",BN21)</f>
        <v>46.63689829842803</v>
      </c>
      <c r="AD36" s="112">
        <f>IF(ISNUMBER(N36),IF(N36=0," -",O36/N36)," -")</f>
        <v>123.8108108108108</v>
      </c>
      <c r="AE36" s="18"/>
      <c r="AF36" s="42">
        <f>IF(ISNUMBER(C36),IF(C36=0," -",O36/C36)," -")</f>
        <v>0.9930630825926728</v>
      </c>
      <c r="AG36" s="43">
        <f>IF(ISNUMBER(T36),IF(ISNUMBER(AF36),T36*AF36," -")," -")</f>
        <v>0.9854020560813097</v>
      </c>
      <c r="AI36" s="1" t="s">
        <v>31</v>
      </c>
      <c r="AJ36" s="11" t="s">
        <v>158</v>
      </c>
      <c r="AK36" s="12" t="s">
        <v>189</v>
      </c>
      <c r="AL36" s="17">
        <v>1224</v>
      </c>
      <c r="AM36" s="28">
        <v>21938</v>
      </c>
      <c r="AO36" s="1" t="s">
        <v>31</v>
      </c>
      <c r="AP36" s="33" t="s">
        <v>189</v>
      </c>
      <c r="AQ36" s="52">
        <v>0</v>
      </c>
      <c r="AR36" s="27">
        <v>0</v>
      </c>
      <c r="AS36" s="27">
        <v>0</v>
      </c>
      <c r="AT36" s="27">
        <v>0</v>
      </c>
      <c r="AU36" s="27">
        <v>1224</v>
      </c>
      <c r="AV36" s="27">
        <v>22002</v>
      </c>
      <c r="AW36" s="28"/>
      <c r="AY36" s="1" t="s">
        <v>31</v>
      </c>
      <c r="AZ36" s="33" t="s">
        <v>189</v>
      </c>
      <c r="BA36" s="17">
        <v>12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1224</v>
      </c>
      <c r="BJ36" s="28">
        <v>22002</v>
      </c>
      <c r="BL36" s="124" t="s">
        <v>189</v>
      </c>
      <c r="BM36" s="125" t="s">
        <v>235</v>
      </c>
      <c r="BN36" s="121">
        <v>43.42446996244931</v>
      </c>
    </row>
    <row r="37" spans="1:66" ht="16.5" customHeight="1">
      <c r="A37" s="105" t="s">
        <v>17</v>
      </c>
      <c r="B37" s="90">
        <f>BA22</f>
        <v>50</v>
      </c>
      <c r="C37" s="90">
        <f t="shared" si="13"/>
        <v>6480</v>
      </c>
      <c r="D37" s="90">
        <f t="shared" si="13"/>
        <v>100698</v>
      </c>
      <c r="E37" s="91">
        <f>IF(ISNUMBER(C37),IF(C37=0," -",D37*10/C37)," -")</f>
        <v>155.39814814814815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0</v>
      </c>
      <c r="M37" s="90">
        <f t="shared" si="15"/>
        <v>0</v>
      </c>
      <c r="N37" s="90">
        <f>B37-SUM(F37:I37)</f>
        <v>50</v>
      </c>
      <c r="O37" s="90">
        <f t="shared" si="16"/>
        <v>6480</v>
      </c>
      <c r="P37" s="90">
        <f t="shared" si="16"/>
        <v>100748</v>
      </c>
      <c r="Q37" s="91">
        <f>IF(ISNUMBER(C37),IF(C37=0," -",O37*100/C37)," -")</f>
        <v>100</v>
      </c>
      <c r="R37" s="91">
        <f>IF(ISNUMBER(C37),IF(C37=0," -",D37*10/C37)," -")</f>
        <v>155.39814814814815</v>
      </c>
      <c r="S37" s="91">
        <f>IF(ISNUMBER(O37),IF(O37=0," -",P37*10/O37)," -")</f>
        <v>155.47530864197532</v>
      </c>
      <c r="T37" s="92">
        <f>IF(ISNUMBER(R37),IF(R37=0," -",S37/R37)," -")</f>
        <v>1.0004965341913445</v>
      </c>
      <c r="U37" s="90">
        <f>AJ124</f>
        <v>601722</v>
      </c>
      <c r="V37" s="90">
        <f>AJ73</f>
        <v>677718</v>
      </c>
      <c r="W37" s="90">
        <f>AK124</f>
        <v>10003022</v>
      </c>
      <c r="X37" s="90">
        <f>AK73</f>
        <v>11268875</v>
      </c>
      <c r="Y37" s="93">
        <f>IF(ISNUMBER(T37),W37*T37," -")</f>
        <v>10007988.842439773</v>
      </c>
      <c r="Z37" s="93">
        <f>IF(ISNUMBER(AG37),W37*AG37," -")</f>
        <v>10007988.842439773</v>
      </c>
      <c r="AA37" s="91">
        <f>IF(ISNUMBER(BI22),IF(BI22=0," -",BJ22*10/BI22)," -")</f>
        <v>157.82557945639488</v>
      </c>
      <c r="AB37" s="91">
        <f>IF(ISNUMBER(O37),IF(O37=0," -",P37*10/O37)," -")</f>
        <v>155.47530864197532</v>
      </c>
      <c r="AC37" s="142">
        <f>IF(BN22="","-",BN22)</f>
        <v>40.132621864833055</v>
      </c>
      <c r="AD37" s="112">
        <f>IF(ISNUMBER(N37),IF(N37=0," -",O37/N37)," -")</f>
        <v>129.6</v>
      </c>
      <c r="AE37" s="18"/>
      <c r="AF37" s="42">
        <f>IF(ISNUMBER(C37),IF(C37=0," -",O37/C37)," -")</f>
        <v>1</v>
      </c>
      <c r="AG37" s="43">
        <f>IF(ISNUMBER(T37),IF(ISNUMBER(AF37),T37*AF37," -")," -")</f>
        <v>1.0004965341913445</v>
      </c>
      <c r="AI37" s="1" t="s">
        <v>32</v>
      </c>
      <c r="AJ37" s="5" t="s">
        <v>158</v>
      </c>
      <c r="AK37" s="6" t="s">
        <v>190</v>
      </c>
      <c r="AL37" s="14">
        <v>3266</v>
      </c>
      <c r="AM37" s="22">
        <v>57686</v>
      </c>
      <c r="AO37" s="1" t="s">
        <v>32</v>
      </c>
      <c r="AP37" s="30" t="s">
        <v>190</v>
      </c>
      <c r="AQ37" s="49">
        <v>2</v>
      </c>
      <c r="AR37" s="21">
        <v>2</v>
      </c>
      <c r="AS37" s="21">
        <v>0</v>
      </c>
      <c r="AT37" s="21">
        <v>0</v>
      </c>
      <c r="AU37" s="21">
        <v>3268</v>
      </c>
      <c r="AV37" s="21">
        <v>56291</v>
      </c>
      <c r="AW37" s="22"/>
      <c r="AY37" s="1" t="s">
        <v>32</v>
      </c>
      <c r="AZ37" s="30" t="s">
        <v>190</v>
      </c>
      <c r="BA37" s="14">
        <v>27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3268</v>
      </c>
      <c r="BJ37" s="22">
        <v>56291</v>
      </c>
      <c r="BL37" s="126" t="s">
        <v>190</v>
      </c>
      <c r="BM37" s="127" t="s">
        <v>236</v>
      </c>
      <c r="BN37" s="122">
        <v>63.24641032698573</v>
      </c>
    </row>
    <row r="38" spans="1:66" ht="16.5" customHeight="1">
      <c r="A38" s="105" t="s">
        <v>18</v>
      </c>
      <c r="B38" s="90">
        <f>BA23</f>
        <v>40</v>
      </c>
      <c r="C38" s="90">
        <f t="shared" si="13"/>
        <v>5393</v>
      </c>
      <c r="D38" s="90">
        <f t="shared" si="13"/>
        <v>82977</v>
      </c>
      <c r="E38" s="91">
        <f>IF(ISNUMBER(C38),IF(C38=0," -",D38*10/C38)," -")</f>
        <v>153.86055998516596</v>
      </c>
      <c r="F38" s="90">
        <f t="shared" si="14"/>
        <v>0</v>
      </c>
      <c r="G38" s="90">
        <f t="shared" si="14"/>
        <v>0</v>
      </c>
      <c r="H38" s="90">
        <f t="shared" si="14"/>
        <v>0</v>
      </c>
      <c r="I38" s="90">
        <f t="shared" si="14"/>
        <v>0</v>
      </c>
      <c r="J38" s="90">
        <f t="shared" si="15"/>
        <v>1</v>
      </c>
      <c r="K38" s="90">
        <f t="shared" si="15"/>
        <v>25</v>
      </c>
      <c r="L38" s="90">
        <f t="shared" si="15"/>
        <v>0</v>
      </c>
      <c r="M38" s="90">
        <f t="shared" si="15"/>
        <v>0</v>
      </c>
      <c r="N38" s="90">
        <f>B38-SUM(F38:I38)</f>
        <v>40</v>
      </c>
      <c r="O38" s="90">
        <f t="shared" si="16"/>
        <v>5418</v>
      </c>
      <c r="P38" s="90">
        <f t="shared" si="16"/>
        <v>87366</v>
      </c>
      <c r="Q38" s="91">
        <f>IF(ISNUMBER(C38),IF(C38=0," -",O38*100/C38)," -")</f>
        <v>100.46356387910254</v>
      </c>
      <c r="R38" s="91">
        <f>IF(ISNUMBER(C38),IF(C38=0," -",D38*10/C38)," -")</f>
        <v>153.86055998516596</v>
      </c>
      <c r="S38" s="91">
        <f>IF(ISNUMBER(O38),IF(O38=0," -",P38*10/O38)," -")</f>
        <v>161.2513842746401</v>
      </c>
      <c r="T38" s="92">
        <f>IF(ISNUMBER(R38),IF(R38=0," -",S38/R38)," -")</f>
        <v>1.048035859808301</v>
      </c>
      <c r="U38" s="90">
        <f>AJ125</f>
        <v>405223</v>
      </c>
      <c r="V38" s="90">
        <f>AJ74</f>
        <v>445616</v>
      </c>
      <c r="W38" s="90">
        <f>AK125</f>
        <v>6599339</v>
      </c>
      <c r="X38" s="90">
        <f>AK74</f>
        <v>7264349</v>
      </c>
      <c r="Y38" s="93">
        <f>IF(ISNUMBER(T38),W38*T38," -")</f>
        <v>6916343.923031454</v>
      </c>
      <c r="Z38" s="93">
        <f>IF(ISNUMBER(AG38),W38*AG38," -")</f>
        <v>6948405.595213131</v>
      </c>
      <c r="AA38" s="91">
        <f>IF(ISNUMBER(BI23),IF(BI23=0," -",BJ23*10/BI23)," -")</f>
        <v>156.53300931551234</v>
      </c>
      <c r="AB38" s="91">
        <f>IF(ISNUMBER(O38),IF(O38=0," -",P38*10/O38)," -")</f>
        <v>161.2513842746401</v>
      </c>
      <c r="AC38" s="142">
        <f>IF(BN23="","-",BN23)</f>
        <v>30.888496495326553</v>
      </c>
      <c r="AD38" s="112">
        <f>IF(ISNUMBER(N38),IF(N38=0," -",O38/N38)," -")</f>
        <v>135.45</v>
      </c>
      <c r="AE38" s="18"/>
      <c r="AF38" s="42">
        <f>IF(ISNUMBER(C38),IF(C38=0," -",O38/C38)," -")</f>
        <v>1.0046356387910254</v>
      </c>
      <c r="AG38" s="43">
        <f>IF(ISNUMBER(T38),IF(ISNUMBER(AF38),T38*AF38," -")," -")</f>
        <v>1.052894175494414</v>
      </c>
      <c r="AI38" s="1" t="s">
        <v>33</v>
      </c>
      <c r="AJ38" s="5" t="s">
        <v>158</v>
      </c>
      <c r="AK38" s="6" t="s">
        <v>191</v>
      </c>
      <c r="AL38" s="14">
        <v>4373</v>
      </c>
      <c r="AM38" s="22">
        <v>82282</v>
      </c>
      <c r="AO38" s="1" t="s">
        <v>33</v>
      </c>
      <c r="AP38" s="30" t="s">
        <v>191</v>
      </c>
      <c r="AQ38" s="49">
        <v>5</v>
      </c>
      <c r="AR38" s="21">
        <v>60</v>
      </c>
      <c r="AS38" s="21">
        <v>0</v>
      </c>
      <c r="AT38" s="21">
        <v>0</v>
      </c>
      <c r="AU38" s="21">
        <v>4433</v>
      </c>
      <c r="AV38" s="21">
        <v>87011</v>
      </c>
      <c r="AW38" s="22"/>
      <c r="AY38" s="1" t="s">
        <v>33</v>
      </c>
      <c r="AZ38" s="30" t="s">
        <v>191</v>
      </c>
      <c r="BA38" s="14">
        <v>33</v>
      </c>
      <c r="BB38" s="21">
        <v>0</v>
      </c>
      <c r="BC38" s="21">
        <v>0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4433</v>
      </c>
      <c r="BJ38" s="22">
        <v>87011</v>
      </c>
      <c r="BL38" s="126" t="s">
        <v>191</v>
      </c>
      <c r="BM38" s="127" t="s">
        <v>237</v>
      </c>
      <c r="BN38" s="122">
        <v>26.26321939861144</v>
      </c>
    </row>
    <row r="39" spans="1:66" ht="16.5" customHeight="1">
      <c r="A39" s="105" t="s">
        <v>19</v>
      </c>
      <c r="B39" s="90">
        <f>BA24</f>
        <v>43</v>
      </c>
      <c r="C39" s="90">
        <f t="shared" si="13"/>
        <v>5252</v>
      </c>
      <c r="D39" s="90">
        <f t="shared" si="13"/>
        <v>93573</v>
      </c>
      <c r="E39" s="91">
        <f>IF(ISNUMBER(C39),IF(C39=0," -",D39*10/C39)," -")</f>
        <v>178.16641279512567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0</v>
      </c>
      <c r="K39" s="90">
        <f t="shared" si="15"/>
        <v>0</v>
      </c>
      <c r="L39" s="90">
        <f t="shared" si="15"/>
        <v>0</v>
      </c>
      <c r="M39" s="90">
        <f t="shared" si="15"/>
        <v>0</v>
      </c>
      <c r="N39" s="90">
        <f>B39-SUM(F39:I39)</f>
        <v>43</v>
      </c>
      <c r="O39" s="90">
        <f t="shared" si="16"/>
        <v>5252</v>
      </c>
      <c r="P39" s="90">
        <f t="shared" si="16"/>
        <v>95728</v>
      </c>
      <c r="Q39" s="91">
        <f>IF(ISNUMBER(C39),IF(C39=0," -",O39*100/C39)," -")</f>
        <v>100</v>
      </c>
      <c r="R39" s="91">
        <f>IF(ISNUMBER(C39),IF(C39=0," -",D39*10/C39)," -")</f>
        <v>178.16641279512567</v>
      </c>
      <c r="S39" s="91">
        <f>IF(ISNUMBER(O39),IF(O39=0," -",P39*10/O39)," -")</f>
        <v>182.26961157654227</v>
      </c>
      <c r="T39" s="92">
        <f>IF(ISNUMBER(R39),IF(R39=0," -",S39/R39)," -")</f>
        <v>1.0230301475853079</v>
      </c>
      <c r="U39" s="90">
        <f>AJ126</f>
        <v>357152</v>
      </c>
      <c r="V39" s="90">
        <f>AJ75</f>
        <v>422813</v>
      </c>
      <c r="W39" s="90">
        <f>AK126</f>
        <v>6313089</v>
      </c>
      <c r="X39" s="90">
        <f>AK75</f>
        <v>7472567</v>
      </c>
      <c r="Y39" s="93">
        <f>IF(ISNUMBER(T39),W39*T39," -")</f>
        <v>6458480.371389183</v>
      </c>
      <c r="Z39" s="93">
        <f>IF(ISNUMBER(AG39),W39*AG39," -")</f>
        <v>6458480.371389183</v>
      </c>
      <c r="AA39" s="91">
        <f>IF(ISNUMBER(BI24),IF(BI24=0," -",BJ24*10/BI24)," -")</f>
        <v>182.26961157654227</v>
      </c>
      <c r="AB39" s="91">
        <f>IF(ISNUMBER(O39),IF(O39=0," -",P39*10/O39)," -")</f>
        <v>182.26961157654227</v>
      </c>
      <c r="AC39" s="142">
        <f>IF(BN24="","-",BN24)</f>
        <v>41.74580176874823</v>
      </c>
      <c r="AD39" s="112">
        <f>IF(ISNUMBER(N39),IF(N39=0," -",O39/N39)," -")</f>
        <v>122.13953488372093</v>
      </c>
      <c r="AE39" s="18"/>
      <c r="AF39" s="42">
        <f>IF(ISNUMBER(C39),IF(C39=0," -",O39/C39)," -")</f>
        <v>1</v>
      </c>
      <c r="AG39" s="43">
        <f>IF(ISNUMBER(T39),IF(ISNUMBER(AF39),T39*AF39," -")," -")</f>
        <v>1.0230301475853079</v>
      </c>
      <c r="AI39" s="1" t="s">
        <v>34</v>
      </c>
      <c r="AJ39" s="5" t="s">
        <v>158</v>
      </c>
      <c r="AK39" s="6" t="s">
        <v>192</v>
      </c>
      <c r="AL39" s="14">
        <v>3120</v>
      </c>
      <c r="AM39" s="22">
        <v>54362</v>
      </c>
      <c r="AO39" s="1" t="s">
        <v>34</v>
      </c>
      <c r="AP39" s="30" t="s">
        <v>192</v>
      </c>
      <c r="AQ39" s="49">
        <v>0</v>
      </c>
      <c r="AR39" s="21">
        <v>0</v>
      </c>
      <c r="AS39" s="21">
        <v>1</v>
      </c>
      <c r="AT39" s="21">
        <v>7</v>
      </c>
      <c r="AU39" s="21">
        <v>3113</v>
      </c>
      <c r="AV39" s="21">
        <v>53672</v>
      </c>
      <c r="AW39" s="22"/>
      <c r="AY39" s="1" t="s">
        <v>34</v>
      </c>
      <c r="AZ39" s="30" t="s">
        <v>192</v>
      </c>
      <c r="BA39" s="14">
        <v>29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3113</v>
      </c>
      <c r="BJ39" s="22">
        <v>53672</v>
      </c>
      <c r="BL39" s="126" t="s">
        <v>192</v>
      </c>
      <c r="BM39" s="127" t="s">
        <v>238</v>
      </c>
      <c r="BN39" s="122">
        <v>53.05685450496455</v>
      </c>
    </row>
    <row r="40" spans="1:66" ht="16.5" customHeight="1" thickBot="1">
      <c r="A40" s="105" t="s">
        <v>20</v>
      </c>
      <c r="B40" s="90">
        <f>BA25</f>
        <v>108</v>
      </c>
      <c r="C40" s="90">
        <f t="shared" si="13"/>
        <v>14536</v>
      </c>
      <c r="D40" s="90">
        <f t="shared" si="13"/>
        <v>276872</v>
      </c>
      <c r="E40" s="91">
        <f>IF(ISNUMBER(C40),IF(C40=0," -",D40*10/C40)," -")</f>
        <v>190.47330764997247</v>
      </c>
      <c r="F40" s="90">
        <f t="shared" si="14"/>
        <v>0</v>
      </c>
      <c r="G40" s="90">
        <f t="shared" si="14"/>
        <v>0</v>
      </c>
      <c r="H40" s="90">
        <f t="shared" si="14"/>
        <v>0</v>
      </c>
      <c r="I40" s="90">
        <f t="shared" si="14"/>
        <v>0</v>
      </c>
      <c r="J40" s="90">
        <f t="shared" si="15"/>
        <v>0</v>
      </c>
      <c r="K40" s="90">
        <f t="shared" si="15"/>
        <v>0</v>
      </c>
      <c r="L40" s="90">
        <f t="shared" si="15"/>
        <v>0</v>
      </c>
      <c r="M40" s="90">
        <f t="shared" si="15"/>
        <v>0</v>
      </c>
      <c r="N40" s="90">
        <f>B40-SUM(F40:I40)</f>
        <v>108</v>
      </c>
      <c r="O40" s="90">
        <f t="shared" si="16"/>
        <v>14536</v>
      </c>
      <c r="P40" s="90">
        <f t="shared" si="16"/>
        <v>276431</v>
      </c>
      <c r="Q40" s="91">
        <f>IF(ISNUMBER(C40),IF(C40=0," -",O40*100/C40)," -")</f>
        <v>100</v>
      </c>
      <c r="R40" s="91">
        <f>IF(ISNUMBER(C40),IF(C40=0," -",D40*10/C40)," -")</f>
        <v>190.47330764997247</v>
      </c>
      <c r="S40" s="91">
        <f>IF(ISNUMBER(O40),IF(O40=0," -",P40*10/O40)," -")</f>
        <v>190.16992294991744</v>
      </c>
      <c r="T40" s="92">
        <f>IF(ISNUMBER(R40),IF(R40=0," -",S40/R40)," -")</f>
        <v>0.9984072062180358</v>
      </c>
      <c r="U40" s="90">
        <f>AJ127</f>
        <v>875427</v>
      </c>
      <c r="V40" s="90">
        <f>AJ76</f>
        <v>1121762</v>
      </c>
      <c r="W40" s="90">
        <f>AK127</f>
        <v>15814003</v>
      </c>
      <c r="X40" s="90">
        <f>AK76</f>
        <v>20434775</v>
      </c>
      <c r="Y40" s="93">
        <f>IF(ISNUMBER(T40),W40*T40," -")</f>
        <v>15788814.554353638</v>
      </c>
      <c r="Z40" s="93">
        <f>IF(ISNUMBER(AG40),W40*AG40," -")</f>
        <v>15788814.554353638</v>
      </c>
      <c r="AA40" s="91">
        <f>IF(ISNUMBER(BI25),IF(BI25=0," -",BJ25*10/BI25)," -")</f>
        <v>188.17515136010914</v>
      </c>
      <c r="AB40" s="91">
        <f>IF(ISNUMBER(O40),IF(O40=0," -",P40*10/O40)," -")</f>
        <v>190.16992294991744</v>
      </c>
      <c r="AC40" s="142">
        <f>IF(BN25="","-",BN25)</f>
        <v>46.91645652897744</v>
      </c>
      <c r="AD40" s="112">
        <f>IF(ISNUMBER(N40),IF(N40=0," -",O40/N40)," -")</f>
        <v>134.59259259259258</v>
      </c>
      <c r="AE40" s="18"/>
      <c r="AF40" s="42">
        <f>IF(ISNUMBER(C40),IF(C40=0," -",O40/C40)," -")</f>
        <v>1</v>
      </c>
      <c r="AG40" s="43">
        <f>IF(ISNUMBER(T40),IF(ISNUMBER(AF40),T40*AF40," -")," -")</f>
        <v>0.9984072062180358</v>
      </c>
      <c r="AI40" s="1" t="s">
        <v>35</v>
      </c>
      <c r="AJ40" s="7" t="s">
        <v>158</v>
      </c>
      <c r="AK40" s="8" t="s">
        <v>193</v>
      </c>
      <c r="AL40" s="15">
        <v>2603</v>
      </c>
      <c r="AM40" s="24">
        <v>40908</v>
      </c>
      <c r="AO40" s="1" t="s">
        <v>35</v>
      </c>
      <c r="AP40" s="31" t="s">
        <v>193</v>
      </c>
      <c r="AQ40" s="50">
        <v>0</v>
      </c>
      <c r="AR40" s="23">
        <v>0</v>
      </c>
      <c r="AS40" s="23">
        <v>2</v>
      </c>
      <c r="AT40" s="23">
        <v>5</v>
      </c>
      <c r="AU40" s="23">
        <v>2318</v>
      </c>
      <c r="AV40" s="23">
        <v>39024</v>
      </c>
      <c r="AW40" s="24"/>
      <c r="AY40" s="1" t="s">
        <v>35</v>
      </c>
      <c r="AZ40" s="31" t="s">
        <v>193</v>
      </c>
      <c r="BA40" s="15">
        <v>21</v>
      </c>
      <c r="BB40" s="23">
        <v>0</v>
      </c>
      <c r="BC40" s="23">
        <v>2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2318</v>
      </c>
      <c r="BJ40" s="24">
        <v>39024</v>
      </c>
      <c r="BL40" s="128" t="s">
        <v>193</v>
      </c>
      <c r="BM40" s="129" t="s">
        <v>239</v>
      </c>
      <c r="BN40" s="123">
        <v>22.238752012269778</v>
      </c>
    </row>
    <row r="41" spans="1:66" ht="16.5" customHeight="1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4554</v>
      </c>
      <c r="AM41" s="20">
        <v>66177</v>
      </c>
      <c r="AO41" s="1" t="s">
        <v>36</v>
      </c>
      <c r="AP41" s="29" t="s">
        <v>194</v>
      </c>
      <c r="AQ41" s="48">
        <v>0</v>
      </c>
      <c r="AR41" s="19">
        <v>0</v>
      </c>
      <c r="AS41" s="19">
        <v>0</v>
      </c>
      <c r="AT41" s="19">
        <v>0</v>
      </c>
      <c r="AU41" s="19">
        <v>4554</v>
      </c>
      <c r="AV41" s="19">
        <v>66177</v>
      </c>
      <c r="AW41" s="20"/>
      <c r="AY41" s="1" t="s">
        <v>36</v>
      </c>
      <c r="AZ41" s="29" t="s">
        <v>194</v>
      </c>
      <c r="BA41" s="13">
        <v>30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4554</v>
      </c>
      <c r="BJ41" s="20">
        <v>66177</v>
      </c>
      <c r="BL41" s="130" t="s">
        <v>194</v>
      </c>
      <c r="BM41" s="131" t="s">
        <v>240</v>
      </c>
      <c r="BN41" s="132">
        <v>36.0226990728931</v>
      </c>
    </row>
    <row r="42" spans="1:66" ht="16.5" customHeight="1">
      <c r="A42" s="105" t="s">
        <v>21</v>
      </c>
      <c r="B42" s="90">
        <f>BA26</f>
        <v>92</v>
      </c>
      <c r="C42" s="90">
        <f aca="true" t="shared" si="17" ref="C42:D46">AL26</f>
        <v>10672</v>
      </c>
      <c r="D42" s="90">
        <f t="shared" si="17"/>
        <v>189869</v>
      </c>
      <c r="E42" s="91">
        <f>IF(ISNUMBER(C42),IF(C42=0," -",D42*10/C42)," -")</f>
        <v>177.91323088455772</v>
      </c>
      <c r="F42" s="90">
        <f aca="true" t="shared" si="18" ref="F42:I46">BB26</f>
        <v>1</v>
      </c>
      <c r="G42" s="90">
        <f t="shared" si="18"/>
        <v>0</v>
      </c>
      <c r="H42" s="90">
        <f t="shared" si="18"/>
        <v>0</v>
      </c>
      <c r="I42" s="90">
        <f t="shared" si="18"/>
        <v>0</v>
      </c>
      <c r="J42" s="90">
        <f aca="true" t="shared" si="19" ref="J42:M46">AQ26</f>
        <v>7</v>
      </c>
      <c r="K42" s="90">
        <f t="shared" si="19"/>
        <v>22</v>
      </c>
      <c r="L42" s="90">
        <f t="shared" si="19"/>
        <v>3</v>
      </c>
      <c r="M42" s="90">
        <f t="shared" si="19"/>
        <v>25</v>
      </c>
      <c r="N42" s="90">
        <f>B42-SUM(F42:I42)</f>
        <v>91</v>
      </c>
      <c r="O42" s="90">
        <f aca="true" t="shared" si="20" ref="O42:P46">AU26</f>
        <v>10538</v>
      </c>
      <c r="P42" s="90">
        <f t="shared" si="20"/>
        <v>192269</v>
      </c>
      <c r="Q42" s="91">
        <f>IF(ISNUMBER(C42),IF(C42=0," -",O42*100/C42)," -")</f>
        <v>98.74437781109445</v>
      </c>
      <c r="R42" s="91">
        <f>IF(ISNUMBER(C42),IF(C42=0," -",D42*10/C42)," -")</f>
        <v>177.91323088455772</v>
      </c>
      <c r="S42" s="91">
        <f>IF(ISNUMBER(O42),IF(O42=0," -",P42*10/O42)," -")</f>
        <v>182.45302713987473</v>
      </c>
      <c r="T42" s="92">
        <f>IF(ISNUMBER(R42),IF(R42=0," -",S42/R42)," -")</f>
        <v>1.0255169119955039</v>
      </c>
      <c r="U42" s="90">
        <f>AJ128</f>
        <v>872099</v>
      </c>
      <c r="V42" s="90">
        <f>AJ77</f>
        <v>1024550</v>
      </c>
      <c r="W42" s="90">
        <f>AK128</f>
        <v>14270361</v>
      </c>
      <c r="X42" s="90">
        <f>AK77</f>
        <v>16814161</v>
      </c>
      <c r="Y42" s="93">
        <f>IF(ISNUMBER(T42),W42*T42," -")</f>
        <v>14634496.54578107</v>
      </c>
      <c r="Z42" s="93">
        <f>IF(ISNUMBER(AG42),W42*AG42," -")</f>
        <v>14450742.559917629</v>
      </c>
      <c r="AA42" s="91">
        <f>IF(ISNUMBER(BI26),IF(BI26=0," -",BJ26*10/BI26)," -")</f>
        <v>182.45302713987473</v>
      </c>
      <c r="AB42" s="91">
        <f>IF(ISNUMBER(O42),IF(O42=0," -",P42*10/O42)," -")</f>
        <v>182.45302713987473</v>
      </c>
      <c r="AC42" s="142">
        <f>IF(BN26="","-",BN26)</f>
        <v>56.58536012359774</v>
      </c>
      <c r="AD42" s="112">
        <f>IF(ISNUMBER(N42),IF(N42=0," -",O42/N42)," -")</f>
        <v>115.8021978021978</v>
      </c>
      <c r="AE42" s="18"/>
      <c r="AF42" s="42">
        <f>IF(ISNUMBER(C42),IF(C42=0," -",O42/C42)," -")</f>
        <v>0.9874437781109445</v>
      </c>
      <c r="AG42" s="43">
        <f>IF(ISNUMBER(T42),IF(ISNUMBER(AF42),T42*AF42," -")," -")</f>
        <v>1.0126402940975094</v>
      </c>
      <c r="AI42" s="1" t="s">
        <v>37</v>
      </c>
      <c r="AJ42" s="5" t="s">
        <v>158</v>
      </c>
      <c r="AK42" s="6" t="s">
        <v>195</v>
      </c>
      <c r="AL42" s="14">
        <v>6166</v>
      </c>
      <c r="AM42" s="22">
        <v>107696</v>
      </c>
      <c r="AO42" s="1" t="s">
        <v>37</v>
      </c>
      <c r="AP42" s="30" t="s">
        <v>195</v>
      </c>
      <c r="AQ42" s="49">
        <v>5</v>
      </c>
      <c r="AR42" s="21">
        <v>21</v>
      </c>
      <c r="AS42" s="21">
        <v>5</v>
      </c>
      <c r="AT42" s="21">
        <v>17</v>
      </c>
      <c r="AU42" s="21">
        <v>6036</v>
      </c>
      <c r="AV42" s="21">
        <v>110934</v>
      </c>
      <c r="AW42" s="22"/>
      <c r="AY42" s="1" t="s">
        <v>37</v>
      </c>
      <c r="AZ42" s="30" t="s">
        <v>195</v>
      </c>
      <c r="BA42" s="14">
        <v>47</v>
      </c>
      <c r="BB42" s="21">
        <v>0</v>
      </c>
      <c r="BC42" s="21">
        <v>0</v>
      </c>
      <c r="BD42" s="21">
        <v>0</v>
      </c>
      <c r="BE42" s="22">
        <v>1</v>
      </c>
      <c r="BG42" s="1" t="s">
        <v>37</v>
      </c>
      <c r="BH42" s="30" t="s">
        <v>195</v>
      </c>
      <c r="BI42" s="14">
        <v>5861</v>
      </c>
      <c r="BJ42" s="22">
        <v>108164</v>
      </c>
      <c r="BL42" s="126" t="s">
        <v>195</v>
      </c>
      <c r="BM42" s="127" t="s">
        <v>241</v>
      </c>
      <c r="BN42" s="122">
        <v>49.794027492047334</v>
      </c>
    </row>
    <row r="43" spans="1:66" ht="16.5" customHeight="1">
      <c r="A43" s="105" t="s">
        <v>22</v>
      </c>
      <c r="B43" s="90">
        <f>BA27</f>
        <v>139</v>
      </c>
      <c r="C43" s="90">
        <f t="shared" si="17"/>
        <v>15944</v>
      </c>
      <c r="D43" s="90">
        <f t="shared" si="17"/>
        <v>288508</v>
      </c>
      <c r="E43" s="91">
        <f>IF(ISNUMBER(C43),IF(C43=0," -",D43*10/C43)," -")</f>
        <v>180.95082789764174</v>
      </c>
      <c r="F43" s="90">
        <f t="shared" si="18"/>
        <v>0</v>
      </c>
      <c r="G43" s="90">
        <f t="shared" si="18"/>
        <v>0</v>
      </c>
      <c r="H43" s="90">
        <f t="shared" si="18"/>
        <v>0</v>
      </c>
      <c r="I43" s="90">
        <f t="shared" si="18"/>
        <v>0</v>
      </c>
      <c r="J43" s="90">
        <f t="shared" si="19"/>
        <v>1</v>
      </c>
      <c r="K43" s="90">
        <f t="shared" si="19"/>
        <v>5</v>
      </c>
      <c r="L43" s="90">
        <f t="shared" si="19"/>
        <v>2</v>
      </c>
      <c r="M43" s="90">
        <f t="shared" si="19"/>
        <v>6</v>
      </c>
      <c r="N43" s="90">
        <f>B43-SUM(F43:I43)</f>
        <v>139</v>
      </c>
      <c r="O43" s="90">
        <f t="shared" si="20"/>
        <v>15943</v>
      </c>
      <c r="P43" s="90">
        <f t="shared" si="20"/>
        <v>290380</v>
      </c>
      <c r="Q43" s="91">
        <f>IF(ISNUMBER(C43),IF(C43=0," -",O43*100/C43)," -")</f>
        <v>99.99372804816859</v>
      </c>
      <c r="R43" s="91">
        <f>IF(ISNUMBER(C43),IF(C43=0," -",D43*10/C43)," -")</f>
        <v>180.95082789764174</v>
      </c>
      <c r="S43" s="91">
        <f>IF(ISNUMBER(O43),IF(O43=0," -",P43*10/O43)," -")</f>
        <v>182.13636078529763</v>
      </c>
      <c r="T43" s="92">
        <f>IF(ISNUMBER(R43),IF(R43=0," -",S43/R43)," -")</f>
        <v>1.0065516853469523</v>
      </c>
      <c r="U43" s="90">
        <f>AJ129</f>
        <v>1696049</v>
      </c>
      <c r="V43" s="90">
        <f>AJ78</f>
        <v>1799063</v>
      </c>
      <c r="W43" s="90">
        <f>AK129</f>
        <v>29377841</v>
      </c>
      <c r="X43" s="90">
        <f>AK78</f>
        <v>31183041</v>
      </c>
      <c r="Y43" s="93">
        <f>IF(ISNUMBER(T43),W43*T43," -")</f>
        <v>29570315.370404795</v>
      </c>
      <c r="Z43" s="93">
        <f>IF(ISNUMBER(AG43),W43*AG43," -")</f>
        <v>29568460.734468367</v>
      </c>
      <c r="AA43" s="91">
        <f>IF(ISNUMBER(BI27),IF(BI27=0," -",BJ27*10/BI27)," -")</f>
        <v>183.3553818400481</v>
      </c>
      <c r="AB43" s="91">
        <f>IF(ISNUMBER(O43),IF(O43=0," -",P43*10/O43)," -")</f>
        <v>182.13636078529763</v>
      </c>
      <c r="AC43" s="142">
        <f>IF(BN27="","-",BN27)</f>
        <v>53.33143678842187</v>
      </c>
      <c r="AD43" s="112">
        <f>IF(ISNUMBER(N43),IF(N43=0," -",O43/N43)," -")</f>
        <v>114.6978417266187</v>
      </c>
      <c r="AE43" s="18"/>
      <c r="AF43" s="42">
        <f>IF(ISNUMBER(C43),IF(C43=0," -",O43/C43)," -")</f>
        <v>0.999937280481686</v>
      </c>
      <c r="AG43" s="43">
        <f>IF(ISNUMBER(T43),IF(ISNUMBER(AF43),T43*AF43," -")," -")</f>
        <v>1.006488554910089</v>
      </c>
      <c r="AI43" s="1" t="s">
        <v>38</v>
      </c>
      <c r="AJ43" s="5" t="s">
        <v>158</v>
      </c>
      <c r="AK43" s="6" t="s">
        <v>196</v>
      </c>
      <c r="AL43" s="14">
        <v>10025</v>
      </c>
      <c r="AM43" s="22">
        <v>200772</v>
      </c>
      <c r="AO43" s="1" t="s">
        <v>38</v>
      </c>
      <c r="AP43" s="30" t="s">
        <v>196</v>
      </c>
      <c r="AQ43" s="49">
        <v>0</v>
      </c>
      <c r="AR43" s="21">
        <v>0</v>
      </c>
      <c r="AS43" s="21">
        <v>2</v>
      </c>
      <c r="AT43" s="21">
        <v>19</v>
      </c>
      <c r="AU43" s="21">
        <v>10006</v>
      </c>
      <c r="AV43" s="21">
        <v>198802</v>
      </c>
      <c r="AW43" s="22"/>
      <c r="AY43" s="1" t="s">
        <v>38</v>
      </c>
      <c r="AZ43" s="30" t="s">
        <v>196</v>
      </c>
      <c r="BA43" s="14">
        <v>66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7226</v>
      </c>
      <c r="BJ43" s="22">
        <v>122062</v>
      </c>
      <c r="BL43" s="126" t="s">
        <v>196</v>
      </c>
      <c r="BM43" s="127" t="s">
        <v>242</v>
      </c>
      <c r="BN43" s="122">
        <v>41.999630906139416</v>
      </c>
    </row>
    <row r="44" spans="1:66" ht="16.5" customHeight="1">
      <c r="A44" s="105" t="s">
        <v>23</v>
      </c>
      <c r="B44" s="90">
        <f>BA28</f>
        <v>64</v>
      </c>
      <c r="C44" s="90">
        <f t="shared" si="17"/>
        <v>7464</v>
      </c>
      <c r="D44" s="90">
        <f t="shared" si="17"/>
        <v>129438</v>
      </c>
      <c r="E44" s="91">
        <f>IF(ISNUMBER(C44),IF(C44=0," -",D44*10/C44)," -")</f>
        <v>173.41639871382637</v>
      </c>
      <c r="F44" s="90">
        <f t="shared" si="18"/>
        <v>0</v>
      </c>
      <c r="G44" s="90">
        <f t="shared" si="18"/>
        <v>0</v>
      </c>
      <c r="H44" s="90">
        <f t="shared" si="18"/>
        <v>0</v>
      </c>
      <c r="I44" s="90">
        <f t="shared" si="18"/>
        <v>0</v>
      </c>
      <c r="J44" s="90">
        <f t="shared" si="19"/>
        <v>4</v>
      </c>
      <c r="K44" s="90">
        <f t="shared" si="19"/>
        <v>58</v>
      </c>
      <c r="L44" s="90">
        <f t="shared" si="19"/>
        <v>2</v>
      </c>
      <c r="M44" s="90">
        <f t="shared" si="19"/>
        <v>7</v>
      </c>
      <c r="N44" s="90">
        <f>B44-SUM(F44:I44)</f>
        <v>64</v>
      </c>
      <c r="O44" s="90">
        <f t="shared" si="20"/>
        <v>7515</v>
      </c>
      <c r="P44" s="90">
        <f t="shared" si="20"/>
        <v>139237</v>
      </c>
      <c r="Q44" s="91">
        <f>IF(ISNUMBER(C44),IF(C44=0," -",O44*100/C44)," -")</f>
        <v>100.68327974276528</v>
      </c>
      <c r="R44" s="91">
        <f>IF(ISNUMBER(C44),IF(C44=0," -",D44*10/C44)," -")</f>
        <v>173.41639871382637</v>
      </c>
      <c r="S44" s="91">
        <f>IF(ISNUMBER(O44),IF(O44=0," -",P44*10/O44)," -")</f>
        <v>185.27877578176978</v>
      </c>
      <c r="T44" s="92">
        <f>IF(ISNUMBER(R44),IF(R44=0," -",S44/R44)," -")</f>
        <v>1.06840400997785</v>
      </c>
      <c r="U44" s="90">
        <f>AJ130</f>
        <v>3644071</v>
      </c>
      <c r="V44" s="90">
        <f>AJ79</f>
        <v>3893974</v>
      </c>
      <c r="W44" s="90">
        <f>AK130</f>
        <v>61675565</v>
      </c>
      <c r="X44" s="90">
        <f>AK79</f>
        <v>65890347</v>
      </c>
      <c r="Y44" s="93">
        <f>IF(ISNUMBER(T44),W44*T44," -")</f>
        <v>65894420.96364953</v>
      </c>
      <c r="Z44" s="93">
        <f>IF(ISNUMBER(AG44),W44*AG44," -")</f>
        <v>66344664.19370663</v>
      </c>
      <c r="AA44" s="91">
        <f>IF(ISNUMBER(BI28),IF(BI28=0," -",BJ28*10/BI28)," -")</f>
        <v>188.36677423881017</v>
      </c>
      <c r="AB44" s="91">
        <f>IF(ISNUMBER(O44),IF(O44=0," -",P44*10/O44)," -")</f>
        <v>185.27877578176978</v>
      </c>
      <c r="AC44" s="142">
        <f>IF(BN28="","-",BN28)</f>
        <v>51.849412279360145</v>
      </c>
      <c r="AD44" s="112">
        <f>IF(ISNUMBER(N44),IF(N44=0," -",O44/N44)," -")</f>
        <v>117.421875</v>
      </c>
      <c r="AE44" s="18"/>
      <c r="AF44" s="42">
        <f>IF(ISNUMBER(C44),IF(C44=0," -",O44/C44)," -")</f>
        <v>1.0068327974276527</v>
      </c>
      <c r="AG44" s="43">
        <f>IF(ISNUMBER(T44),IF(ISNUMBER(AF44),T44*AF44," -")," -")</f>
        <v>1.0757041981489206</v>
      </c>
      <c r="AI44" s="1" t="s">
        <v>39</v>
      </c>
      <c r="AJ44" s="5" t="s">
        <v>158</v>
      </c>
      <c r="AK44" s="6" t="s">
        <v>197</v>
      </c>
      <c r="AL44" s="14">
        <v>4314</v>
      </c>
      <c r="AM44" s="22">
        <v>83032</v>
      </c>
      <c r="AO44" s="1" t="s">
        <v>39</v>
      </c>
      <c r="AP44" s="30" t="s">
        <v>197</v>
      </c>
      <c r="AQ44" s="49">
        <v>1</v>
      </c>
      <c r="AR44" s="21">
        <v>85</v>
      </c>
      <c r="AS44" s="21">
        <v>1</v>
      </c>
      <c r="AT44" s="21">
        <v>1</v>
      </c>
      <c r="AU44" s="21">
        <v>4252</v>
      </c>
      <c r="AV44" s="21">
        <v>80778</v>
      </c>
      <c r="AW44" s="22"/>
      <c r="AY44" s="1" t="s">
        <v>39</v>
      </c>
      <c r="AZ44" s="30" t="s">
        <v>197</v>
      </c>
      <c r="BA44" s="14">
        <v>30</v>
      </c>
      <c r="BB44" s="21">
        <v>0</v>
      </c>
      <c r="BC44" s="21">
        <v>1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4252</v>
      </c>
      <c r="BJ44" s="22">
        <v>80778</v>
      </c>
      <c r="BL44" s="126" t="s">
        <v>197</v>
      </c>
      <c r="BM44" s="127" t="s">
        <v>243</v>
      </c>
      <c r="BN44" s="122">
        <v>50.665325175468716</v>
      </c>
    </row>
    <row r="45" spans="1:66" ht="16.5" customHeight="1" thickBot="1">
      <c r="A45" s="105" t="s">
        <v>24</v>
      </c>
      <c r="B45" s="90">
        <f>BA29</f>
        <v>95</v>
      </c>
      <c r="C45" s="90">
        <f t="shared" si="17"/>
        <v>12288</v>
      </c>
      <c r="D45" s="90">
        <f t="shared" si="17"/>
        <v>232870</v>
      </c>
      <c r="E45" s="91">
        <f>IF(ISNUMBER(C45),IF(C45=0," -",D45*10/C45)," -")</f>
        <v>189.51009114583334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6</v>
      </c>
      <c r="K45" s="90">
        <f t="shared" si="19"/>
        <v>89</v>
      </c>
      <c r="L45" s="90">
        <f t="shared" si="19"/>
        <v>3</v>
      </c>
      <c r="M45" s="90">
        <f t="shared" si="19"/>
        <v>7</v>
      </c>
      <c r="N45" s="90">
        <f>B45-SUM(F45:I45)</f>
        <v>95</v>
      </c>
      <c r="O45" s="90">
        <f t="shared" si="20"/>
        <v>12370</v>
      </c>
      <c r="P45" s="90">
        <f t="shared" si="20"/>
        <v>236525</v>
      </c>
      <c r="Q45" s="91">
        <f>IF(ISNUMBER(C45),IF(C45=0," -",O45*100/C45)," -")</f>
        <v>100.66731770833333</v>
      </c>
      <c r="R45" s="91">
        <f>IF(ISNUMBER(C45),IF(C45=0," -",D45*10/C45)," -")</f>
        <v>189.51009114583334</v>
      </c>
      <c r="S45" s="91">
        <f>IF(ISNUMBER(O45),IF(O45=0," -",P45*10/O45)," -")</f>
        <v>191.2085691188359</v>
      </c>
      <c r="T45" s="92">
        <f>IF(ISNUMBER(R45),IF(R45=0," -",S45/R45)," -")</f>
        <v>1.0089624671843755</v>
      </c>
      <c r="U45" s="90">
        <f>AJ131</f>
        <v>773930</v>
      </c>
      <c r="V45" s="90">
        <f>AJ80</f>
        <v>879791</v>
      </c>
      <c r="W45" s="90">
        <f>AK131</f>
        <v>13754248</v>
      </c>
      <c r="X45" s="90">
        <f>AK80</f>
        <v>15634885</v>
      </c>
      <c r="Y45" s="93">
        <f>IF(ISNUMBER(T45),W45*T45," -")</f>
        <v>13877519.996345762</v>
      </c>
      <c r="Z45" s="93">
        <f>IF(ISNUMBER(AG45),W45*AG45," -")</f>
        <v>13970127.144758876</v>
      </c>
      <c r="AA45" s="91">
        <f>IF(ISNUMBER(BI29),IF(BI29=0," -",BJ29*10/BI29)," -")</f>
        <v>193.20137261466354</v>
      </c>
      <c r="AB45" s="91">
        <f>IF(ISNUMBER(O45),IF(O45=0," -",P45*10/O45)," -")</f>
        <v>191.2085691188359</v>
      </c>
      <c r="AC45" s="142">
        <f>IF(BN29="","-",BN29)</f>
        <v>51.20688348438799</v>
      </c>
      <c r="AD45" s="112">
        <f>IF(ISNUMBER(N45),IF(N45=0," -",O45/N45)," -")</f>
        <v>130.21052631578948</v>
      </c>
      <c r="AE45" s="18"/>
      <c r="AF45" s="42">
        <f>IF(ISNUMBER(C45),IF(C45=0," -",O45/C45)," -")</f>
        <v>1.0066731770833333</v>
      </c>
      <c r="AG45" s="43">
        <f>IF(ISNUMBER(T45),IF(ISNUMBER(AF45),T45*AF45," -")," -")</f>
        <v>1.0156954523983337</v>
      </c>
      <c r="AI45" s="1" t="s">
        <v>40</v>
      </c>
      <c r="AJ45" s="9" t="s">
        <v>158</v>
      </c>
      <c r="AK45" s="10" t="s">
        <v>198</v>
      </c>
      <c r="AL45" s="16">
        <v>13739</v>
      </c>
      <c r="AM45" s="26">
        <v>223061</v>
      </c>
      <c r="AO45" s="1" t="s">
        <v>40</v>
      </c>
      <c r="AP45" s="32" t="s">
        <v>198</v>
      </c>
      <c r="AQ45" s="51">
        <v>0</v>
      </c>
      <c r="AR45" s="25">
        <v>0</v>
      </c>
      <c r="AS45" s="25">
        <v>0</v>
      </c>
      <c r="AT45" s="25">
        <v>0</v>
      </c>
      <c r="AU45" s="25">
        <v>13633</v>
      </c>
      <c r="AV45" s="25">
        <v>222144</v>
      </c>
      <c r="AW45" s="26"/>
      <c r="AY45" s="1" t="s">
        <v>40</v>
      </c>
      <c r="AZ45" s="32" t="s">
        <v>198</v>
      </c>
      <c r="BA45" s="16">
        <v>112</v>
      </c>
      <c r="BB45" s="25">
        <v>0</v>
      </c>
      <c r="BC45" s="25">
        <v>1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12493</v>
      </c>
      <c r="BJ45" s="26">
        <v>204244</v>
      </c>
      <c r="BL45" s="133" t="s">
        <v>198</v>
      </c>
      <c r="BM45" s="134" t="s">
        <v>244</v>
      </c>
      <c r="BN45" s="135">
        <v>50.28114603956246</v>
      </c>
    </row>
    <row r="46" spans="1:66" ht="16.5" customHeight="1">
      <c r="A46" s="105" t="s">
        <v>25</v>
      </c>
      <c r="B46" s="90">
        <f>BA30</f>
        <v>68</v>
      </c>
      <c r="C46" s="90">
        <f t="shared" si="17"/>
        <v>9425</v>
      </c>
      <c r="D46" s="90">
        <f t="shared" si="17"/>
        <v>173932</v>
      </c>
      <c r="E46" s="91">
        <f>IF(ISNUMBER(C46),IF(C46=0," -",D46*10/C46)," -")</f>
        <v>184.54323607427057</v>
      </c>
      <c r="F46" s="90">
        <f t="shared" si="18"/>
        <v>0</v>
      </c>
      <c r="G46" s="90">
        <f t="shared" si="18"/>
        <v>0</v>
      </c>
      <c r="H46" s="90">
        <f t="shared" si="18"/>
        <v>0</v>
      </c>
      <c r="I46" s="90">
        <f t="shared" si="18"/>
        <v>0</v>
      </c>
      <c r="J46" s="90">
        <f t="shared" si="19"/>
        <v>3</v>
      </c>
      <c r="K46" s="90">
        <f t="shared" si="19"/>
        <v>47</v>
      </c>
      <c r="L46" s="90">
        <f t="shared" si="19"/>
        <v>2</v>
      </c>
      <c r="M46" s="90">
        <f t="shared" si="19"/>
        <v>50</v>
      </c>
      <c r="N46" s="90">
        <f>B46-SUM(F46:I46)</f>
        <v>68</v>
      </c>
      <c r="O46" s="90">
        <f t="shared" si="20"/>
        <v>9422</v>
      </c>
      <c r="P46" s="90">
        <f t="shared" si="20"/>
        <v>179037</v>
      </c>
      <c r="Q46" s="91">
        <f>IF(ISNUMBER(C46),IF(C46=0," -",O46*100/C46)," -")</f>
        <v>99.96816976127322</v>
      </c>
      <c r="R46" s="91">
        <f>IF(ISNUMBER(C46),IF(C46=0," -",D46*10/C46)," -")</f>
        <v>184.54323607427057</v>
      </c>
      <c r="S46" s="91">
        <f>IF(ISNUMBER(O46),IF(O46=0," -",P46*10/O46)," -")</f>
        <v>190.0201655699427</v>
      </c>
      <c r="T46" s="92">
        <f>IF(ISNUMBER(R46),IF(R46=0," -",S46/R46)," -")</f>
        <v>1.0296782998509244</v>
      </c>
      <c r="U46" s="90">
        <f>AJ132</f>
        <v>668653</v>
      </c>
      <c r="V46" s="90">
        <f>AJ81</f>
        <v>704919</v>
      </c>
      <c r="W46" s="90">
        <f>AK132</f>
        <v>10780168</v>
      </c>
      <c r="X46" s="90">
        <f>AK81</f>
        <v>11312653</v>
      </c>
      <c r="Y46" s="93">
        <f>IF(ISNUMBER(T46),W46*T46," -")</f>
        <v>11100105.05834734</v>
      </c>
      <c r="Z46" s="93">
        <f>IF(ISNUMBER(AG46),W46*AG46," -")</f>
        <v>11096571.868408343</v>
      </c>
      <c r="AA46" s="91">
        <f>IF(ISNUMBER(BI30),IF(BI30=0," -",BJ30*10/BI30)," -")</f>
        <v>185.2231341369582</v>
      </c>
      <c r="AB46" s="91">
        <f>IF(ISNUMBER(O46),IF(O46=0," -",P46*10/O46)," -")</f>
        <v>190.0201655699427</v>
      </c>
      <c r="AC46" s="142">
        <f>IF(BN30="","-",BN30)</f>
        <v>62.00199789698564</v>
      </c>
      <c r="AD46" s="112">
        <f>IF(ISNUMBER(N46),IF(N46=0," -",O46/N46)," -")</f>
        <v>138.55882352941177</v>
      </c>
      <c r="AE46" s="18"/>
      <c r="AF46" s="42">
        <f>IF(ISNUMBER(C46),IF(C46=0," -",O46/C46)," -")</f>
        <v>0.9996816976127321</v>
      </c>
      <c r="AG46" s="43">
        <f>IF(ISNUMBER(T46),IF(ISNUMBER(AF46),T46*AF46," -")," -")</f>
        <v>1.0293505507899638</v>
      </c>
      <c r="AI46" s="1" t="s">
        <v>41</v>
      </c>
      <c r="AJ46" s="11" t="s">
        <v>158</v>
      </c>
      <c r="AK46" s="12" t="s">
        <v>199</v>
      </c>
      <c r="AL46" s="17">
        <v>4267</v>
      </c>
      <c r="AM46" s="28">
        <v>71206</v>
      </c>
      <c r="AO46" s="1" t="s">
        <v>41</v>
      </c>
      <c r="AP46" s="33" t="s">
        <v>199</v>
      </c>
      <c r="AQ46" s="52">
        <v>0</v>
      </c>
      <c r="AR46" s="27">
        <v>0</v>
      </c>
      <c r="AS46" s="27">
        <v>0</v>
      </c>
      <c r="AT46" s="27">
        <v>0</v>
      </c>
      <c r="AU46" s="27">
        <v>4267</v>
      </c>
      <c r="AV46" s="27">
        <v>74504</v>
      </c>
      <c r="AW46" s="28"/>
      <c r="AY46" s="1" t="s">
        <v>41</v>
      </c>
      <c r="AZ46" s="33" t="s">
        <v>199</v>
      </c>
      <c r="BA46" s="17">
        <v>37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4018</v>
      </c>
      <c r="BJ46" s="28">
        <v>69761</v>
      </c>
      <c r="BL46" s="124" t="s">
        <v>199</v>
      </c>
      <c r="BM46" s="125" t="s">
        <v>245</v>
      </c>
      <c r="BN46" s="121">
        <v>57.773432759432886</v>
      </c>
    </row>
    <row r="47" spans="1:66" ht="16.5" customHeight="1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5913</v>
      </c>
      <c r="AM47" s="22">
        <v>92644</v>
      </c>
      <c r="AO47" s="1" t="s">
        <v>42</v>
      </c>
      <c r="AP47" s="30" t="s">
        <v>200</v>
      </c>
      <c r="AQ47" s="49">
        <v>2</v>
      </c>
      <c r="AR47" s="21">
        <v>7</v>
      </c>
      <c r="AS47" s="21">
        <v>0</v>
      </c>
      <c r="AT47" s="21">
        <v>0</v>
      </c>
      <c r="AU47" s="21">
        <v>5920</v>
      </c>
      <c r="AV47" s="21">
        <v>93650</v>
      </c>
      <c r="AW47" s="22"/>
      <c r="AY47" s="1" t="s">
        <v>42</v>
      </c>
      <c r="AZ47" s="30" t="s">
        <v>200</v>
      </c>
      <c r="BA47" s="14">
        <v>46</v>
      </c>
      <c r="BB47" s="21">
        <v>0</v>
      </c>
      <c r="BC47" s="21">
        <v>0</v>
      </c>
      <c r="BD47" s="21">
        <v>0</v>
      </c>
      <c r="BE47" s="22">
        <v>0</v>
      </c>
      <c r="BG47" s="1" t="s">
        <v>42</v>
      </c>
      <c r="BH47" s="30" t="s">
        <v>200</v>
      </c>
      <c r="BI47" s="14">
        <v>5385</v>
      </c>
      <c r="BJ47" s="22">
        <v>84420</v>
      </c>
      <c r="BL47" s="126" t="s">
        <v>200</v>
      </c>
      <c r="BM47" s="127" t="s">
        <v>246</v>
      </c>
      <c r="BN47" s="122">
        <v>38.382755008207766</v>
      </c>
    </row>
    <row r="48" spans="1:66" ht="16.5" customHeight="1">
      <c r="A48" s="105" t="s">
        <v>26</v>
      </c>
      <c r="B48" s="90">
        <f>BA31</f>
        <v>35</v>
      </c>
      <c r="C48" s="90">
        <f aca="true" t="shared" si="21" ref="C48:D52">AL31</f>
        <v>4602</v>
      </c>
      <c r="D48" s="90">
        <f t="shared" si="21"/>
        <v>82878</v>
      </c>
      <c r="E48" s="91">
        <f>IF(ISNUMBER(C48),IF(C48=0," -",D48*10/C48)," -")</f>
        <v>180.09126466753585</v>
      </c>
      <c r="F48" s="90">
        <f aca="true" t="shared" si="22" ref="F48:I52">BB31</f>
        <v>0</v>
      </c>
      <c r="G48" s="90">
        <f t="shared" si="22"/>
        <v>0</v>
      </c>
      <c r="H48" s="90">
        <f t="shared" si="22"/>
        <v>0</v>
      </c>
      <c r="I48" s="90">
        <f t="shared" si="22"/>
        <v>0</v>
      </c>
      <c r="J48" s="90">
        <f aca="true" t="shared" si="23" ref="J48:M52">AQ31</f>
        <v>0</v>
      </c>
      <c r="K48" s="90">
        <f t="shared" si="23"/>
        <v>0</v>
      </c>
      <c r="L48" s="90">
        <f t="shared" si="23"/>
        <v>0</v>
      </c>
      <c r="M48" s="90">
        <f t="shared" si="23"/>
        <v>0</v>
      </c>
      <c r="N48" s="90">
        <f>B48-SUM(F48:I48)</f>
        <v>35</v>
      </c>
      <c r="O48" s="90">
        <f aca="true" t="shared" si="24" ref="O48:P52">AU31</f>
        <v>4602</v>
      </c>
      <c r="P48" s="90">
        <f t="shared" si="24"/>
        <v>84445</v>
      </c>
      <c r="Q48" s="91">
        <f>IF(ISNUMBER(C48),IF(C48=0," -",O48*100/C48)," -")</f>
        <v>100</v>
      </c>
      <c r="R48" s="91">
        <f>IF(ISNUMBER(C48),IF(C48=0," -",D48*10/C48)," -")</f>
        <v>180.09126466753585</v>
      </c>
      <c r="S48" s="91">
        <f>IF(ISNUMBER(O48),IF(O48=0," -",P48*10/O48)," -")</f>
        <v>183.49630595393307</v>
      </c>
      <c r="T48" s="92">
        <f>IF(ISNUMBER(R48),IF(R48=0," -",S48/R48)," -")</f>
        <v>1.0189073095393228</v>
      </c>
      <c r="U48" s="90">
        <f>AJ133</f>
        <v>838950</v>
      </c>
      <c r="V48" s="90">
        <f>AJ82</f>
        <v>882174</v>
      </c>
      <c r="W48" s="90">
        <f>AK133</f>
        <v>14154227</v>
      </c>
      <c r="X48" s="90">
        <f>AK82</f>
        <v>14895238</v>
      </c>
      <c r="Y48" s="93">
        <f>IF(ISNUMBER(T48),W48*T48," -")</f>
        <v>14421845.351178842</v>
      </c>
      <c r="Z48" s="93">
        <f>IF(ISNUMBER(AG48),W48*AG48," -")</f>
        <v>14421845.351178842</v>
      </c>
      <c r="AA48" s="91">
        <f>IF(ISNUMBER(BI31),IF(BI31=0," -",BJ31*10/BI31)," -")</f>
        <v>183.49630595393307</v>
      </c>
      <c r="AB48" s="91">
        <f>IF(ISNUMBER(O48),IF(O48=0," -",P48*10/O48)," -")</f>
        <v>183.49630595393307</v>
      </c>
      <c r="AC48" s="142">
        <f>IF(BN31="","-",BN31)</f>
        <v>55.29744411599062</v>
      </c>
      <c r="AD48" s="112">
        <f>IF(ISNUMBER(N48),IF(N48=0," -",O48/N48)," -")</f>
        <v>131.4857142857143</v>
      </c>
      <c r="AE48" s="18"/>
      <c r="AF48" s="42">
        <f>IF(ISNUMBER(C48),IF(C48=0," -",O48/C48)," -")</f>
        <v>1</v>
      </c>
      <c r="AG48" s="43">
        <f>IF(ISNUMBER(T48),IF(ISNUMBER(AF48),T48*AF48," -")," -")</f>
        <v>1.0189073095393228</v>
      </c>
      <c r="AI48" s="1" t="s">
        <v>43</v>
      </c>
      <c r="AJ48" s="5" t="s">
        <v>158</v>
      </c>
      <c r="AK48" s="6" t="s">
        <v>201</v>
      </c>
      <c r="AL48" s="14">
        <v>8400</v>
      </c>
      <c r="AM48" s="22">
        <v>137830</v>
      </c>
      <c r="AO48" s="1" t="s">
        <v>43</v>
      </c>
      <c r="AP48" s="30" t="s">
        <v>201</v>
      </c>
      <c r="AQ48" s="49">
        <v>0</v>
      </c>
      <c r="AR48" s="21">
        <v>0</v>
      </c>
      <c r="AS48" s="21">
        <v>0</v>
      </c>
      <c r="AT48" s="21">
        <v>0</v>
      </c>
      <c r="AU48" s="21">
        <v>8400</v>
      </c>
      <c r="AV48" s="21">
        <v>137830</v>
      </c>
      <c r="AW48" s="22"/>
      <c r="AY48" s="1" t="s">
        <v>43</v>
      </c>
      <c r="AZ48" s="30" t="s">
        <v>201</v>
      </c>
      <c r="BA48" s="14">
        <v>73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7769</v>
      </c>
      <c r="BJ48" s="22">
        <v>127330</v>
      </c>
      <c r="BL48" s="126" t="s">
        <v>201</v>
      </c>
      <c r="BM48" s="127" t="s">
        <v>247</v>
      </c>
      <c r="BN48" s="122">
        <v>40.605095632449604</v>
      </c>
    </row>
    <row r="49" spans="1:66" ht="16.5" customHeight="1">
      <c r="A49" s="105" t="s">
        <v>27</v>
      </c>
      <c r="B49" s="90">
        <f>BA32</f>
        <v>15</v>
      </c>
      <c r="C49" s="90">
        <f t="shared" si="21"/>
        <v>1742</v>
      </c>
      <c r="D49" s="90">
        <f t="shared" si="21"/>
        <v>29405</v>
      </c>
      <c r="E49" s="91">
        <f>IF(ISNUMBER(C49),IF(C49=0," -",D49*10/C49)," -")</f>
        <v>168.80022962112514</v>
      </c>
      <c r="F49" s="90">
        <f t="shared" si="22"/>
        <v>0</v>
      </c>
      <c r="G49" s="90">
        <f t="shared" si="22"/>
        <v>0</v>
      </c>
      <c r="H49" s="90">
        <f t="shared" si="22"/>
        <v>0</v>
      </c>
      <c r="I49" s="90">
        <f t="shared" si="22"/>
        <v>0</v>
      </c>
      <c r="J49" s="90">
        <f t="shared" si="23"/>
        <v>1</v>
      </c>
      <c r="K49" s="90">
        <f t="shared" si="23"/>
        <v>95</v>
      </c>
      <c r="L49" s="90">
        <f t="shared" si="23"/>
        <v>1</v>
      </c>
      <c r="M49" s="90">
        <f t="shared" si="23"/>
        <v>10</v>
      </c>
      <c r="N49" s="90">
        <f>B49-SUM(F49:I49)</f>
        <v>15</v>
      </c>
      <c r="O49" s="90">
        <f t="shared" si="24"/>
        <v>1827</v>
      </c>
      <c r="P49" s="90">
        <f t="shared" si="24"/>
        <v>33272</v>
      </c>
      <c r="Q49" s="91">
        <f>IF(ISNUMBER(C49),IF(C49=0," -",O49*100/C49)," -")</f>
        <v>104.87944890929965</v>
      </c>
      <c r="R49" s="91">
        <f>IF(ISNUMBER(C49),IF(C49=0," -",D49*10/C49)," -")</f>
        <v>168.80022962112514</v>
      </c>
      <c r="S49" s="91">
        <f>IF(ISNUMBER(O49),IF(O49=0," -",P49*10/O49)," -")</f>
        <v>182.1127531472359</v>
      </c>
      <c r="T49" s="92">
        <f>IF(ISNUMBER(R49),IF(R49=0," -",S49/R49)," -")</f>
        <v>1.078865553417735</v>
      </c>
      <c r="U49" s="90">
        <f>AJ134</f>
        <v>2581210</v>
      </c>
      <c r="V49" s="90">
        <f>AJ83</f>
        <v>2643223</v>
      </c>
      <c r="W49" s="90">
        <f>AK134</f>
        <v>40678071</v>
      </c>
      <c r="X49" s="90">
        <f>AK83</f>
        <v>41722073</v>
      </c>
      <c r="Y49" s="93">
        <f>IF(ISNUMBER(T49),W49*T49," -")</f>
        <v>43886169.58138091</v>
      </c>
      <c r="Z49" s="93">
        <f>IF(ISNUMBER(AG49),W49*AG49," -")</f>
        <v>46027572.804353006</v>
      </c>
      <c r="AA49" s="91">
        <f>IF(ISNUMBER(BI32),IF(BI32=0," -",BJ32*10/BI32)," -")</f>
        <v>174.4516129032258</v>
      </c>
      <c r="AB49" s="91">
        <f>IF(ISNUMBER(O49),IF(O49=0," -",P49*10/O49)," -")</f>
        <v>182.1127531472359</v>
      </c>
      <c r="AC49" s="142">
        <f>IF(BN32="","-",BN32)</f>
        <v>67.56527988154177</v>
      </c>
      <c r="AD49" s="112">
        <f>IF(ISNUMBER(N49),IF(N49=0," -",O49/N49)," -")</f>
        <v>121.8</v>
      </c>
      <c r="AE49" s="18"/>
      <c r="AF49" s="42">
        <f>IF(ISNUMBER(C49),IF(C49=0," -",O49/C49)," -")</f>
        <v>1.0487944890929966</v>
      </c>
      <c r="AG49" s="43">
        <f>IF(ISNUMBER(T49),IF(ISNUMBER(AF49),T49*AF49," -")," -")</f>
        <v>1.1315082468967863</v>
      </c>
      <c r="AI49" s="1" t="s">
        <v>44</v>
      </c>
      <c r="AJ49" s="5" t="s">
        <v>158</v>
      </c>
      <c r="AK49" s="6" t="s">
        <v>202</v>
      </c>
      <c r="AL49" s="14">
        <v>5496</v>
      </c>
      <c r="AM49" s="22">
        <v>81200</v>
      </c>
      <c r="AO49" s="1" t="s">
        <v>44</v>
      </c>
      <c r="AP49" s="30" t="s">
        <v>202</v>
      </c>
      <c r="AQ49" s="49">
        <v>0</v>
      </c>
      <c r="AR49" s="21">
        <v>0</v>
      </c>
      <c r="AS49" s="21">
        <v>2</v>
      </c>
      <c r="AT49" s="21">
        <v>215</v>
      </c>
      <c r="AU49" s="21">
        <v>5281</v>
      </c>
      <c r="AV49" s="21">
        <v>80900</v>
      </c>
      <c r="AW49" s="22"/>
      <c r="AY49" s="1" t="s">
        <v>44</v>
      </c>
      <c r="AZ49" s="30" t="s">
        <v>202</v>
      </c>
      <c r="BA49" s="14">
        <v>47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5281</v>
      </c>
      <c r="BJ49" s="22">
        <v>80900</v>
      </c>
      <c r="BL49" s="126" t="s">
        <v>202</v>
      </c>
      <c r="BM49" s="127" t="s">
        <v>248</v>
      </c>
      <c r="BN49" s="122">
        <v>42.82694636470172</v>
      </c>
    </row>
    <row r="50" spans="1:66" ht="16.5" customHeight="1" thickBot="1">
      <c r="A50" s="105" t="s">
        <v>28</v>
      </c>
      <c r="B50" s="90">
        <f>BA33</f>
        <v>37</v>
      </c>
      <c r="C50" s="90">
        <f t="shared" si="21"/>
        <v>4506</v>
      </c>
      <c r="D50" s="90">
        <f t="shared" si="21"/>
        <v>69923</v>
      </c>
      <c r="E50" s="91">
        <f>IF(ISNUMBER(C50),IF(C50=0," -",D50*10/C50)," -")</f>
        <v>155.17754105636928</v>
      </c>
      <c r="F50" s="90">
        <f t="shared" si="22"/>
        <v>1</v>
      </c>
      <c r="G50" s="90">
        <f t="shared" si="22"/>
        <v>0</v>
      </c>
      <c r="H50" s="90">
        <f t="shared" si="22"/>
        <v>0</v>
      </c>
      <c r="I50" s="90">
        <f t="shared" si="22"/>
        <v>1</v>
      </c>
      <c r="J50" s="90">
        <f t="shared" si="23"/>
        <v>4</v>
      </c>
      <c r="K50" s="90">
        <f t="shared" si="23"/>
        <v>50</v>
      </c>
      <c r="L50" s="90">
        <f t="shared" si="23"/>
        <v>3</v>
      </c>
      <c r="M50" s="90">
        <f t="shared" si="23"/>
        <v>18</v>
      </c>
      <c r="N50" s="90">
        <f>B50-SUM(F50:I50)</f>
        <v>35</v>
      </c>
      <c r="O50" s="90">
        <f t="shared" si="24"/>
        <v>4308</v>
      </c>
      <c r="P50" s="90">
        <f t="shared" si="24"/>
        <v>77399</v>
      </c>
      <c r="Q50" s="91">
        <f>IF(ISNUMBER(C50),IF(C50=0," -",O50*100/C50)," -")</f>
        <v>95.60585885486019</v>
      </c>
      <c r="R50" s="91">
        <f>IF(ISNUMBER(C50),IF(C50=0," -",D50*10/C50)," -")</f>
        <v>155.17754105636928</v>
      </c>
      <c r="S50" s="91">
        <f>IF(ISNUMBER(O50),IF(O50=0," -",P50*10/O50)," -")</f>
        <v>179.66341689879295</v>
      </c>
      <c r="T50" s="92">
        <f>IF(ISNUMBER(R50),IF(R50=0," -",S50/R50)," -")</f>
        <v>1.157792652697912</v>
      </c>
      <c r="U50" s="90">
        <f>AJ135</f>
        <v>1890800</v>
      </c>
      <c r="V50" s="90">
        <f>AJ84</f>
        <v>1987089</v>
      </c>
      <c r="W50" s="90">
        <f>AK135</f>
        <v>31042199</v>
      </c>
      <c r="X50" s="90">
        <f>AK84</f>
        <v>32677145</v>
      </c>
      <c r="Y50" s="93">
        <f>IF(ISNUMBER(T50),W50*T50," -")</f>
        <v>35940429.92578647</v>
      </c>
      <c r="Z50" s="93">
        <f>IF(ISNUMBER(AG50),W50*AG50," -")</f>
        <v>34361156.70667735</v>
      </c>
      <c r="AA50" s="91">
        <f>IF(ISNUMBER(BI33),IF(BI33=0," -",BJ33*10/BI33)," -")</f>
        <v>178.24729891956784</v>
      </c>
      <c r="AB50" s="91">
        <f>IF(ISNUMBER(O50),IF(O50=0," -",P50*10/O50)," -")</f>
        <v>179.66341689879295</v>
      </c>
      <c r="AC50" s="142">
        <f>IF(BN33="","-",BN33)</f>
        <v>59.768000825867176</v>
      </c>
      <c r="AD50" s="112">
        <f>IF(ISNUMBER(N50),IF(N50=0," -",O50/N50)," -")</f>
        <v>123.08571428571429</v>
      </c>
      <c r="AE50" s="18"/>
      <c r="AF50" s="42">
        <f>IF(ISNUMBER(C50),IF(C50=0," -",O50/C50)," -")</f>
        <v>0.9560585885486018</v>
      </c>
      <c r="AG50" s="43">
        <f>IF(ISNUMBER(T50),IF(ISNUMBER(AF50),T50*AF50," -")," -")</f>
        <v>1.1069176093703075</v>
      </c>
      <c r="AI50" s="1" t="s">
        <v>45</v>
      </c>
      <c r="AJ50" s="7" t="s">
        <v>158</v>
      </c>
      <c r="AK50" s="8" t="s">
        <v>203</v>
      </c>
      <c r="AL50" s="15">
        <v>10028</v>
      </c>
      <c r="AM50" s="24">
        <v>141046</v>
      </c>
      <c r="AO50" s="1" t="s">
        <v>45</v>
      </c>
      <c r="AP50" s="31" t="s">
        <v>203</v>
      </c>
      <c r="AQ50" s="50">
        <v>2</v>
      </c>
      <c r="AR50" s="23">
        <v>32</v>
      </c>
      <c r="AS50" s="23">
        <v>0</v>
      </c>
      <c r="AT50" s="23">
        <v>0</v>
      </c>
      <c r="AU50" s="23">
        <v>10060</v>
      </c>
      <c r="AV50" s="23">
        <v>146554</v>
      </c>
      <c r="AW50" s="24"/>
      <c r="AY50" s="1" t="s">
        <v>45</v>
      </c>
      <c r="AZ50" s="31" t="s">
        <v>203</v>
      </c>
      <c r="BA50" s="15">
        <v>82</v>
      </c>
      <c r="BB50" s="23">
        <v>0</v>
      </c>
      <c r="BC50" s="23">
        <v>0</v>
      </c>
      <c r="BD50" s="23">
        <v>0</v>
      </c>
      <c r="BE50" s="24">
        <v>0</v>
      </c>
      <c r="BG50" s="1" t="s">
        <v>45</v>
      </c>
      <c r="BH50" s="31" t="s">
        <v>203</v>
      </c>
      <c r="BI50" s="15">
        <v>9240</v>
      </c>
      <c r="BJ50" s="24">
        <v>137118</v>
      </c>
      <c r="BL50" s="128" t="s">
        <v>203</v>
      </c>
      <c r="BM50" s="129" t="s">
        <v>249</v>
      </c>
      <c r="BN50" s="123">
        <v>36.97566018990506</v>
      </c>
    </row>
    <row r="51" spans="1:66" ht="16.5" customHeight="1" thickBot="1">
      <c r="A51" s="105" t="s">
        <v>29</v>
      </c>
      <c r="B51" s="90">
        <f>BA34</f>
        <v>12</v>
      </c>
      <c r="C51" s="90">
        <f t="shared" si="21"/>
        <v>1439</v>
      </c>
      <c r="D51" s="90">
        <f t="shared" si="21"/>
        <v>25575</v>
      </c>
      <c r="E51" s="91">
        <f>IF(ISNUMBER(C51),IF(C51=0," -",D51*10/C51)," -")</f>
        <v>177.72758860319666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0</v>
      </c>
      <c r="K51" s="90">
        <f t="shared" si="23"/>
        <v>0</v>
      </c>
      <c r="L51" s="90">
        <f t="shared" si="23"/>
        <v>0</v>
      </c>
      <c r="M51" s="90">
        <f t="shared" si="23"/>
        <v>0</v>
      </c>
      <c r="N51" s="90">
        <f>B51-SUM(F51:I51)</f>
        <v>12</v>
      </c>
      <c r="O51" s="90">
        <f t="shared" si="24"/>
        <v>1439</v>
      </c>
      <c r="P51" s="90">
        <f t="shared" si="24"/>
        <v>27152</v>
      </c>
      <c r="Q51" s="91">
        <f>IF(ISNUMBER(C51),IF(C51=0," -",O51*100/C51)," -")</f>
        <v>100</v>
      </c>
      <c r="R51" s="91">
        <f>IF(ISNUMBER(C51),IF(C51=0," -",D51*10/C51)," -")</f>
        <v>177.72758860319666</v>
      </c>
      <c r="S51" s="91">
        <f>IF(ISNUMBER(O51),IF(O51=0," -",P51*10/O51)," -")</f>
        <v>188.68658790826964</v>
      </c>
      <c r="T51" s="92">
        <f>IF(ISNUMBER(R51),IF(R51=0," -",S51/R51)," -")</f>
        <v>1.061661779081134</v>
      </c>
      <c r="U51" s="90">
        <f>AJ136</f>
        <v>418133</v>
      </c>
      <c r="V51" s="90">
        <f>AJ85</f>
        <v>538706</v>
      </c>
      <c r="W51" s="90">
        <f>AK136</f>
        <v>6669656</v>
      </c>
      <c r="X51" s="90">
        <f>AK85</f>
        <v>8547758</v>
      </c>
      <c r="Y51" s="93">
        <f>IF(ISNUMBER(T51),W51*T51," -")</f>
        <v>7080918.85481916</v>
      </c>
      <c r="Z51" s="93">
        <f>IF(ISNUMBER(AG51),W51*AG51," -")</f>
        <v>7080918.85481916</v>
      </c>
      <c r="AA51" s="91">
        <f>IF(ISNUMBER(BI34),IF(BI34=0," -",BJ34*10/BI34)," -")</f>
        <v>188.68658790826964</v>
      </c>
      <c r="AB51" s="91">
        <f>IF(ISNUMBER(O51),IF(O51=0," -",P51*10/O51)," -")</f>
        <v>188.68658790826964</v>
      </c>
      <c r="AC51" s="142">
        <f>IF(BN34="","-",BN34)</f>
        <v>51.22645840152878</v>
      </c>
      <c r="AD51" s="112">
        <f>IF(ISNUMBER(N51),IF(N51=0," -",O51/N51)," -")</f>
        <v>119.91666666666667</v>
      </c>
      <c r="AE51" s="18"/>
      <c r="AF51" s="42">
        <f>IF(ISNUMBER(C51),IF(C51=0," -",O51/C51)," -")</f>
        <v>1</v>
      </c>
      <c r="AG51" s="43">
        <f>IF(ISNUMBER(T51),IF(ISNUMBER(AF51),T51*AF51," -")," -")</f>
        <v>1.061661779081134</v>
      </c>
      <c r="AI51" s="1" t="s">
        <v>46</v>
      </c>
      <c r="AJ51" s="3" t="s">
        <v>158</v>
      </c>
      <c r="AK51" s="4" t="s">
        <v>204</v>
      </c>
      <c r="AL51" s="13">
        <v>3315</v>
      </c>
      <c r="AM51" s="20">
        <v>56115</v>
      </c>
      <c r="AO51" s="1" t="s">
        <v>46</v>
      </c>
      <c r="AP51" s="29" t="s">
        <v>204</v>
      </c>
      <c r="AQ51" s="48">
        <v>2</v>
      </c>
      <c r="AR51" s="19">
        <v>23</v>
      </c>
      <c r="AS51" s="19">
        <v>2</v>
      </c>
      <c r="AT51" s="19">
        <v>20</v>
      </c>
      <c r="AU51" s="19">
        <v>3318</v>
      </c>
      <c r="AV51" s="19">
        <v>56875</v>
      </c>
      <c r="AW51" s="20"/>
      <c r="AY51" s="1" t="s">
        <v>46</v>
      </c>
      <c r="AZ51" s="29" t="s">
        <v>204</v>
      </c>
      <c r="BA51" s="13">
        <v>30</v>
      </c>
      <c r="BB51" s="19">
        <v>0</v>
      </c>
      <c r="BC51" s="19">
        <v>0</v>
      </c>
      <c r="BD51" s="19">
        <v>0</v>
      </c>
      <c r="BE51" s="20">
        <v>0</v>
      </c>
      <c r="BG51" s="1" t="s">
        <v>46</v>
      </c>
      <c r="BH51" s="29" t="s">
        <v>204</v>
      </c>
      <c r="BI51" s="13">
        <v>3022</v>
      </c>
      <c r="BJ51" s="20">
        <v>52397</v>
      </c>
      <c r="BL51" s="139" t="s">
        <v>204</v>
      </c>
      <c r="BM51" s="140" t="s">
        <v>250</v>
      </c>
      <c r="BN51" s="141">
        <v>62.284149630800414</v>
      </c>
    </row>
    <row r="52" spans="1:66" ht="16.5" customHeight="1" thickBot="1">
      <c r="A52" s="105" t="s">
        <v>30</v>
      </c>
      <c r="B52" s="90">
        <f>BA35</f>
        <v>41</v>
      </c>
      <c r="C52" s="90">
        <f t="shared" si="21"/>
        <v>6429</v>
      </c>
      <c r="D52" s="90">
        <f t="shared" si="21"/>
        <v>109550</v>
      </c>
      <c r="E52" s="91">
        <f>IF(ISNUMBER(C52),IF(C52=0," -",D52*10/C52)," -")</f>
        <v>170.3997511277026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0</v>
      </c>
      <c r="K52" s="90">
        <f t="shared" si="23"/>
        <v>0</v>
      </c>
      <c r="L52" s="90">
        <f t="shared" si="23"/>
        <v>0</v>
      </c>
      <c r="M52" s="90">
        <f t="shared" si="23"/>
        <v>0</v>
      </c>
      <c r="N52" s="90">
        <f>B52-SUM(F52:I52)</f>
        <v>41</v>
      </c>
      <c r="O52" s="90">
        <f t="shared" si="24"/>
        <v>6429</v>
      </c>
      <c r="P52" s="90">
        <f t="shared" si="24"/>
        <v>109541</v>
      </c>
      <c r="Q52" s="91">
        <f>IF(ISNUMBER(C52),IF(C52=0," -",O52*100/C52)," -")</f>
        <v>100</v>
      </c>
      <c r="R52" s="91">
        <f>IF(ISNUMBER(C52),IF(C52=0," -",D52*10/C52)," -")</f>
        <v>170.3997511277026</v>
      </c>
      <c r="S52" s="91">
        <f>IF(ISNUMBER(O52),IF(O52=0," -",P52*10/O52)," -")</f>
        <v>170.38575206097372</v>
      </c>
      <c r="T52" s="92">
        <f>IF(ISNUMBER(R52),IF(R52=0," -",S52/R52)," -")</f>
        <v>0.9999178457325423</v>
      </c>
      <c r="U52" s="90">
        <f>AJ137</f>
        <v>315780</v>
      </c>
      <c r="V52" s="90">
        <f>AJ86</f>
        <v>401184</v>
      </c>
      <c r="W52" s="90">
        <f>AK137</f>
        <v>4932698</v>
      </c>
      <c r="X52" s="90">
        <f>AK86</f>
        <v>6385094</v>
      </c>
      <c r="Y52" s="93">
        <f>IF(ISNUMBER(T52),W52*T52," -")</f>
        <v>4932292.75780922</v>
      </c>
      <c r="Z52" s="93">
        <f>IF(ISNUMBER(AG52),W52*AG52," -")</f>
        <v>4932292.75780922</v>
      </c>
      <c r="AA52" s="91">
        <f>IF(ISNUMBER(BI35),IF(BI35=0," -",BJ35*10/BI35)," -")</f>
        <v>170.73073701842546</v>
      </c>
      <c r="AB52" s="91">
        <f>IF(ISNUMBER(O52),IF(O52=0," -",P52*10/O52)," -")</f>
        <v>170.38575206097372</v>
      </c>
      <c r="AC52" s="142">
        <f>IF(BN35="","-",BN35)</f>
        <v>51.606668480103124</v>
      </c>
      <c r="AD52" s="112">
        <f>IF(ISNUMBER(N52),IF(N52=0," -",O52/N52)," -")</f>
        <v>156.8048780487805</v>
      </c>
      <c r="AE52" s="18"/>
      <c r="AF52" s="42">
        <f>IF(ISNUMBER(C52),IF(C52=0," -",O52/C52)," -")</f>
        <v>1</v>
      </c>
      <c r="AG52" s="43">
        <f>IF(ISNUMBER(T52),IF(ISNUMBER(AF52),T52*AF52," -")," -")</f>
        <v>0.9999178457325423</v>
      </c>
      <c r="AI52" s="1" t="s">
        <v>47</v>
      </c>
      <c r="AJ52" s="9" t="s">
        <v>158</v>
      </c>
      <c r="AK52" s="10" t="s">
        <v>205</v>
      </c>
      <c r="AL52" s="16">
        <v>177</v>
      </c>
      <c r="AM52" s="26">
        <v>4800</v>
      </c>
      <c r="AO52" s="1" t="s">
        <v>47</v>
      </c>
      <c r="AP52" s="32" t="s">
        <v>205</v>
      </c>
      <c r="AQ52" s="51">
        <v>0</v>
      </c>
      <c r="AR52" s="25">
        <v>0</v>
      </c>
      <c r="AS52" s="25">
        <v>0</v>
      </c>
      <c r="AT52" s="25">
        <v>0</v>
      </c>
      <c r="AU52" s="25">
        <v>177</v>
      </c>
      <c r="AV52" s="25">
        <v>4739</v>
      </c>
      <c r="AW52" s="26"/>
      <c r="AY52" s="1" t="s">
        <v>47</v>
      </c>
      <c r="AZ52" s="32" t="s">
        <v>205</v>
      </c>
      <c r="BA52" s="16">
        <v>2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177</v>
      </c>
      <c r="BJ52" s="24">
        <v>4739</v>
      </c>
      <c r="BL52" s="136" t="s">
        <v>205</v>
      </c>
      <c r="BM52" s="137" t="s">
        <v>251</v>
      </c>
      <c r="BN52" s="138">
        <v>38.84452160493828</v>
      </c>
    </row>
    <row r="53" spans="1:66" ht="16.5" customHeight="1" thickBot="1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357591</v>
      </c>
      <c r="BJ53" s="35">
        <f>SUM(BJ6:BJ52)</f>
        <v>6158273</v>
      </c>
      <c r="BM53" s="1" t="s">
        <v>153</v>
      </c>
      <c r="BN53" s="138">
        <v>52.88028780426758</v>
      </c>
    </row>
    <row r="54" spans="1:33" ht="16.5" customHeight="1">
      <c r="A54" s="105" t="s">
        <v>31</v>
      </c>
      <c r="B54" s="90">
        <f>BA36</f>
        <v>12</v>
      </c>
      <c r="C54" s="90">
        <f aca="true" t="shared" si="25" ref="C54:D58">AL36</f>
        <v>1224</v>
      </c>
      <c r="D54" s="90">
        <f t="shared" si="25"/>
        <v>21938</v>
      </c>
      <c r="E54" s="91">
        <f>IF(ISNUMBER(C54),IF(C54=0," -",D54*10/C54)," -")</f>
        <v>179.23202614379085</v>
      </c>
      <c r="F54" s="90">
        <f aca="true" t="shared" si="26" ref="F54:I58">BB36</f>
        <v>0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aca="true" t="shared" si="27" ref="J54:M58">AQ36</f>
        <v>0</v>
      </c>
      <c r="K54" s="90">
        <f t="shared" si="27"/>
        <v>0</v>
      </c>
      <c r="L54" s="90">
        <f t="shared" si="27"/>
        <v>0</v>
      </c>
      <c r="M54" s="90">
        <f t="shared" si="27"/>
        <v>0</v>
      </c>
      <c r="N54" s="90">
        <f>B54-SUM(F54:I54)</f>
        <v>12</v>
      </c>
      <c r="O54" s="90">
        <f aca="true" t="shared" si="28" ref="O54:P58">AU36</f>
        <v>1224</v>
      </c>
      <c r="P54" s="90">
        <f t="shared" si="28"/>
        <v>22002</v>
      </c>
      <c r="Q54" s="91">
        <f>IF(ISNUMBER(C54),IF(C54=0," -",O54*100/C54)," -")</f>
        <v>100</v>
      </c>
      <c r="R54" s="91">
        <f>IF(ISNUMBER(C54),IF(C54=0," -",D54*10/C54)," -")</f>
        <v>179.23202614379085</v>
      </c>
      <c r="S54" s="91">
        <f>IF(ISNUMBER(O54),IF(O54=0," -",P54*10/O54)," -")</f>
        <v>179.7549019607843</v>
      </c>
      <c r="T54" s="92">
        <f>IF(ISNUMBER(R54),IF(R54=0," -",S54/R54)," -")</f>
        <v>1.0029173124259276</v>
      </c>
      <c r="U54" s="90">
        <f>AJ138</f>
        <v>189140</v>
      </c>
      <c r="V54" s="90">
        <f>AJ87</f>
        <v>243169</v>
      </c>
      <c r="W54" s="90">
        <f>AK138</f>
        <v>3248375</v>
      </c>
      <c r="X54" s="90">
        <f>AK87</f>
        <v>4182844</v>
      </c>
      <c r="Y54" s="93">
        <f>IF(ISNUMBER(T54),W54*T54," -")</f>
        <v>3257851.524751573</v>
      </c>
      <c r="Z54" s="93">
        <f>IF(ISNUMBER(AG54),W54*AG54," -")</f>
        <v>3257851.524751573</v>
      </c>
      <c r="AA54" s="91">
        <f>IF(ISNUMBER(BI36),IF(BI36=0," -",BJ36*10/BI36)," -")</f>
        <v>179.7549019607843</v>
      </c>
      <c r="AB54" s="91">
        <f>IF(ISNUMBER(O54),IF(O54=0," -",P54*10/O54)," -")</f>
        <v>179.7549019607843</v>
      </c>
      <c r="AC54" s="142">
        <f>IF(BN36="","-",BN36)</f>
        <v>43.42446996244931</v>
      </c>
      <c r="AD54" s="112">
        <f>IF(ISNUMBER(N54),IF(N54=0," -",O54/N54)," -")</f>
        <v>102</v>
      </c>
      <c r="AE54" s="18"/>
      <c r="AF54" s="42">
        <f>IF(ISNUMBER(C54),IF(C54=0," -",O54/C54)," -")</f>
        <v>1</v>
      </c>
      <c r="AG54" s="43">
        <f>IF(ISNUMBER(T54),IF(ISNUMBER(AF54),T54*AF54," -")," -")</f>
        <v>1.0029173124259276</v>
      </c>
    </row>
    <row r="55" spans="1:55" ht="16.5" customHeight="1">
      <c r="A55" s="105" t="s">
        <v>32</v>
      </c>
      <c r="B55" s="90">
        <f>BA37</f>
        <v>27</v>
      </c>
      <c r="C55" s="90">
        <f t="shared" si="25"/>
        <v>3266</v>
      </c>
      <c r="D55" s="90">
        <f t="shared" si="25"/>
        <v>57686</v>
      </c>
      <c r="E55" s="91">
        <f>IF(ISNUMBER(C55),IF(C55=0," -",D55*10/C55)," -")</f>
        <v>176.6258420085732</v>
      </c>
      <c r="F55" s="90">
        <f t="shared" si="26"/>
        <v>0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2</v>
      </c>
      <c r="K55" s="90">
        <f t="shared" si="27"/>
        <v>2</v>
      </c>
      <c r="L55" s="90">
        <f t="shared" si="27"/>
        <v>0</v>
      </c>
      <c r="M55" s="90">
        <f t="shared" si="27"/>
        <v>0</v>
      </c>
      <c r="N55" s="90">
        <f>B55-SUM(F55:I55)</f>
        <v>27</v>
      </c>
      <c r="O55" s="90">
        <f t="shared" si="28"/>
        <v>3268</v>
      </c>
      <c r="P55" s="90">
        <f t="shared" si="28"/>
        <v>56291</v>
      </c>
      <c r="Q55" s="91">
        <f>IF(ISNUMBER(C55),IF(C55=0," -",O55*100/C55)," -")</f>
        <v>100.06123698714023</v>
      </c>
      <c r="R55" s="91">
        <f>IF(ISNUMBER(C55),IF(C55=0," -",D55*10/C55)," -")</f>
        <v>176.6258420085732</v>
      </c>
      <c r="S55" s="91">
        <f>IF(ISNUMBER(O55),IF(O55=0," -",P55*10/O55)," -")</f>
        <v>172.24908200734393</v>
      </c>
      <c r="T55" s="92">
        <f>IF(ISNUMBER(R55),IF(R55=0," -",S55/R55)," -")</f>
        <v>0.9752201605865986</v>
      </c>
      <c r="U55" s="90">
        <f>AJ139</f>
        <v>282280</v>
      </c>
      <c r="V55" s="90">
        <f>AJ88</f>
        <v>304979</v>
      </c>
      <c r="W55" s="90">
        <f>AK139</f>
        <v>4792669</v>
      </c>
      <c r="X55" s="90">
        <f>AK88</f>
        <v>5258099</v>
      </c>
      <c r="Y55" s="93">
        <f>IF(ISNUMBER(T55),W55*T55," -")</f>
        <v>4673907.431818413</v>
      </c>
      <c r="Z55" s="93">
        <f>IF(ISNUMBER(AG55),W55*AG55," -")</f>
        <v>4676769.591911381</v>
      </c>
      <c r="AA55" s="91">
        <f>IF(ISNUMBER(BI37),IF(BI37=0," -",BJ37*10/BI37)," -")</f>
        <v>172.24908200734393</v>
      </c>
      <c r="AB55" s="91">
        <f>IF(ISNUMBER(O55),IF(O55=0," -",P55*10/O55)," -")</f>
        <v>172.24908200734393</v>
      </c>
      <c r="AC55" s="142">
        <f>IF(BN37="","-",BN37)</f>
        <v>63.24641032698573</v>
      </c>
      <c r="AD55" s="112">
        <f>IF(ISNUMBER(N55),IF(N55=0," -",O55/N55)," -")</f>
        <v>121.03703703703704</v>
      </c>
      <c r="AE55" s="18"/>
      <c r="AF55" s="42">
        <f>IF(ISNUMBER(C55),IF(C55=0," -",O55/C55)," -")</f>
        <v>1.0006123698714022</v>
      </c>
      <c r="AG55" s="43">
        <f>IF(ISNUMBER(T55),IF(ISNUMBER(AF55),T55*AF55," -")," -")</f>
        <v>0.9758173560309258</v>
      </c>
      <c r="AI55" s="1" t="s">
        <v>103</v>
      </c>
      <c r="AJ55" s="158" t="s">
        <v>115</v>
      </c>
      <c r="AK55" s="158" t="s">
        <v>116</v>
      </c>
      <c r="AO55" s="149" t="s">
        <v>105</v>
      </c>
      <c r="AP55" s="149" t="s">
        <v>106</v>
      </c>
      <c r="BA55" s="149" t="s">
        <v>146</v>
      </c>
      <c r="BB55" s="149" t="s">
        <v>145</v>
      </c>
      <c r="BC55" s="149" t="s">
        <v>100</v>
      </c>
    </row>
    <row r="56" spans="1:55" ht="16.5" customHeight="1" thickBot="1">
      <c r="A56" s="105" t="s">
        <v>33</v>
      </c>
      <c r="B56" s="90">
        <f>BA38</f>
        <v>33</v>
      </c>
      <c r="C56" s="90">
        <f t="shared" si="25"/>
        <v>4373</v>
      </c>
      <c r="D56" s="90">
        <f t="shared" si="25"/>
        <v>82282</v>
      </c>
      <c r="E56" s="91">
        <f>IF(ISNUMBER(C56),IF(C56=0," -",D56*10/C56)," -")</f>
        <v>188.15915847244455</v>
      </c>
      <c r="F56" s="90">
        <f t="shared" si="26"/>
        <v>0</v>
      </c>
      <c r="G56" s="90">
        <f t="shared" si="26"/>
        <v>0</v>
      </c>
      <c r="H56" s="90">
        <f t="shared" si="26"/>
        <v>0</v>
      </c>
      <c r="I56" s="90">
        <f t="shared" si="26"/>
        <v>0</v>
      </c>
      <c r="J56" s="90">
        <f t="shared" si="27"/>
        <v>5</v>
      </c>
      <c r="K56" s="90">
        <f t="shared" si="27"/>
        <v>60</v>
      </c>
      <c r="L56" s="90">
        <f t="shared" si="27"/>
        <v>0</v>
      </c>
      <c r="M56" s="90">
        <f t="shared" si="27"/>
        <v>0</v>
      </c>
      <c r="N56" s="90">
        <f>B56-SUM(F56:I56)</f>
        <v>33</v>
      </c>
      <c r="O56" s="90">
        <f t="shared" si="28"/>
        <v>4433</v>
      </c>
      <c r="P56" s="90">
        <f t="shared" si="28"/>
        <v>87011</v>
      </c>
      <c r="Q56" s="91">
        <f>IF(ISNUMBER(C56),IF(C56=0," -",O56*100/C56)," -")</f>
        <v>101.37205579693574</v>
      </c>
      <c r="R56" s="91">
        <f>IF(ISNUMBER(C56),IF(C56=0," -",D56*10/C56)," -")</f>
        <v>188.15915847244455</v>
      </c>
      <c r="S56" s="91">
        <f>IF(ISNUMBER(O56),IF(O56=0," -",P56*10/O56)," -")</f>
        <v>196.28017144146176</v>
      </c>
      <c r="T56" s="92">
        <f>IF(ISNUMBER(R56),IF(R56=0," -",S56/R56)," -")</f>
        <v>1.043160338486561</v>
      </c>
      <c r="U56" s="90">
        <f>AJ140</f>
        <v>836635</v>
      </c>
      <c r="V56" s="90">
        <f>AJ89</f>
        <v>879821</v>
      </c>
      <c r="W56" s="90">
        <f>AK140</f>
        <v>15042022</v>
      </c>
      <c r="X56" s="90">
        <f>AK89</f>
        <v>15821179</v>
      </c>
      <c r="Y56" s="93">
        <f>IF(ISNUMBER(T56),W56*T56," -")</f>
        <v>15691240.761042299</v>
      </c>
      <c r="Z56" s="93">
        <f>IF(ISNUMBER(AG56),W56*AG56," -")</f>
        <v>15906533.339515323</v>
      </c>
      <c r="AA56" s="91">
        <f>IF(ISNUMBER(BI38),IF(BI38=0," -",BJ38*10/BI38)," -")</f>
        <v>196.28017144146176</v>
      </c>
      <c r="AB56" s="91">
        <f>IF(ISNUMBER(O56),IF(O56=0," -",P56*10/O56)," -")</f>
        <v>196.28017144146176</v>
      </c>
      <c r="AC56" s="142">
        <f>IF(BN38="","-",BN38)</f>
        <v>26.26321939861144</v>
      </c>
      <c r="AD56" s="112">
        <f>IF(ISNUMBER(N56),IF(N56=0," -",O56/N56)," -")</f>
        <v>134.33333333333334</v>
      </c>
      <c r="AE56" s="18"/>
      <c r="AF56" s="42">
        <f>IF(ISNUMBER(C56),IF(C56=0," -",O56/C56)," -")</f>
        <v>1.0137205579693573</v>
      </c>
      <c r="AG56" s="43">
        <f>IF(ISNUMBER(T56),IF(ISNUMBER(AF56),T56*AF56," -")," -")</f>
        <v>1.0574730803821004</v>
      </c>
      <c r="AJ56" s="159"/>
      <c r="AK56" s="159"/>
      <c r="AM56" s="1" t="s">
        <v>48</v>
      </c>
      <c r="AN56" s="1" t="s">
        <v>49</v>
      </c>
      <c r="AO56" s="150"/>
      <c r="AP56" s="150"/>
      <c r="BA56" s="149"/>
      <c r="BB56" s="149"/>
      <c r="BC56" s="149"/>
    </row>
    <row r="57" spans="1:55" ht="16.5" customHeight="1">
      <c r="A57" s="105" t="s">
        <v>34</v>
      </c>
      <c r="B57" s="90">
        <f>BA39</f>
        <v>29</v>
      </c>
      <c r="C57" s="90">
        <f t="shared" si="25"/>
        <v>3120</v>
      </c>
      <c r="D57" s="90">
        <f t="shared" si="25"/>
        <v>54362</v>
      </c>
      <c r="E57" s="91">
        <f>IF(ISNUMBER(C57),IF(C57=0," -",D57*10/C57)," -")</f>
        <v>174.23717948717947</v>
      </c>
      <c r="F57" s="90">
        <f t="shared" si="26"/>
        <v>0</v>
      </c>
      <c r="G57" s="90">
        <f t="shared" si="26"/>
        <v>0</v>
      </c>
      <c r="H57" s="90">
        <f t="shared" si="26"/>
        <v>0</v>
      </c>
      <c r="I57" s="90">
        <f t="shared" si="26"/>
        <v>0</v>
      </c>
      <c r="J57" s="90">
        <f t="shared" si="27"/>
        <v>0</v>
      </c>
      <c r="K57" s="90">
        <f t="shared" si="27"/>
        <v>0</v>
      </c>
      <c r="L57" s="90">
        <f t="shared" si="27"/>
        <v>1</v>
      </c>
      <c r="M57" s="90">
        <f t="shared" si="27"/>
        <v>7</v>
      </c>
      <c r="N57" s="90">
        <f>B57-SUM(F57:I57)</f>
        <v>29</v>
      </c>
      <c r="O57" s="90">
        <f t="shared" si="28"/>
        <v>3113</v>
      </c>
      <c r="P57" s="90">
        <f t="shared" si="28"/>
        <v>53672</v>
      </c>
      <c r="Q57" s="91">
        <f>IF(ISNUMBER(C57),IF(C57=0," -",O57*100/C57)," -")</f>
        <v>99.77564102564102</v>
      </c>
      <c r="R57" s="91">
        <f>IF(ISNUMBER(C57),IF(C57=0," -",D57*10/C57)," -")</f>
        <v>174.23717948717947</v>
      </c>
      <c r="S57" s="91">
        <f>IF(ISNUMBER(O57),IF(O57=0," -",P57*10/O57)," -")</f>
        <v>172.4124638612271</v>
      </c>
      <c r="T57" s="92">
        <f>IF(ISNUMBER(R57),IF(R57=0," -",S57/R57)," -")</f>
        <v>0.9895274037876248</v>
      </c>
      <c r="U57" s="90">
        <f>AJ141</f>
        <v>966617</v>
      </c>
      <c r="V57" s="90">
        <f>AJ90</f>
        <v>1034000</v>
      </c>
      <c r="W57" s="90">
        <f>AK141</f>
        <v>15962398</v>
      </c>
      <c r="X57" s="90">
        <f>AK90</f>
        <v>17063131</v>
      </c>
      <c r="Y57" s="93">
        <f>IF(ISNUMBER(T57),W57*T57," -")</f>
        <v>15795230.251164775</v>
      </c>
      <c r="Z57" s="93">
        <f>IF(ISNUMBER(AG57),W57*AG57," -")</f>
        <v>15759792.234575624</v>
      </c>
      <c r="AA57" s="91">
        <f>IF(ISNUMBER(BI39),IF(BI39=0," -",BJ39*10/BI39)," -")</f>
        <v>172.4124638612271</v>
      </c>
      <c r="AB57" s="91">
        <f>IF(ISNUMBER(O57),IF(O57=0," -",P57*10/O57)," -")</f>
        <v>172.4124638612271</v>
      </c>
      <c r="AC57" s="142">
        <f>IF(BN39="","-",BN39)</f>
        <v>53.05685450496455</v>
      </c>
      <c r="AD57" s="112">
        <f>IF(ISNUMBER(N57),IF(N57=0," -",O57/N57)," -")</f>
        <v>107.34482758620689</v>
      </c>
      <c r="AE57" s="18"/>
      <c r="AF57" s="42">
        <f>IF(ISNUMBER(C57),IF(C57=0," -",O57/C57)," -")</f>
        <v>0.9977564102564103</v>
      </c>
      <c r="AG57" s="43">
        <f>IF(ISNUMBER(T57),IF(ISNUMBER(AF57),T57*AF57," -")," -")</f>
        <v>0.987307310253486</v>
      </c>
      <c r="AI57" s="1" t="s">
        <v>1</v>
      </c>
      <c r="AJ57" s="53">
        <f>AO57</f>
        <v>2475665</v>
      </c>
      <c r="AK57" s="54">
        <f>AP57</f>
        <v>39845973</v>
      </c>
      <c r="AM57" s="3" t="s">
        <v>158</v>
      </c>
      <c r="AN57" s="4" t="s">
        <v>159</v>
      </c>
      <c r="AO57" s="13">
        <v>2475665</v>
      </c>
      <c r="AP57" s="20">
        <v>39845973</v>
      </c>
      <c r="AZ57" s="1" t="s">
        <v>147</v>
      </c>
      <c r="BA57" s="13">
        <v>5355527</v>
      </c>
      <c r="BB57" s="19">
        <v>1315853</v>
      </c>
      <c r="BC57" s="20">
        <v>6671380</v>
      </c>
    </row>
    <row r="58" spans="1:55" ht="16.5" customHeight="1" thickBot="1">
      <c r="A58" s="105" t="s">
        <v>35</v>
      </c>
      <c r="B58" s="90">
        <f>BA40</f>
        <v>21</v>
      </c>
      <c r="C58" s="90">
        <f t="shared" si="25"/>
        <v>2603</v>
      </c>
      <c r="D58" s="90">
        <f t="shared" si="25"/>
        <v>40908</v>
      </c>
      <c r="E58" s="91">
        <f>IF(ISNUMBER(C58),IF(C58=0," -",D58*10/C58)," -")</f>
        <v>157.1571263926239</v>
      </c>
      <c r="F58" s="90">
        <f t="shared" si="26"/>
        <v>0</v>
      </c>
      <c r="G58" s="90">
        <f t="shared" si="26"/>
        <v>2</v>
      </c>
      <c r="H58" s="90">
        <f t="shared" si="26"/>
        <v>0</v>
      </c>
      <c r="I58" s="90">
        <f t="shared" si="26"/>
        <v>0</v>
      </c>
      <c r="J58" s="90">
        <f t="shared" si="27"/>
        <v>0</v>
      </c>
      <c r="K58" s="90">
        <f t="shared" si="27"/>
        <v>0</v>
      </c>
      <c r="L58" s="90">
        <f t="shared" si="27"/>
        <v>2</v>
      </c>
      <c r="M58" s="90">
        <f t="shared" si="27"/>
        <v>5</v>
      </c>
      <c r="N58" s="90">
        <f>B58-SUM(F58:I58)</f>
        <v>19</v>
      </c>
      <c r="O58" s="90">
        <f t="shared" si="28"/>
        <v>2318</v>
      </c>
      <c r="P58" s="90">
        <f t="shared" si="28"/>
        <v>39024</v>
      </c>
      <c r="Q58" s="91">
        <f>IF(ISNUMBER(C58),IF(C58=0," -",O58*100/C58)," -")</f>
        <v>89.05109489051095</v>
      </c>
      <c r="R58" s="91">
        <f>IF(ISNUMBER(C58),IF(C58=0," -",D58*10/C58)," -")</f>
        <v>157.1571263926239</v>
      </c>
      <c r="S58" s="91">
        <f>IF(ISNUMBER(O58),IF(O58=0," -",P58*10/O58)," -")</f>
        <v>168.35202761000863</v>
      </c>
      <c r="T58" s="92">
        <f>IF(ISNUMBER(R58),IF(R58=0," -",S58/R58)," -")</f>
        <v>1.0712338121366296</v>
      </c>
      <c r="U58" s="90">
        <f>AJ142</f>
        <v>492285</v>
      </c>
      <c r="V58" s="90">
        <f>AJ91</f>
        <v>507252</v>
      </c>
      <c r="W58" s="90">
        <f>AK142</f>
        <v>8424385</v>
      </c>
      <c r="X58" s="90">
        <f>AK91</f>
        <v>8682040</v>
      </c>
      <c r="Y58" s="93">
        <f>IF(ISNUMBER(T58),W58*T58," -")</f>
        <v>9024486.05845664</v>
      </c>
      <c r="Z58" s="93">
        <f>IF(ISNUMBER(AG58),W58*AG58," -")</f>
        <v>8036403.643297154</v>
      </c>
      <c r="AA58" s="91">
        <f>IF(ISNUMBER(BI40),IF(BI40=0," -",BJ40*10/BI40)," -")</f>
        <v>168.35202761000863</v>
      </c>
      <c r="AB58" s="91">
        <f>IF(ISNUMBER(O58),IF(O58=0," -",P58*10/O58)," -")</f>
        <v>168.35202761000863</v>
      </c>
      <c r="AC58" s="142">
        <f>IF(BN40="","-",BN40)</f>
        <v>22.238752012269778</v>
      </c>
      <c r="AD58" s="112">
        <f>IF(ISNUMBER(N58),IF(N58=0," -",O58/N58)," -")</f>
        <v>122</v>
      </c>
      <c r="AE58" s="18"/>
      <c r="AF58" s="42">
        <f>IF(ISNUMBER(C58),IF(C58=0," -",O58/C58)," -")</f>
        <v>0.8905109489051095</v>
      </c>
      <c r="AG58" s="43">
        <f>IF(ISNUMBER(T58),IF(ISNUMBER(AF58),T58*AF58," -")," -")</f>
        <v>0.9539454385450279</v>
      </c>
      <c r="AI58" s="1" t="s">
        <v>2</v>
      </c>
      <c r="AJ58" s="55">
        <f aca="true" t="shared" si="29" ref="AJ58:AJ103">AO58</f>
        <v>735929</v>
      </c>
      <c r="AK58" s="56">
        <f aca="true" t="shared" si="30" ref="AK58:AK103">AP58</f>
        <v>11082981</v>
      </c>
      <c r="AM58" s="5" t="s">
        <v>158</v>
      </c>
      <c r="AN58" s="6" t="s">
        <v>160</v>
      </c>
      <c r="AO58" s="14">
        <v>735929</v>
      </c>
      <c r="AP58" s="22">
        <v>11082981</v>
      </c>
      <c r="AZ58" s="1" t="s">
        <v>148</v>
      </c>
      <c r="BA58" s="16">
        <v>4973952</v>
      </c>
      <c r="BB58" s="25">
        <v>1184321</v>
      </c>
      <c r="BC58" s="26">
        <v>6158273</v>
      </c>
    </row>
    <row r="59" spans="1:42" ht="16.5" customHeight="1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855959</v>
      </c>
      <c r="AK59" s="56">
        <f t="shared" si="30"/>
        <v>13988887</v>
      </c>
      <c r="AM59" s="5" t="s">
        <v>158</v>
      </c>
      <c r="AN59" s="6" t="s">
        <v>161</v>
      </c>
      <c r="AO59" s="14">
        <v>855959</v>
      </c>
      <c r="AP59" s="22">
        <v>13988887</v>
      </c>
    </row>
    <row r="60" spans="1:42" ht="16.5" customHeight="1">
      <c r="A60" s="105" t="s">
        <v>36</v>
      </c>
      <c r="B60" s="90">
        <f>BA41</f>
        <v>30</v>
      </c>
      <c r="C60" s="90">
        <f aca="true" t="shared" si="31" ref="C60:D64">AL41</f>
        <v>4554</v>
      </c>
      <c r="D60" s="90">
        <f t="shared" si="31"/>
        <v>66177</v>
      </c>
      <c r="E60" s="91">
        <f>IF(ISNUMBER(C60),IF(C60=0," -",D60*10/C60)," -")</f>
        <v>145.31620553359684</v>
      </c>
      <c r="F60" s="90">
        <f aca="true" t="shared" si="32" ref="F60:I64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aca="true" t="shared" si="33" ref="J60:M64">AQ41</f>
        <v>0</v>
      </c>
      <c r="K60" s="90">
        <f t="shared" si="33"/>
        <v>0</v>
      </c>
      <c r="L60" s="90">
        <f t="shared" si="33"/>
        <v>0</v>
      </c>
      <c r="M60" s="90">
        <f t="shared" si="33"/>
        <v>0</v>
      </c>
      <c r="N60" s="90">
        <f>B60-SUM(F60:I60)</f>
        <v>30</v>
      </c>
      <c r="O60" s="90">
        <f aca="true" t="shared" si="34" ref="O60:P64">AU41</f>
        <v>4554</v>
      </c>
      <c r="P60" s="90">
        <f t="shared" si="34"/>
        <v>66177</v>
      </c>
      <c r="Q60" s="91">
        <f>IF(ISNUMBER(C60),IF(C60=0," -",O60*100/C60)," -")</f>
        <v>100</v>
      </c>
      <c r="R60" s="91">
        <f>IF(ISNUMBER(C60),IF(C60=0," -",D60*10/C60)," -")</f>
        <v>145.31620553359684</v>
      </c>
      <c r="S60" s="91">
        <f>IF(ISNUMBER(O60),IF(O60=0," -",P60*10/O60)," -")</f>
        <v>145.31620553359684</v>
      </c>
      <c r="T60" s="92">
        <f>IF(ISNUMBER(R60),IF(R60=0," -",S60/R60)," -")</f>
        <v>1</v>
      </c>
      <c r="U60" s="90">
        <f>AJ143</f>
        <v>258400</v>
      </c>
      <c r="V60" s="90">
        <f>AJ92</f>
        <v>362487</v>
      </c>
      <c r="W60" s="90">
        <f>AK143</f>
        <v>4040191</v>
      </c>
      <c r="X60" s="90">
        <f>AK92</f>
        <v>5658320</v>
      </c>
      <c r="Y60" s="93">
        <f>IF(ISNUMBER(T60),W60*T60," -")</f>
        <v>4040191</v>
      </c>
      <c r="Z60" s="93">
        <f>IF(ISNUMBER(AG60),W60*AG60," -")</f>
        <v>4040191</v>
      </c>
      <c r="AA60" s="91">
        <f>IF(ISNUMBER(BI41),IF(BI41=0," -",BJ41*10/BI41)," -")</f>
        <v>145.31620553359684</v>
      </c>
      <c r="AB60" s="91">
        <f>IF(ISNUMBER(O60),IF(O60=0," -",P60*10/O60)," -")</f>
        <v>145.31620553359684</v>
      </c>
      <c r="AC60" s="142">
        <f>IF(BN41="","-",BN41)</f>
        <v>36.0226990728931</v>
      </c>
      <c r="AD60" s="112">
        <f>IF(ISNUMBER(N60),IF(N60=0," -",O60/N60)," -")</f>
        <v>151.8</v>
      </c>
      <c r="AE60" s="18"/>
      <c r="AF60" s="42">
        <f>IF(ISNUMBER(C60),IF(C60=0," -",O60/C60)," -")</f>
        <v>1</v>
      </c>
      <c r="AG60" s="43">
        <f>IF(ISNUMBER(T60),IF(ISNUMBER(AF60),T60*AF60," -")," -")</f>
        <v>1</v>
      </c>
      <c r="AI60" s="1" t="s">
        <v>4</v>
      </c>
      <c r="AJ60" s="55">
        <f t="shared" si="29"/>
        <v>1669760</v>
      </c>
      <c r="AK60" s="56">
        <f t="shared" si="30"/>
        <v>28734044</v>
      </c>
      <c r="AM60" s="5" t="s">
        <v>158</v>
      </c>
      <c r="AN60" s="6" t="s">
        <v>162</v>
      </c>
      <c r="AO60" s="14">
        <v>1669760</v>
      </c>
      <c r="AP60" s="22">
        <v>28734044</v>
      </c>
    </row>
    <row r="61" spans="1:42" ht="16.5" customHeight="1" thickBot="1">
      <c r="A61" s="105" t="s">
        <v>37</v>
      </c>
      <c r="B61" s="90">
        <f>BA42</f>
        <v>47</v>
      </c>
      <c r="C61" s="90">
        <f t="shared" si="31"/>
        <v>6166</v>
      </c>
      <c r="D61" s="90">
        <f t="shared" si="31"/>
        <v>107696</v>
      </c>
      <c r="E61" s="91">
        <f>IF(ISNUMBER(C61),IF(C61=0," -",D61*10/C61)," -")</f>
        <v>174.66104443723646</v>
      </c>
      <c r="F61" s="90">
        <f t="shared" si="32"/>
        <v>0</v>
      </c>
      <c r="G61" s="90">
        <f t="shared" si="32"/>
        <v>0</v>
      </c>
      <c r="H61" s="90">
        <f t="shared" si="32"/>
        <v>0</v>
      </c>
      <c r="I61" s="90">
        <f t="shared" si="32"/>
        <v>1</v>
      </c>
      <c r="J61" s="90">
        <f t="shared" si="33"/>
        <v>5</v>
      </c>
      <c r="K61" s="90">
        <f t="shared" si="33"/>
        <v>21</v>
      </c>
      <c r="L61" s="90">
        <f t="shared" si="33"/>
        <v>5</v>
      </c>
      <c r="M61" s="90">
        <f t="shared" si="33"/>
        <v>17</v>
      </c>
      <c r="N61" s="90">
        <f>B61-SUM(F61:I61)</f>
        <v>46</v>
      </c>
      <c r="O61" s="90">
        <f t="shared" si="34"/>
        <v>6036</v>
      </c>
      <c r="P61" s="90">
        <f t="shared" si="34"/>
        <v>110934</v>
      </c>
      <c r="Q61" s="91">
        <f>IF(ISNUMBER(C61),IF(C61=0," -",O61*100/C61)," -")</f>
        <v>97.89166396367175</v>
      </c>
      <c r="R61" s="91">
        <f>IF(ISNUMBER(C61),IF(C61=0," -",D61*10/C61)," -")</f>
        <v>174.66104443723646</v>
      </c>
      <c r="S61" s="91">
        <f>IF(ISNUMBER(O61),IF(O61=0," -",P61*10/O61)," -")</f>
        <v>183.7872763419483</v>
      </c>
      <c r="T61" s="92">
        <f>IF(ISNUMBER(R61),IF(R61=0," -",S61/R61)," -")</f>
        <v>1.052251101177809</v>
      </c>
      <c r="U61" s="90">
        <f>AJ144</f>
        <v>439629</v>
      </c>
      <c r="V61" s="90">
        <f>AJ93</f>
        <v>504032</v>
      </c>
      <c r="W61" s="90">
        <f>AK144</f>
        <v>7235340</v>
      </c>
      <c r="X61" s="90">
        <f>AK93</f>
        <v>8328758</v>
      </c>
      <c r="Y61" s="93">
        <f>IF(ISNUMBER(T61),W61*T61," -")</f>
        <v>7613394.482395849</v>
      </c>
      <c r="Z61" s="93">
        <f>IF(ISNUMBER(AG61),W61*AG61," -")</f>
        <v>7452878.54293567</v>
      </c>
      <c r="AA61" s="91">
        <f>IF(ISNUMBER(BI42),IF(BI42=0," -",BJ42*10/BI42)," -")</f>
        <v>184.54871182392083</v>
      </c>
      <c r="AB61" s="91">
        <f>IF(ISNUMBER(O61),IF(O61=0," -",P61*10/O61)," -")</f>
        <v>183.7872763419483</v>
      </c>
      <c r="AC61" s="142">
        <f>IF(BN42="","-",BN42)</f>
        <v>49.794027492047334</v>
      </c>
      <c r="AD61" s="112">
        <f>IF(ISNUMBER(N61),IF(N61=0," -",O61/N61)," -")</f>
        <v>131.2173913043478</v>
      </c>
      <c r="AE61" s="18"/>
      <c r="AF61" s="42">
        <f>IF(ISNUMBER(C61),IF(C61=0," -",O61/C61)," -")</f>
        <v>0.9789166396367175</v>
      </c>
      <c r="AG61" s="43">
        <f>IF(ISNUMBER(T61),IF(ISNUMBER(AF61),T61*AF61," -")," -")</f>
        <v>1.0300661120190164</v>
      </c>
      <c r="AI61" s="1" t="s">
        <v>5</v>
      </c>
      <c r="AJ61" s="57">
        <f t="shared" si="29"/>
        <v>515228</v>
      </c>
      <c r="AK61" s="58">
        <f t="shared" si="30"/>
        <v>8064943</v>
      </c>
      <c r="AM61" s="7" t="s">
        <v>158</v>
      </c>
      <c r="AN61" s="8" t="s">
        <v>163</v>
      </c>
      <c r="AO61" s="15">
        <v>515228</v>
      </c>
      <c r="AP61" s="24">
        <v>8064943</v>
      </c>
    </row>
    <row r="62" spans="1:42" ht="16.5" customHeight="1">
      <c r="A62" s="105" t="s">
        <v>38</v>
      </c>
      <c r="B62" s="90">
        <f>BA43</f>
        <v>66</v>
      </c>
      <c r="C62" s="90">
        <f t="shared" si="31"/>
        <v>10025</v>
      </c>
      <c r="D62" s="90">
        <f t="shared" si="31"/>
        <v>200772</v>
      </c>
      <c r="E62" s="91">
        <f>IF(ISNUMBER(C62),IF(C62=0," -",D62*10/C62)," -")</f>
        <v>200.2713216957606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0</v>
      </c>
      <c r="K62" s="90">
        <f t="shared" si="33"/>
        <v>0</v>
      </c>
      <c r="L62" s="90">
        <f t="shared" si="33"/>
        <v>2</v>
      </c>
      <c r="M62" s="90">
        <f t="shared" si="33"/>
        <v>19</v>
      </c>
      <c r="N62" s="90">
        <f>B62-SUM(F62:I62)</f>
        <v>66</v>
      </c>
      <c r="O62" s="90">
        <f t="shared" si="34"/>
        <v>10006</v>
      </c>
      <c r="P62" s="90">
        <f t="shared" si="34"/>
        <v>198802</v>
      </c>
      <c r="Q62" s="91">
        <f>IF(ISNUMBER(C62),IF(C62=0," -",O62*100/C62)," -")</f>
        <v>99.81047381546135</v>
      </c>
      <c r="R62" s="91">
        <f>IF(ISNUMBER(C62),IF(C62=0," -",D62*10/C62)," -")</f>
        <v>200.2713216957606</v>
      </c>
      <c r="S62" s="91">
        <f>IF(ISNUMBER(O62),IF(O62=0," -",P62*10/O62)," -")</f>
        <v>198.68279032580452</v>
      </c>
      <c r="T62" s="92">
        <f>IF(ISNUMBER(R62),IF(R62=0," -",S62/R62)," -")</f>
        <v>0.9920681036280907</v>
      </c>
      <c r="U62" s="90">
        <f>AJ145</f>
        <v>548736</v>
      </c>
      <c r="V62" s="90">
        <f>AJ94</f>
        <v>595960</v>
      </c>
      <c r="W62" s="90">
        <f>AK145</f>
        <v>8911526</v>
      </c>
      <c r="X62" s="90">
        <f>AK94</f>
        <v>9650590</v>
      </c>
      <c r="Y62" s="93">
        <f>IF(ISNUMBER(T62),W62*T62," -")</f>
        <v>8840840.699252425</v>
      </c>
      <c r="Z62" s="93">
        <f>IF(ISNUMBER(AG62),W62*AG62," -")</f>
        <v>8824084.991193991</v>
      </c>
      <c r="AA62" s="91">
        <f>IF(ISNUMBER(BI43),IF(BI43=0," -",BJ43*10/BI43)," -")</f>
        <v>168.9205646277332</v>
      </c>
      <c r="AB62" s="91">
        <f>IF(ISNUMBER(O62),IF(O62=0," -",P62*10/O62)," -")</f>
        <v>198.68279032580452</v>
      </c>
      <c r="AC62" s="142">
        <f>IF(BN43="","-",BN43)</f>
        <v>41.999630906139416</v>
      </c>
      <c r="AD62" s="112">
        <f>IF(ISNUMBER(N62),IF(N62=0," -",O62/N62)," -")</f>
        <v>151.6060606060606</v>
      </c>
      <c r="AE62" s="18"/>
      <c r="AF62" s="42">
        <f>IF(ISNUMBER(C62),IF(C62=0," -",O62/C62)," -")</f>
        <v>0.9981047381546134</v>
      </c>
      <c r="AG62" s="43">
        <f>IF(ISNUMBER(T62),IF(ISNUMBER(AF62),T62*AF62," -")," -")</f>
        <v>0.9901878748032594</v>
      </c>
      <c r="AI62" s="1" t="s">
        <v>6</v>
      </c>
      <c r="AJ62" s="53">
        <f t="shared" si="29"/>
        <v>658117</v>
      </c>
      <c r="AK62" s="54">
        <f t="shared" si="30"/>
        <v>10732014</v>
      </c>
      <c r="AM62" s="3" t="s">
        <v>158</v>
      </c>
      <c r="AN62" s="4" t="s">
        <v>164</v>
      </c>
      <c r="AO62" s="13">
        <v>658117</v>
      </c>
      <c r="AP62" s="20">
        <v>10732014</v>
      </c>
    </row>
    <row r="63" spans="1:42" ht="16.5" customHeight="1">
      <c r="A63" s="105" t="s">
        <v>39</v>
      </c>
      <c r="B63" s="90">
        <f>BA44</f>
        <v>30</v>
      </c>
      <c r="C63" s="90">
        <f t="shared" si="31"/>
        <v>4314</v>
      </c>
      <c r="D63" s="90">
        <f t="shared" si="31"/>
        <v>83032</v>
      </c>
      <c r="E63" s="91">
        <f>IF(ISNUMBER(C63),IF(C63=0," -",D63*10/C63)," -")</f>
        <v>192.47102457116367</v>
      </c>
      <c r="F63" s="90">
        <f t="shared" si="32"/>
        <v>0</v>
      </c>
      <c r="G63" s="90">
        <f t="shared" si="32"/>
        <v>1</v>
      </c>
      <c r="H63" s="90">
        <f t="shared" si="32"/>
        <v>0</v>
      </c>
      <c r="I63" s="90">
        <f t="shared" si="32"/>
        <v>0</v>
      </c>
      <c r="J63" s="90">
        <f t="shared" si="33"/>
        <v>1</v>
      </c>
      <c r="K63" s="90">
        <f t="shared" si="33"/>
        <v>85</v>
      </c>
      <c r="L63" s="90">
        <f t="shared" si="33"/>
        <v>1</v>
      </c>
      <c r="M63" s="90">
        <f t="shared" si="33"/>
        <v>1</v>
      </c>
      <c r="N63" s="90">
        <f>B63-SUM(F63:I63)</f>
        <v>29</v>
      </c>
      <c r="O63" s="90">
        <f t="shared" si="34"/>
        <v>4252</v>
      </c>
      <c r="P63" s="90">
        <f t="shared" si="34"/>
        <v>80778</v>
      </c>
      <c r="Q63" s="91">
        <f>IF(ISNUMBER(C63),IF(C63=0," -",O63*100/C63)," -")</f>
        <v>98.5628187297172</v>
      </c>
      <c r="R63" s="91">
        <f>IF(ISNUMBER(C63),IF(C63=0," -",D63*10/C63)," -")</f>
        <v>192.47102457116367</v>
      </c>
      <c r="S63" s="91">
        <f>IF(ISNUMBER(O63),IF(O63=0," -",P63*10/O63)," -")</f>
        <v>189.97648165569143</v>
      </c>
      <c r="T63" s="92">
        <f>IF(ISNUMBER(R63),IF(R63=0," -",S63/R63)," -")</f>
        <v>0.987039384650078</v>
      </c>
      <c r="U63" s="90">
        <f>AJ146</f>
        <v>196413</v>
      </c>
      <c r="V63" s="90">
        <f>AJ95</f>
        <v>239542</v>
      </c>
      <c r="W63" s="90">
        <f>AK146</f>
        <v>3418876</v>
      </c>
      <c r="X63" s="90">
        <f>AK95</f>
        <v>4139201</v>
      </c>
      <c r="Y63" s="93">
        <f>IF(ISNUMBER(T63),W63*T63," -")</f>
        <v>3374565.2632349203</v>
      </c>
      <c r="Z63" s="93">
        <f>IF(ISNUMBER(AG63),W63*AG63," -")</f>
        <v>3326066.643318238</v>
      </c>
      <c r="AA63" s="91">
        <f>IF(ISNUMBER(BI44),IF(BI44=0," -",BJ44*10/BI44)," -")</f>
        <v>189.97648165569143</v>
      </c>
      <c r="AB63" s="91">
        <f>IF(ISNUMBER(O63),IF(O63=0," -",P63*10/O63)," -")</f>
        <v>189.97648165569143</v>
      </c>
      <c r="AC63" s="142">
        <f>IF(BN44="","-",BN44)</f>
        <v>50.665325175468716</v>
      </c>
      <c r="AD63" s="112">
        <f>IF(ISNUMBER(N63),IF(N63=0," -",O63/N63)," -")</f>
        <v>146.6206896551724</v>
      </c>
      <c r="AE63" s="18"/>
      <c r="AF63" s="42">
        <f>IF(ISNUMBER(C63),IF(C63=0," -",O63/C63)," -")</f>
        <v>0.9856281872971719</v>
      </c>
      <c r="AG63" s="43">
        <f>IF(ISNUMBER(T63),IF(ISNUMBER(AF63),T63*AF63," -")," -")</f>
        <v>0.9728538394835724</v>
      </c>
      <c r="AI63" s="1" t="s">
        <v>7</v>
      </c>
      <c r="AJ63" s="55">
        <f t="shared" si="29"/>
        <v>1389102</v>
      </c>
      <c r="AK63" s="56">
        <f t="shared" si="30"/>
        <v>23796318</v>
      </c>
      <c r="AM63" s="5" t="s">
        <v>158</v>
      </c>
      <c r="AN63" s="6" t="s">
        <v>165</v>
      </c>
      <c r="AO63" s="14">
        <v>1389102</v>
      </c>
      <c r="AP63" s="22">
        <v>23796318</v>
      </c>
    </row>
    <row r="64" spans="1:42" ht="16.5" customHeight="1">
      <c r="A64" s="105" t="s">
        <v>40</v>
      </c>
      <c r="B64" s="90">
        <f>BA45</f>
        <v>112</v>
      </c>
      <c r="C64" s="90">
        <f t="shared" si="31"/>
        <v>13739</v>
      </c>
      <c r="D64" s="90">
        <f t="shared" si="31"/>
        <v>223061</v>
      </c>
      <c r="E64" s="91">
        <f>IF(ISNUMBER(C64),IF(C64=0," -",D64*10/C64)," -")</f>
        <v>162.35606667151905</v>
      </c>
      <c r="F64" s="90">
        <f t="shared" si="32"/>
        <v>0</v>
      </c>
      <c r="G64" s="90">
        <f t="shared" si="32"/>
        <v>1</v>
      </c>
      <c r="H64" s="90">
        <f t="shared" si="32"/>
        <v>0</v>
      </c>
      <c r="I64" s="90">
        <f t="shared" si="32"/>
        <v>0</v>
      </c>
      <c r="J64" s="90">
        <f t="shared" si="33"/>
        <v>0</v>
      </c>
      <c r="K64" s="90">
        <f t="shared" si="33"/>
        <v>0</v>
      </c>
      <c r="L64" s="90">
        <f t="shared" si="33"/>
        <v>0</v>
      </c>
      <c r="M64" s="90">
        <f t="shared" si="33"/>
        <v>0</v>
      </c>
      <c r="N64" s="90">
        <f>B64-SUM(F64:I64)</f>
        <v>111</v>
      </c>
      <c r="O64" s="90">
        <f t="shared" si="34"/>
        <v>13633</v>
      </c>
      <c r="P64" s="90">
        <f t="shared" si="34"/>
        <v>222144</v>
      </c>
      <c r="Q64" s="91">
        <f>IF(ISNUMBER(C64),IF(C64=0," -",O64*100/C64)," -")</f>
        <v>99.22847368804135</v>
      </c>
      <c r="R64" s="91">
        <f>IF(ISNUMBER(C64),IF(C64=0," -",D64*10/C64)," -")</f>
        <v>162.35606667151905</v>
      </c>
      <c r="S64" s="91">
        <f>IF(ISNUMBER(O64),IF(O64=0," -",P64*10/O64)," -")</f>
        <v>162.9457932956796</v>
      </c>
      <c r="T64" s="92">
        <f>IF(ISNUMBER(R64),IF(R64=0," -",S64/R64)," -")</f>
        <v>1.003632304207971</v>
      </c>
      <c r="U64" s="90">
        <f>AJ147</f>
        <v>1649994</v>
      </c>
      <c r="V64" s="90">
        <f>AJ96</f>
        <v>1935531</v>
      </c>
      <c r="W64" s="90">
        <f>AK147</f>
        <v>26124171</v>
      </c>
      <c r="X64" s="90">
        <f>AK96</f>
        <v>30635384</v>
      </c>
      <c r="Y64" s="93">
        <f>IF(ISNUMBER(T64),W64*T64," -")</f>
        <v>26219061.936253052</v>
      </c>
      <c r="Z64" s="93">
        <f>IF(ISNUMBER(AG64),W64*AG64," -")</f>
        <v>26016774.974666122</v>
      </c>
      <c r="AA64" s="91">
        <f>IF(ISNUMBER(BI45),IF(BI45=0," -",BJ45*10/BI45)," -")</f>
        <v>163.48675258144561</v>
      </c>
      <c r="AB64" s="91">
        <f>IF(ISNUMBER(O64),IF(O64=0," -",P64*10/O64)," -")</f>
        <v>162.9457932956796</v>
      </c>
      <c r="AC64" s="142">
        <f>IF(BN45="","-",BN45)</f>
        <v>50.28114603956246</v>
      </c>
      <c r="AD64" s="112">
        <f>IF(ISNUMBER(N64),IF(N64=0," -",O64/N64)," -")</f>
        <v>122.81981981981981</v>
      </c>
      <c r="AE64" s="18"/>
      <c r="AF64" s="42">
        <f>IF(ISNUMBER(C64),IF(C64=0," -",O64/C64)," -")</f>
        <v>0.9922847368804134</v>
      </c>
      <c r="AG64" s="43">
        <f>IF(ISNUMBER(T64),IF(ISNUMBER(AF64),T64*AF64," -")," -")</f>
        <v>0.9958890169056894</v>
      </c>
      <c r="AI64" s="1" t="s">
        <v>8</v>
      </c>
      <c r="AJ64" s="55">
        <f t="shared" si="29"/>
        <v>1809364</v>
      </c>
      <c r="AK64" s="56">
        <f t="shared" si="30"/>
        <v>29435165</v>
      </c>
      <c r="AM64" s="5" t="s">
        <v>158</v>
      </c>
      <c r="AN64" s="6" t="s">
        <v>166</v>
      </c>
      <c r="AO64" s="14">
        <v>1809364</v>
      </c>
      <c r="AP64" s="22">
        <v>29435165</v>
      </c>
    </row>
    <row r="65" spans="1:42" ht="16.5" customHeight="1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1136568</v>
      </c>
      <c r="AK65" s="56">
        <f t="shared" si="30"/>
        <v>18880082</v>
      </c>
      <c r="AM65" s="5" t="s">
        <v>158</v>
      </c>
      <c r="AN65" s="6" t="s">
        <v>167</v>
      </c>
      <c r="AO65" s="14">
        <v>1136568</v>
      </c>
      <c r="AP65" s="22">
        <v>18880082</v>
      </c>
    </row>
    <row r="66" spans="1:42" ht="16.5" customHeight="1" thickBot="1">
      <c r="A66" s="105" t="s">
        <v>41</v>
      </c>
      <c r="B66" s="90">
        <f>BA46</f>
        <v>37</v>
      </c>
      <c r="C66" s="90">
        <f aca="true" t="shared" si="35" ref="C66:D70">AL46</f>
        <v>4267</v>
      </c>
      <c r="D66" s="90">
        <f t="shared" si="35"/>
        <v>71206</v>
      </c>
      <c r="E66" s="91">
        <f>IF(ISNUMBER(C66),IF(C66=0," -",D66*10/C66)," -")</f>
        <v>166.8760253105226</v>
      </c>
      <c r="F66" s="90">
        <f aca="true" t="shared" si="36" ref="F66:I70">BB46</f>
        <v>0</v>
      </c>
      <c r="G66" s="90">
        <f t="shared" si="36"/>
        <v>0</v>
      </c>
      <c r="H66" s="90">
        <f t="shared" si="36"/>
        <v>0</v>
      </c>
      <c r="I66" s="90">
        <f t="shared" si="36"/>
        <v>0</v>
      </c>
      <c r="J66" s="90">
        <f aca="true" t="shared" si="37" ref="J66:M70">AQ46</f>
        <v>0</v>
      </c>
      <c r="K66" s="90">
        <f t="shared" si="37"/>
        <v>0</v>
      </c>
      <c r="L66" s="90">
        <f t="shared" si="37"/>
        <v>0</v>
      </c>
      <c r="M66" s="90">
        <f t="shared" si="37"/>
        <v>0</v>
      </c>
      <c r="N66" s="90">
        <f>B66-SUM(F66:I66)</f>
        <v>37</v>
      </c>
      <c r="O66" s="90">
        <f aca="true" t="shared" si="38" ref="O66:P70">AU46</f>
        <v>4267</v>
      </c>
      <c r="P66" s="90">
        <f t="shared" si="38"/>
        <v>74504</v>
      </c>
      <c r="Q66" s="91">
        <f>IF(ISNUMBER(C66),IF(C66=0," -",O66*100/C66)," -")</f>
        <v>100</v>
      </c>
      <c r="R66" s="91">
        <f>IF(ISNUMBER(C66),IF(C66=0," -",D66*10/C66)," -")</f>
        <v>166.8760253105226</v>
      </c>
      <c r="S66" s="91">
        <f>IF(ISNUMBER(O66),IF(O66=0," -",P66*10/O66)," -")</f>
        <v>174.60510897586127</v>
      </c>
      <c r="T66" s="92">
        <f>IF(ISNUMBER(R66),IF(R66=0," -",S66/R66)," -")</f>
        <v>1.0463163216582874</v>
      </c>
      <c r="U66" s="90">
        <f>AJ148</f>
        <v>377825</v>
      </c>
      <c r="V66" s="90">
        <f>AJ97</f>
        <v>449384</v>
      </c>
      <c r="W66" s="90">
        <f>AK148</f>
        <v>5795784</v>
      </c>
      <c r="X66" s="90">
        <f>AK97</f>
        <v>6914265</v>
      </c>
      <c r="Y66" s="93">
        <f>IF(ISNUMBER(T66),W66*T66," -")</f>
        <v>6064223.3960059555</v>
      </c>
      <c r="Z66" s="93">
        <f>IF(ISNUMBER(AG66),W66*AG66," -")</f>
        <v>6064223.3960059555</v>
      </c>
      <c r="AA66" s="91">
        <f>IF(ISNUMBER(BI46),IF(BI46=0," -",BJ46*10/BI46)," -")</f>
        <v>173.62120457939272</v>
      </c>
      <c r="AB66" s="91">
        <f>IF(ISNUMBER(O66),IF(O66=0," -",P66*10/O66)," -")</f>
        <v>174.60510897586127</v>
      </c>
      <c r="AC66" s="142">
        <f>IF(BN46="","-",BN46)</f>
        <v>57.773432759432886</v>
      </c>
      <c r="AD66" s="112">
        <f>IF(ISNUMBER(N66),IF(N66=0," -",O66/N66)," -")</f>
        <v>115.32432432432432</v>
      </c>
      <c r="AE66" s="18"/>
      <c r="AF66" s="42">
        <f>IF(ISNUMBER(C66),IF(C66=0," -",O66/C66)," -")</f>
        <v>1</v>
      </c>
      <c r="AG66" s="43">
        <f>IF(ISNUMBER(T66),IF(ISNUMBER(AF66),T66*AF66," -")," -")</f>
        <v>1.0463163216582874</v>
      </c>
      <c r="AI66" s="1" t="s">
        <v>10</v>
      </c>
      <c r="AJ66" s="59">
        <f t="shared" si="29"/>
        <v>1212120</v>
      </c>
      <c r="AK66" s="60">
        <f t="shared" si="30"/>
        <v>19657168</v>
      </c>
      <c r="AM66" s="9" t="s">
        <v>158</v>
      </c>
      <c r="AN66" s="10" t="s">
        <v>168</v>
      </c>
      <c r="AO66" s="16">
        <v>1212120</v>
      </c>
      <c r="AP66" s="26">
        <v>19657168</v>
      </c>
    </row>
    <row r="67" spans="1:42" ht="16.5" customHeight="1">
      <c r="A67" s="105" t="s">
        <v>42</v>
      </c>
      <c r="B67" s="90">
        <f>BA47</f>
        <v>46</v>
      </c>
      <c r="C67" s="90">
        <f t="shared" si="35"/>
        <v>5913</v>
      </c>
      <c r="D67" s="90">
        <f t="shared" si="35"/>
        <v>92644</v>
      </c>
      <c r="E67" s="91">
        <f>IF(ISNUMBER(C67),IF(C67=0," -",D67*10/C67)," -")</f>
        <v>156.67850498900728</v>
      </c>
      <c r="F67" s="90">
        <f t="shared" si="36"/>
        <v>0</v>
      </c>
      <c r="G67" s="90">
        <f t="shared" si="36"/>
        <v>0</v>
      </c>
      <c r="H67" s="90">
        <f t="shared" si="36"/>
        <v>0</v>
      </c>
      <c r="I67" s="90">
        <f t="shared" si="36"/>
        <v>0</v>
      </c>
      <c r="J67" s="90">
        <f t="shared" si="37"/>
        <v>2</v>
      </c>
      <c r="K67" s="90">
        <f t="shared" si="37"/>
        <v>7</v>
      </c>
      <c r="L67" s="90">
        <f t="shared" si="37"/>
        <v>0</v>
      </c>
      <c r="M67" s="90">
        <f t="shared" si="37"/>
        <v>0</v>
      </c>
      <c r="N67" s="90">
        <f>B67-SUM(F67:I67)</f>
        <v>46</v>
      </c>
      <c r="O67" s="90">
        <f t="shared" si="38"/>
        <v>5920</v>
      </c>
      <c r="P67" s="90">
        <f t="shared" si="38"/>
        <v>93650</v>
      </c>
      <c r="Q67" s="91">
        <f>IF(ISNUMBER(C67),IF(C67=0," -",O67*100/C67)," -")</f>
        <v>100.11838322340606</v>
      </c>
      <c r="R67" s="91">
        <f>IF(ISNUMBER(C67),IF(C67=0," -",D67*10/C67)," -")</f>
        <v>156.67850498900728</v>
      </c>
      <c r="S67" s="91">
        <f>IF(ISNUMBER(O67),IF(O67=0," -",P67*10/O67)," -")</f>
        <v>158.19256756756758</v>
      </c>
      <c r="T67" s="92">
        <f>IF(ISNUMBER(R67),IF(R67=0," -",S67/R67)," -")</f>
        <v>1.0096634990145363</v>
      </c>
      <c r="U67" s="90">
        <f>AJ149</f>
        <v>421771</v>
      </c>
      <c r="V67" s="90">
        <f>AJ98</f>
        <v>473014</v>
      </c>
      <c r="W67" s="90">
        <f>AK149</f>
        <v>6574015</v>
      </c>
      <c r="X67" s="90">
        <f>AK98</f>
        <v>7403802</v>
      </c>
      <c r="Y67" s="93">
        <f>IF(ISNUMBER(T67),W67*T67," -")</f>
        <v>6637542.987474047</v>
      </c>
      <c r="Z67" s="93">
        <f>IF(ISNUMBER(AG67),W67*AG67," -")</f>
        <v>6645400.724817581</v>
      </c>
      <c r="AA67" s="91">
        <f>IF(ISNUMBER(BI47),IF(BI47=0," -",BJ47*10/BI47)," -")</f>
        <v>156.76880222841226</v>
      </c>
      <c r="AB67" s="91">
        <f>IF(ISNUMBER(O67),IF(O67=0," -",P67*10/O67)," -")</f>
        <v>158.19256756756758</v>
      </c>
      <c r="AC67" s="142">
        <f>IF(BN47="","-",BN47)</f>
        <v>38.382755008207766</v>
      </c>
      <c r="AD67" s="112">
        <f>IF(ISNUMBER(N67),IF(N67=0," -",O67/N67)," -")</f>
        <v>128.69565217391303</v>
      </c>
      <c r="AE67" s="18"/>
      <c r="AF67" s="42">
        <f>IF(ISNUMBER(C67),IF(C67=0," -",O67/C67)," -")</f>
        <v>1.0011838322340605</v>
      </c>
      <c r="AG67" s="43">
        <f>IF(ISNUMBER(T67),IF(ISNUMBER(AF67),T67*AF67," -")," -")</f>
        <v>1.010858771210224</v>
      </c>
      <c r="AI67" s="1" t="s">
        <v>11</v>
      </c>
      <c r="AJ67" s="61">
        <f t="shared" si="29"/>
        <v>3761610</v>
      </c>
      <c r="AK67" s="62">
        <f t="shared" si="30"/>
        <v>60370810</v>
      </c>
      <c r="AM67" s="11" t="s">
        <v>158</v>
      </c>
      <c r="AN67" s="12" t="s">
        <v>169</v>
      </c>
      <c r="AO67" s="17">
        <v>3761610</v>
      </c>
      <c r="AP67" s="28">
        <v>60370810</v>
      </c>
    </row>
    <row r="68" spans="1:42" ht="16.5" customHeight="1">
      <c r="A68" s="105" t="s">
        <v>43</v>
      </c>
      <c r="B68" s="90">
        <f>BA48</f>
        <v>73</v>
      </c>
      <c r="C68" s="90">
        <f t="shared" si="35"/>
        <v>8400</v>
      </c>
      <c r="D68" s="90">
        <f t="shared" si="35"/>
        <v>137830</v>
      </c>
      <c r="E68" s="91">
        <f>IF(ISNUMBER(C68),IF(C68=0," -",D68*10/C68)," -")</f>
        <v>164.08333333333334</v>
      </c>
      <c r="F68" s="90">
        <f t="shared" si="36"/>
        <v>0</v>
      </c>
      <c r="G68" s="90">
        <f t="shared" si="36"/>
        <v>0</v>
      </c>
      <c r="H68" s="90">
        <f t="shared" si="36"/>
        <v>0</v>
      </c>
      <c r="I68" s="90">
        <f t="shared" si="36"/>
        <v>0</v>
      </c>
      <c r="J68" s="90">
        <f t="shared" si="37"/>
        <v>0</v>
      </c>
      <c r="K68" s="90">
        <f t="shared" si="37"/>
        <v>0</v>
      </c>
      <c r="L68" s="90">
        <f t="shared" si="37"/>
        <v>0</v>
      </c>
      <c r="M68" s="90">
        <f t="shared" si="37"/>
        <v>0</v>
      </c>
      <c r="N68" s="90">
        <f>B68-SUM(F68:I68)</f>
        <v>73</v>
      </c>
      <c r="O68" s="90">
        <f t="shared" si="38"/>
        <v>8400</v>
      </c>
      <c r="P68" s="90">
        <f t="shared" si="38"/>
        <v>137830</v>
      </c>
      <c r="Q68" s="91">
        <f>IF(ISNUMBER(C68),IF(C68=0," -",O68*100/C68)," -")</f>
        <v>100</v>
      </c>
      <c r="R68" s="91">
        <f>IF(ISNUMBER(C68),IF(C68=0," -",D68*10/C68)," -")</f>
        <v>164.08333333333334</v>
      </c>
      <c r="S68" s="91">
        <f>IF(ISNUMBER(O68),IF(O68=0," -",P68*10/O68)," -")</f>
        <v>164.08333333333334</v>
      </c>
      <c r="T68" s="92">
        <f>IF(ISNUMBER(R68),IF(R68=0," -",S68/R68)," -")</f>
        <v>1</v>
      </c>
      <c r="U68" s="90">
        <f>AJ150</f>
        <v>688038</v>
      </c>
      <c r="V68" s="90">
        <f>AJ99</f>
        <v>859579</v>
      </c>
      <c r="W68" s="90">
        <f>AK150</f>
        <v>10730123</v>
      </c>
      <c r="X68" s="90">
        <f>AK99</f>
        <v>13445278</v>
      </c>
      <c r="Y68" s="93">
        <f>IF(ISNUMBER(T68),W68*T68," -")</f>
        <v>10730123</v>
      </c>
      <c r="Z68" s="93">
        <f>IF(ISNUMBER(AG68),W68*AG68," -")</f>
        <v>10730123</v>
      </c>
      <c r="AA68" s="91">
        <f>IF(ISNUMBER(BI48),IF(BI48=0," -",BJ48*10/BI48)," -")</f>
        <v>163.89496717724288</v>
      </c>
      <c r="AB68" s="91">
        <f>IF(ISNUMBER(O68),IF(O68=0," -",P68*10/O68)," -")</f>
        <v>164.08333333333334</v>
      </c>
      <c r="AC68" s="142">
        <f>IF(BN48="","-",BN48)</f>
        <v>40.605095632449604</v>
      </c>
      <c r="AD68" s="112">
        <f>IF(ISNUMBER(N68),IF(N68=0," -",O68/N68)," -")</f>
        <v>115.06849315068493</v>
      </c>
      <c r="AE68" s="18"/>
      <c r="AF68" s="42">
        <f>IF(ISNUMBER(C68),IF(C68=0," -",O68/C68)," -")</f>
        <v>1</v>
      </c>
      <c r="AG68" s="43">
        <f>IF(ISNUMBER(T68),IF(ISNUMBER(AF68),T68*AF68," -")," -")</f>
        <v>1</v>
      </c>
      <c r="AI68" s="1" t="s">
        <v>12</v>
      </c>
      <c r="AJ68" s="55">
        <f t="shared" si="29"/>
        <v>2972266</v>
      </c>
      <c r="AK68" s="56">
        <f t="shared" si="30"/>
        <v>50476632</v>
      </c>
      <c r="AM68" s="5" t="s">
        <v>158</v>
      </c>
      <c r="AN68" s="6" t="s">
        <v>170</v>
      </c>
      <c r="AO68" s="14">
        <v>2972266</v>
      </c>
      <c r="AP68" s="22">
        <v>50476632</v>
      </c>
    </row>
    <row r="69" spans="1:42" ht="16.5" customHeight="1">
      <c r="A69" s="105" t="s">
        <v>44</v>
      </c>
      <c r="B69" s="90">
        <f>BA49</f>
        <v>47</v>
      </c>
      <c r="C69" s="90">
        <f t="shared" si="35"/>
        <v>5496</v>
      </c>
      <c r="D69" s="90">
        <f t="shared" si="35"/>
        <v>81200</v>
      </c>
      <c r="E69" s="91">
        <f>IF(ISNUMBER(C69),IF(C69=0," -",D69*10/C69)," -")</f>
        <v>147.7438136826783</v>
      </c>
      <c r="F69" s="90">
        <f t="shared" si="36"/>
        <v>0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0</v>
      </c>
      <c r="K69" s="90">
        <f t="shared" si="37"/>
        <v>0</v>
      </c>
      <c r="L69" s="90">
        <f t="shared" si="37"/>
        <v>2</v>
      </c>
      <c r="M69" s="90">
        <f t="shared" si="37"/>
        <v>215</v>
      </c>
      <c r="N69" s="90">
        <f>B69-SUM(F69:I69)</f>
        <v>47</v>
      </c>
      <c r="O69" s="90">
        <f t="shared" si="38"/>
        <v>5281</v>
      </c>
      <c r="P69" s="90">
        <f t="shared" si="38"/>
        <v>80900</v>
      </c>
      <c r="Q69" s="91">
        <f>IF(ISNUMBER(C69),IF(C69=0," -",O69*100/C69)," -")</f>
        <v>96.08806404657933</v>
      </c>
      <c r="R69" s="91">
        <f>IF(ISNUMBER(C69),IF(C69=0," -",D69*10/C69)," -")</f>
        <v>147.7438136826783</v>
      </c>
      <c r="S69" s="91">
        <f>IF(ISNUMBER(O69),IF(O69=0," -",P69*10/O69)," -")</f>
        <v>153.1906835826548</v>
      </c>
      <c r="T69" s="92">
        <f>IF(ISNUMBER(R69),IF(R69=0," -",S69/R69)," -")</f>
        <v>1.036866991342698</v>
      </c>
      <c r="U69" s="90">
        <f>AJ151</f>
        <v>461715</v>
      </c>
      <c r="V69" s="90">
        <f>AJ100</f>
        <v>489702</v>
      </c>
      <c r="W69" s="90">
        <f>AK151</f>
        <v>7067768</v>
      </c>
      <c r="X69" s="90">
        <f>AK100</f>
        <v>7466909</v>
      </c>
      <c r="Y69" s="93">
        <f>IF(ISNUMBER(T69),W69*T69," -")</f>
        <v>7328335.341668198</v>
      </c>
      <c r="Z69" s="93">
        <f>IF(ISNUMBER(AG69),W69*AG69," -")</f>
        <v>7041655.5566502465</v>
      </c>
      <c r="AA69" s="91">
        <f>IF(ISNUMBER(BI49),IF(BI49=0," -",BJ49*10/BI49)," -")</f>
        <v>153.1906835826548</v>
      </c>
      <c r="AB69" s="91">
        <f>IF(ISNUMBER(O69),IF(O69=0," -",P69*10/O69)," -")</f>
        <v>153.1906835826548</v>
      </c>
      <c r="AC69" s="142">
        <f>IF(BN49="","-",BN49)</f>
        <v>42.82694636470172</v>
      </c>
      <c r="AD69" s="112">
        <f>IF(ISNUMBER(N69),IF(N69=0," -",O69/N69)," -")</f>
        <v>112.36170212765957</v>
      </c>
      <c r="AE69" s="18"/>
      <c r="AF69" s="42">
        <f>IF(ISNUMBER(C69),IF(C69=0," -",O69/C69)," -")</f>
        <v>0.9608806404657934</v>
      </c>
      <c r="AG69" s="43">
        <f>IF(ISNUMBER(T69),IF(ISNUMBER(AF69),T69*AF69," -")," -")</f>
        <v>0.9963054187192119</v>
      </c>
      <c r="AI69" s="1" t="s">
        <v>13</v>
      </c>
      <c r="AJ69" s="55">
        <f t="shared" si="29"/>
        <v>4130801</v>
      </c>
      <c r="AK69" s="56">
        <f t="shared" si="30"/>
        <v>73250463</v>
      </c>
      <c r="AM69" s="5" t="s">
        <v>158</v>
      </c>
      <c r="AN69" s="6" t="s">
        <v>171</v>
      </c>
      <c r="AO69" s="14">
        <v>4130801</v>
      </c>
      <c r="AP69" s="22">
        <v>73250463</v>
      </c>
    </row>
    <row r="70" spans="1:42" ht="16.5" customHeight="1">
      <c r="A70" s="105" t="s">
        <v>45</v>
      </c>
      <c r="B70" s="90">
        <f>BA50</f>
        <v>82</v>
      </c>
      <c r="C70" s="90">
        <f t="shared" si="35"/>
        <v>10028</v>
      </c>
      <c r="D70" s="90">
        <f t="shared" si="35"/>
        <v>141046</v>
      </c>
      <c r="E70" s="91">
        <f>IF(ISNUMBER(C70),IF(C70=0," -",D70*10/C70)," -")</f>
        <v>140.65217391304347</v>
      </c>
      <c r="F70" s="90">
        <f t="shared" si="36"/>
        <v>0</v>
      </c>
      <c r="G70" s="90">
        <f t="shared" si="36"/>
        <v>0</v>
      </c>
      <c r="H70" s="90">
        <f t="shared" si="36"/>
        <v>0</v>
      </c>
      <c r="I70" s="90">
        <f t="shared" si="36"/>
        <v>0</v>
      </c>
      <c r="J70" s="90">
        <f t="shared" si="37"/>
        <v>2</v>
      </c>
      <c r="K70" s="90">
        <f t="shared" si="37"/>
        <v>32</v>
      </c>
      <c r="L70" s="90">
        <f t="shared" si="37"/>
        <v>0</v>
      </c>
      <c r="M70" s="90">
        <f t="shared" si="37"/>
        <v>0</v>
      </c>
      <c r="N70" s="90">
        <f>B70-SUM(F70:I70)</f>
        <v>82</v>
      </c>
      <c r="O70" s="90">
        <f t="shared" si="38"/>
        <v>10060</v>
      </c>
      <c r="P70" s="90">
        <f t="shared" si="38"/>
        <v>146554</v>
      </c>
      <c r="Q70" s="91">
        <f>IF(ISNUMBER(C70),IF(C70=0," -",O70*100/C70)," -")</f>
        <v>100.31910650179498</v>
      </c>
      <c r="R70" s="91">
        <f>IF(ISNUMBER(C70),IF(C70=0," -",D70*10/C70)," -")</f>
        <v>140.65217391304347</v>
      </c>
      <c r="S70" s="91">
        <f>IF(ISNUMBER(O70),IF(O70=0," -",P70*10/O70)," -")</f>
        <v>145.6799204771372</v>
      </c>
      <c r="T70" s="92">
        <f>IF(ISNUMBER(R70),IF(R70=0," -",S70/R70)," -")</f>
        <v>1.0357459570244685</v>
      </c>
      <c r="U70" s="90">
        <f>AJ152</f>
        <v>498369</v>
      </c>
      <c r="V70" s="90">
        <f>AJ101</f>
        <v>596636</v>
      </c>
      <c r="W70" s="90">
        <f>AK152</f>
        <v>6937458</v>
      </c>
      <c r="X70" s="90">
        <f>AK101</f>
        <v>8308596</v>
      </c>
      <c r="Y70" s="93">
        <f>IF(ISNUMBER(T70),W70*T70," -")</f>
        <v>7185444.075527055</v>
      </c>
      <c r="Z70" s="93">
        <f>IF(ISNUMBER(AG70),W70*AG70," -")</f>
        <v>7208373.294754902</v>
      </c>
      <c r="AA70" s="91">
        <f>IF(ISNUMBER(BI50),IF(BI50=0," -",BJ50*10/BI50)," -")</f>
        <v>148.3961038961039</v>
      </c>
      <c r="AB70" s="91">
        <f>IF(ISNUMBER(O70),IF(O70=0," -",P70*10/O70)," -")</f>
        <v>145.6799204771372</v>
      </c>
      <c r="AC70" s="142">
        <f>IF(BN50="","-",BN50)</f>
        <v>36.97566018990506</v>
      </c>
      <c r="AD70" s="112">
        <f>IF(ISNUMBER(N70),IF(N70=0," -",O70/N70)," -")</f>
        <v>122.6829268292683</v>
      </c>
      <c r="AE70" s="18"/>
      <c r="AF70" s="42">
        <f>IF(ISNUMBER(C70),IF(C70=0," -",O70/C70)," -")</f>
        <v>1.0031910650179496</v>
      </c>
      <c r="AG70" s="43">
        <f>IF(ISNUMBER(T70),IF(ISNUMBER(AF70),T70*AF70," -")," -")</f>
        <v>1.039051089715412</v>
      </c>
      <c r="AI70" s="1" t="s">
        <v>14</v>
      </c>
      <c r="AJ70" s="55">
        <f t="shared" si="29"/>
        <v>3567994</v>
      </c>
      <c r="AK70" s="56">
        <f t="shared" si="30"/>
        <v>61482444</v>
      </c>
      <c r="AM70" s="5" t="s">
        <v>158</v>
      </c>
      <c r="AN70" s="6" t="s">
        <v>172</v>
      </c>
      <c r="AO70" s="14">
        <v>3567994</v>
      </c>
      <c r="AP70" s="22">
        <v>61482444</v>
      </c>
    </row>
    <row r="71" spans="1:42" ht="16.5" customHeight="1" thickBot="1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1273118</v>
      </c>
      <c r="AK71" s="58">
        <f t="shared" si="30"/>
        <v>20850705</v>
      </c>
      <c r="AM71" s="7" t="s">
        <v>158</v>
      </c>
      <c r="AN71" s="8" t="s">
        <v>173</v>
      </c>
      <c r="AO71" s="15">
        <v>1273118</v>
      </c>
      <c r="AP71" s="24">
        <v>20850705</v>
      </c>
    </row>
    <row r="72" spans="1:42" ht="16.5" customHeight="1">
      <c r="A72" s="105" t="s">
        <v>46</v>
      </c>
      <c r="B72" s="90">
        <f>BA51</f>
        <v>30</v>
      </c>
      <c r="C72" s="90">
        <f>AL51</f>
        <v>3315</v>
      </c>
      <c r="D72" s="90">
        <f>AM51</f>
        <v>56115</v>
      </c>
      <c r="E72" s="91">
        <f>IF(ISNUMBER(C72),IF(C72=0," -",D72*10/C72)," -")</f>
        <v>169.2760180995475</v>
      </c>
      <c r="F72" s="90">
        <f aca="true" t="shared" si="39" ref="F72:I73">BB51</f>
        <v>0</v>
      </c>
      <c r="G72" s="90">
        <f t="shared" si="39"/>
        <v>0</v>
      </c>
      <c r="H72" s="90">
        <f t="shared" si="39"/>
        <v>0</v>
      </c>
      <c r="I72" s="90">
        <f t="shared" si="39"/>
        <v>0</v>
      </c>
      <c r="J72" s="90">
        <f aca="true" t="shared" si="40" ref="J72:M73">AQ51</f>
        <v>2</v>
      </c>
      <c r="K72" s="90">
        <f t="shared" si="40"/>
        <v>23</v>
      </c>
      <c r="L72" s="90">
        <f t="shared" si="40"/>
        <v>2</v>
      </c>
      <c r="M72" s="90">
        <f t="shared" si="40"/>
        <v>20</v>
      </c>
      <c r="N72" s="90">
        <f>B72-SUM(F72:I72)</f>
        <v>30</v>
      </c>
      <c r="O72" s="90">
        <f>AU51</f>
        <v>3318</v>
      </c>
      <c r="P72" s="90">
        <f>AV51</f>
        <v>56875</v>
      </c>
      <c r="Q72" s="91">
        <f>IF(ISNUMBER(C72),IF(C72=0," -",O72*100/C72)," -")</f>
        <v>100.09049773755656</v>
      </c>
      <c r="R72" s="91">
        <f>IF(ISNUMBER(C72),IF(C72=0," -",D72*10/C72)," -")</f>
        <v>169.2760180995475</v>
      </c>
      <c r="S72" s="91">
        <f>IF(ISNUMBER(O72),IF(O72=0," -",P72*10/O72)," -")</f>
        <v>171.41350210970464</v>
      </c>
      <c r="T72" s="92">
        <f>IF(ISNUMBER(R72),IF(R72=0," -",S72/R72)," -")</f>
        <v>1.0126272110731014</v>
      </c>
      <c r="U72" s="90">
        <f>AJ153</f>
        <v>715392</v>
      </c>
      <c r="V72" s="90">
        <f>AJ102</f>
        <v>786269</v>
      </c>
      <c r="W72" s="90">
        <f>AK153</f>
        <v>10733606</v>
      </c>
      <c r="X72" s="90">
        <f>AK102</f>
        <v>11753029</v>
      </c>
      <c r="Y72" s="93">
        <f>IF(ISNUMBER(T72),W72*T72," -")</f>
        <v>10869141.508537507</v>
      </c>
      <c r="Z72" s="93">
        <f>IF(ISNUMBER(AG72),W72*AG72," -")</f>
        <v>10878977.835694553</v>
      </c>
      <c r="AA72" s="91">
        <f>IF(ISNUMBER(BI51),IF(BI51=0," -",BJ51*10/BI51)," -")</f>
        <v>173.38517538054268</v>
      </c>
      <c r="AB72" s="91">
        <f>IF(ISNUMBER(O72),IF(O72=0," -",P72*10/O72)," -")</f>
        <v>171.41350210970464</v>
      </c>
      <c r="AC72" s="142">
        <f>IF(BN51="","-",BN51)</f>
        <v>62.284149630800414</v>
      </c>
      <c r="AD72" s="112">
        <f>IF(ISNUMBER(N72),IF(N72=0," -",O72/N72)," -")</f>
        <v>110.6</v>
      </c>
      <c r="AE72" s="18"/>
      <c r="AF72" s="42">
        <f>IF(ISNUMBER(C72),IF(C72=0," -",O72/C72)," -")</f>
        <v>1.0009049773755656</v>
      </c>
      <c r="AG72" s="43">
        <f>IF(ISNUMBER(T72),IF(ISNUMBER(AF72),T72*AF72," -")," -")</f>
        <v>1.0135436157890045</v>
      </c>
      <c r="AI72" s="1" t="s">
        <v>16</v>
      </c>
      <c r="AJ72" s="53">
        <f t="shared" si="29"/>
        <v>640242</v>
      </c>
      <c r="AK72" s="54">
        <f t="shared" si="30"/>
        <v>10685041</v>
      </c>
      <c r="AM72" s="3" t="s">
        <v>158</v>
      </c>
      <c r="AN72" s="4" t="s">
        <v>174</v>
      </c>
      <c r="AO72" s="13">
        <v>640242</v>
      </c>
      <c r="AP72" s="20">
        <v>10685041</v>
      </c>
    </row>
    <row r="73" spans="1:42" ht="16.5" customHeight="1" thickBot="1">
      <c r="A73" s="107" t="s">
        <v>47</v>
      </c>
      <c r="B73" s="97">
        <f>BA52</f>
        <v>2</v>
      </c>
      <c r="C73" s="97">
        <f>AL52</f>
        <v>177</v>
      </c>
      <c r="D73" s="97">
        <f>AM52</f>
        <v>4800</v>
      </c>
      <c r="E73" s="98">
        <f>IF(ISNUMBER(C73),IF(C73=0," -",D73*10/C73)," -")</f>
        <v>271.1864406779661</v>
      </c>
      <c r="F73" s="97">
        <f t="shared" si="39"/>
        <v>0</v>
      </c>
      <c r="G73" s="97">
        <f t="shared" si="39"/>
        <v>0</v>
      </c>
      <c r="H73" s="97">
        <f t="shared" si="39"/>
        <v>0</v>
      </c>
      <c r="I73" s="97">
        <f t="shared" si="39"/>
        <v>0</v>
      </c>
      <c r="J73" s="97">
        <f t="shared" si="40"/>
        <v>0</v>
      </c>
      <c r="K73" s="97">
        <f t="shared" si="40"/>
        <v>0</v>
      </c>
      <c r="L73" s="97">
        <f t="shared" si="40"/>
        <v>0</v>
      </c>
      <c r="M73" s="97">
        <f t="shared" si="40"/>
        <v>0</v>
      </c>
      <c r="N73" s="97">
        <f>B73-SUM(F73:I73)</f>
        <v>2</v>
      </c>
      <c r="O73" s="97">
        <f>AU52</f>
        <v>177</v>
      </c>
      <c r="P73" s="97">
        <f>AV52</f>
        <v>4739</v>
      </c>
      <c r="Q73" s="98">
        <f>IF(ISNUMBER(C73),IF(C73=0," -",O73*100/C73)," -")</f>
        <v>100</v>
      </c>
      <c r="R73" s="98">
        <f>IF(ISNUMBER(C73),IF(C73=0," -",D73*10/C73)," -")</f>
        <v>271.1864406779661</v>
      </c>
      <c r="S73" s="98">
        <f>IF(ISNUMBER(O73),IF(O73=0," -",P73*10/O73)," -")</f>
        <v>267.7401129943503</v>
      </c>
      <c r="T73" s="99">
        <f>IF(ISNUMBER(R73),IF(R73=0," -",S73/R73)," -")</f>
        <v>0.9872916666666666</v>
      </c>
      <c r="U73" s="97">
        <f>AJ154</f>
        <v>66893</v>
      </c>
      <c r="V73" s="97">
        <f>AJ103</f>
        <v>91411</v>
      </c>
      <c r="W73" s="97">
        <f>AK154</f>
        <v>1138204</v>
      </c>
      <c r="X73" s="97">
        <f>AK103</f>
        <v>1546911</v>
      </c>
      <c r="Y73" s="100">
        <f>IF(ISNUMBER(T73),W73*T73," -")</f>
        <v>1123739.3241666665</v>
      </c>
      <c r="Z73" s="100">
        <f>IF(ISNUMBER(AG73),W73*AG73," -")</f>
        <v>1123739.3241666665</v>
      </c>
      <c r="AA73" s="98">
        <f>IF(ISNUMBER(BI52),IF(BI52=0," -",BJ52*10/BI52)," -")</f>
        <v>267.7401129943503</v>
      </c>
      <c r="AB73" s="98">
        <f>IF(ISNUMBER(O73),IF(O73=0," -",P73*10/O73)," -")</f>
        <v>267.7401129943503</v>
      </c>
      <c r="AC73" s="143">
        <f>IF(BN52="","-",BN52)</f>
        <v>38.84452160493828</v>
      </c>
      <c r="AD73" s="114">
        <f>IF(ISNUMBER(N73),IF(N73=0," -",O73/N73)," -")</f>
        <v>88.5</v>
      </c>
      <c r="AF73" s="44">
        <f>IF(ISNUMBER(C73),IF(C73=0," -",O73/C73)," -")</f>
        <v>1</v>
      </c>
      <c r="AG73" s="45">
        <f>IF(ISNUMBER(T73),IF(ISNUMBER(AF73),T73*AF73," -")," -")</f>
        <v>0.9872916666666666</v>
      </c>
      <c r="AI73" s="1" t="s">
        <v>17</v>
      </c>
      <c r="AJ73" s="55">
        <f t="shared" si="29"/>
        <v>677718</v>
      </c>
      <c r="AK73" s="56">
        <f t="shared" si="30"/>
        <v>11268875</v>
      </c>
      <c r="AM73" s="5" t="s">
        <v>158</v>
      </c>
      <c r="AN73" s="6" t="s">
        <v>175</v>
      </c>
      <c r="AO73" s="14">
        <v>677718</v>
      </c>
      <c r="AP73" s="22">
        <v>11268875</v>
      </c>
    </row>
    <row r="74" spans="35:42" ht="13.5">
      <c r="AI74" s="1" t="s">
        <v>18</v>
      </c>
      <c r="AJ74" s="55">
        <f t="shared" si="29"/>
        <v>445616</v>
      </c>
      <c r="AK74" s="56">
        <f t="shared" si="30"/>
        <v>7264349</v>
      </c>
      <c r="AM74" s="5" t="s">
        <v>158</v>
      </c>
      <c r="AN74" s="6" t="s">
        <v>176</v>
      </c>
      <c r="AO74" s="14">
        <v>445616</v>
      </c>
      <c r="AP74" s="22">
        <v>7264349</v>
      </c>
    </row>
    <row r="75" spans="1:42" ht="16.5" customHeight="1">
      <c r="A75" s="118"/>
      <c r="B75" s="145" t="s">
        <v>150</v>
      </c>
      <c r="C75" s="146"/>
      <c r="D75" s="145" t="s">
        <v>151</v>
      </c>
      <c r="E75" s="146"/>
      <c r="F75" s="145" t="s">
        <v>152</v>
      </c>
      <c r="G75" s="146"/>
      <c r="H75" s="146"/>
      <c r="I75" s="146"/>
      <c r="J75" s="146"/>
      <c r="AI75" s="1" t="s">
        <v>19</v>
      </c>
      <c r="AJ75" s="55">
        <f t="shared" si="29"/>
        <v>422813</v>
      </c>
      <c r="AK75" s="56">
        <f t="shared" si="30"/>
        <v>7472567</v>
      </c>
      <c r="AM75" s="5" t="s">
        <v>158</v>
      </c>
      <c r="AN75" s="6" t="s">
        <v>177</v>
      </c>
      <c r="AO75" s="14">
        <v>422813</v>
      </c>
      <c r="AP75" s="22">
        <v>7472567</v>
      </c>
    </row>
    <row r="76" spans="1:42" ht="16.5" customHeight="1" thickBot="1">
      <c r="A76" s="119"/>
      <c r="B76" s="146"/>
      <c r="C76" s="146"/>
      <c r="D76" s="146"/>
      <c r="E76" s="146"/>
      <c r="F76" s="146"/>
      <c r="G76" s="146"/>
      <c r="H76" s="146"/>
      <c r="I76" s="146"/>
      <c r="J76" s="146"/>
      <c r="AI76" s="1" t="s">
        <v>20</v>
      </c>
      <c r="AJ76" s="59">
        <f t="shared" si="29"/>
        <v>1121762</v>
      </c>
      <c r="AK76" s="60">
        <f t="shared" si="30"/>
        <v>20434775</v>
      </c>
      <c r="AM76" s="9" t="s">
        <v>158</v>
      </c>
      <c r="AN76" s="10" t="s">
        <v>178</v>
      </c>
      <c r="AO76" s="16">
        <v>1121762</v>
      </c>
      <c r="AP76" s="26">
        <v>20434775</v>
      </c>
    </row>
    <row r="77" spans="1:42" ht="15.75" customHeight="1">
      <c r="A77" s="120" t="s">
        <v>0</v>
      </c>
      <c r="B77" s="144">
        <f>BA57</f>
        <v>5355527</v>
      </c>
      <c r="C77" s="144"/>
      <c r="D77" s="144">
        <f>BB57</f>
        <v>1315853</v>
      </c>
      <c r="E77" s="144"/>
      <c r="F77" s="144">
        <f>BC57</f>
        <v>6671380</v>
      </c>
      <c r="G77" s="144"/>
      <c r="H77" s="144"/>
      <c r="I77" s="144"/>
      <c r="J77" s="144"/>
      <c r="AI77" s="1" t="s">
        <v>21</v>
      </c>
      <c r="AJ77" s="61">
        <f t="shared" si="29"/>
        <v>1024550</v>
      </c>
      <c r="AK77" s="62">
        <f t="shared" si="30"/>
        <v>16814161</v>
      </c>
      <c r="AM77" s="11" t="s">
        <v>158</v>
      </c>
      <c r="AN77" s="12" t="s">
        <v>179</v>
      </c>
      <c r="AO77" s="17">
        <v>1024550</v>
      </c>
      <c r="AP77" s="28">
        <v>16814161</v>
      </c>
    </row>
    <row r="78" spans="1:42" ht="15.75" customHeight="1">
      <c r="A78" s="120" t="s">
        <v>149</v>
      </c>
      <c r="B78" s="144">
        <f>BA58</f>
        <v>4973952</v>
      </c>
      <c r="C78" s="144"/>
      <c r="D78" s="144">
        <f>BB58</f>
        <v>1184321</v>
      </c>
      <c r="E78" s="144"/>
      <c r="F78" s="144">
        <f>BC58</f>
        <v>6158273</v>
      </c>
      <c r="G78" s="144"/>
      <c r="H78" s="144"/>
      <c r="I78" s="144"/>
      <c r="J78" s="144"/>
      <c r="AI78" s="1" t="s">
        <v>22</v>
      </c>
      <c r="AJ78" s="55">
        <f t="shared" si="29"/>
        <v>1799063</v>
      </c>
      <c r="AK78" s="56">
        <f t="shared" si="30"/>
        <v>31183041</v>
      </c>
      <c r="AM78" s="5" t="s">
        <v>158</v>
      </c>
      <c r="AN78" s="6" t="s">
        <v>180</v>
      </c>
      <c r="AO78" s="14">
        <v>1799063</v>
      </c>
      <c r="AP78" s="22">
        <v>31183041</v>
      </c>
    </row>
    <row r="79" spans="35:42" ht="13.5">
      <c r="AI79" s="1" t="s">
        <v>23</v>
      </c>
      <c r="AJ79" s="55">
        <f t="shared" si="29"/>
        <v>3893974</v>
      </c>
      <c r="AK79" s="56">
        <f t="shared" si="30"/>
        <v>65890347</v>
      </c>
      <c r="AM79" s="5" t="s">
        <v>158</v>
      </c>
      <c r="AN79" s="6" t="s">
        <v>181</v>
      </c>
      <c r="AO79" s="14">
        <v>3893974</v>
      </c>
      <c r="AP79" s="22">
        <v>65890347</v>
      </c>
    </row>
    <row r="80" spans="35:42" ht="13.5">
      <c r="AI80" s="1" t="s">
        <v>24</v>
      </c>
      <c r="AJ80" s="55">
        <f t="shared" si="29"/>
        <v>879791</v>
      </c>
      <c r="AK80" s="56">
        <f t="shared" si="30"/>
        <v>15634885</v>
      </c>
      <c r="AM80" s="5" t="s">
        <v>158</v>
      </c>
      <c r="AN80" s="6" t="s">
        <v>182</v>
      </c>
      <c r="AO80" s="14">
        <v>879791</v>
      </c>
      <c r="AP80" s="22">
        <v>15634885</v>
      </c>
    </row>
    <row r="81" spans="35:42" ht="14.25" thickBot="1">
      <c r="AI81" s="1" t="s">
        <v>25</v>
      </c>
      <c r="AJ81" s="57">
        <f t="shared" si="29"/>
        <v>704919</v>
      </c>
      <c r="AK81" s="58">
        <f t="shared" si="30"/>
        <v>11312653</v>
      </c>
      <c r="AM81" s="7" t="s">
        <v>158</v>
      </c>
      <c r="AN81" s="8" t="s">
        <v>183</v>
      </c>
      <c r="AO81" s="15">
        <v>704919</v>
      </c>
      <c r="AP81" s="24">
        <v>11312653</v>
      </c>
    </row>
    <row r="82" spans="35:42" ht="13.5">
      <c r="AI82" s="1" t="s">
        <v>26</v>
      </c>
      <c r="AJ82" s="53">
        <f t="shared" si="29"/>
        <v>882174</v>
      </c>
      <c r="AK82" s="54">
        <f t="shared" si="30"/>
        <v>14895238</v>
      </c>
      <c r="AM82" s="3" t="s">
        <v>158</v>
      </c>
      <c r="AN82" s="4" t="s">
        <v>184</v>
      </c>
      <c r="AO82" s="13">
        <v>882174</v>
      </c>
      <c r="AP82" s="20">
        <v>14895238</v>
      </c>
    </row>
    <row r="83" spans="35:42" ht="13.5">
      <c r="AI83" s="1" t="s">
        <v>27</v>
      </c>
      <c r="AJ83" s="55">
        <f t="shared" si="29"/>
        <v>2643223</v>
      </c>
      <c r="AK83" s="56">
        <f t="shared" si="30"/>
        <v>41722073</v>
      </c>
      <c r="AM83" s="5" t="s">
        <v>158</v>
      </c>
      <c r="AN83" s="6" t="s">
        <v>185</v>
      </c>
      <c r="AO83" s="14">
        <v>2643223</v>
      </c>
      <c r="AP83" s="22">
        <v>41722073</v>
      </c>
    </row>
    <row r="84" spans="35:42" ht="13.5">
      <c r="AI84" s="1" t="s">
        <v>28</v>
      </c>
      <c r="AJ84" s="55">
        <f t="shared" si="29"/>
        <v>1987089</v>
      </c>
      <c r="AK84" s="56">
        <f t="shared" si="30"/>
        <v>32677145</v>
      </c>
      <c r="AM84" s="5" t="s">
        <v>158</v>
      </c>
      <c r="AN84" s="6" t="s">
        <v>186</v>
      </c>
      <c r="AO84" s="14">
        <v>1987089</v>
      </c>
      <c r="AP84" s="22">
        <v>32677145</v>
      </c>
    </row>
    <row r="85" spans="35:42" ht="13.5">
      <c r="AI85" s="1" t="s">
        <v>29</v>
      </c>
      <c r="AJ85" s="55">
        <f t="shared" si="29"/>
        <v>538706</v>
      </c>
      <c r="AK85" s="56">
        <f t="shared" si="30"/>
        <v>8547758</v>
      </c>
      <c r="AM85" s="5" t="s">
        <v>158</v>
      </c>
      <c r="AN85" s="6" t="s">
        <v>187</v>
      </c>
      <c r="AO85" s="14">
        <v>538706</v>
      </c>
      <c r="AP85" s="22">
        <v>8547758</v>
      </c>
    </row>
    <row r="86" spans="35:42" ht="14.25" thickBot="1">
      <c r="AI86" s="1" t="s">
        <v>30</v>
      </c>
      <c r="AJ86" s="59">
        <f t="shared" si="29"/>
        <v>401184</v>
      </c>
      <c r="AK86" s="60">
        <f t="shared" si="30"/>
        <v>6385094</v>
      </c>
      <c r="AM86" s="9" t="s">
        <v>158</v>
      </c>
      <c r="AN86" s="10" t="s">
        <v>188</v>
      </c>
      <c r="AO86" s="16">
        <v>401184</v>
      </c>
      <c r="AP86" s="26">
        <v>6385094</v>
      </c>
    </row>
    <row r="87" spans="35:42" ht="13.5">
      <c r="AI87" s="1" t="s">
        <v>31</v>
      </c>
      <c r="AJ87" s="61">
        <f t="shared" si="29"/>
        <v>243169</v>
      </c>
      <c r="AK87" s="62">
        <f t="shared" si="30"/>
        <v>4182844</v>
      </c>
      <c r="AM87" s="11" t="s">
        <v>158</v>
      </c>
      <c r="AN87" s="12" t="s">
        <v>189</v>
      </c>
      <c r="AO87" s="17">
        <v>243169</v>
      </c>
      <c r="AP87" s="28">
        <v>4182844</v>
      </c>
    </row>
    <row r="88" spans="35:42" ht="13.5">
      <c r="AI88" s="1" t="s">
        <v>32</v>
      </c>
      <c r="AJ88" s="55">
        <f t="shared" si="29"/>
        <v>304979</v>
      </c>
      <c r="AK88" s="56">
        <f t="shared" si="30"/>
        <v>5258099</v>
      </c>
      <c r="AM88" s="5" t="s">
        <v>158</v>
      </c>
      <c r="AN88" s="6" t="s">
        <v>190</v>
      </c>
      <c r="AO88" s="14">
        <v>304979</v>
      </c>
      <c r="AP88" s="22">
        <v>5258099</v>
      </c>
    </row>
    <row r="89" spans="35:42" ht="13.5">
      <c r="AI89" s="1" t="s">
        <v>33</v>
      </c>
      <c r="AJ89" s="55">
        <f t="shared" si="29"/>
        <v>879821</v>
      </c>
      <c r="AK89" s="56">
        <f t="shared" si="30"/>
        <v>15821179</v>
      </c>
      <c r="AM89" s="5" t="s">
        <v>158</v>
      </c>
      <c r="AN89" s="6" t="s">
        <v>191</v>
      </c>
      <c r="AO89" s="14">
        <v>879821</v>
      </c>
      <c r="AP89" s="22">
        <v>15821179</v>
      </c>
    </row>
    <row r="90" spans="35:42" ht="13.5">
      <c r="AI90" s="1" t="s">
        <v>34</v>
      </c>
      <c r="AJ90" s="55">
        <f t="shared" si="29"/>
        <v>1034000</v>
      </c>
      <c r="AK90" s="56">
        <f t="shared" si="30"/>
        <v>17063131</v>
      </c>
      <c r="AM90" s="5" t="s">
        <v>158</v>
      </c>
      <c r="AN90" s="6" t="s">
        <v>192</v>
      </c>
      <c r="AO90" s="14">
        <v>1034000</v>
      </c>
      <c r="AP90" s="22">
        <v>17063131</v>
      </c>
    </row>
    <row r="91" spans="35:42" ht="14.25" thickBot="1">
      <c r="AI91" s="1" t="s">
        <v>35</v>
      </c>
      <c r="AJ91" s="57">
        <f t="shared" si="29"/>
        <v>507252</v>
      </c>
      <c r="AK91" s="58">
        <f t="shared" si="30"/>
        <v>8682040</v>
      </c>
      <c r="AM91" s="7" t="s">
        <v>158</v>
      </c>
      <c r="AN91" s="8" t="s">
        <v>193</v>
      </c>
      <c r="AO91" s="15">
        <v>507252</v>
      </c>
      <c r="AP91" s="24">
        <v>8682040</v>
      </c>
    </row>
    <row r="92" spans="35:42" ht="13.5">
      <c r="AI92" s="1" t="s">
        <v>36</v>
      </c>
      <c r="AJ92" s="53">
        <f t="shared" si="29"/>
        <v>362487</v>
      </c>
      <c r="AK92" s="54">
        <f t="shared" si="30"/>
        <v>5658320</v>
      </c>
      <c r="AM92" s="3" t="s">
        <v>158</v>
      </c>
      <c r="AN92" s="4" t="s">
        <v>194</v>
      </c>
      <c r="AO92" s="13">
        <v>362487</v>
      </c>
      <c r="AP92" s="20">
        <v>5658320</v>
      </c>
    </row>
    <row r="93" spans="35:42" ht="13.5">
      <c r="AI93" s="1" t="s">
        <v>37</v>
      </c>
      <c r="AJ93" s="55">
        <f t="shared" si="29"/>
        <v>504032</v>
      </c>
      <c r="AK93" s="56">
        <f t="shared" si="30"/>
        <v>8328758</v>
      </c>
      <c r="AM93" s="5" t="s">
        <v>158</v>
      </c>
      <c r="AN93" s="6" t="s">
        <v>195</v>
      </c>
      <c r="AO93" s="14">
        <v>504032</v>
      </c>
      <c r="AP93" s="22">
        <v>8328758</v>
      </c>
    </row>
    <row r="94" spans="35:42" ht="13.5">
      <c r="AI94" s="1" t="s">
        <v>38</v>
      </c>
      <c r="AJ94" s="55">
        <f t="shared" si="29"/>
        <v>595960</v>
      </c>
      <c r="AK94" s="56">
        <f t="shared" si="30"/>
        <v>9650590</v>
      </c>
      <c r="AM94" s="5" t="s">
        <v>158</v>
      </c>
      <c r="AN94" s="6" t="s">
        <v>196</v>
      </c>
      <c r="AO94" s="14">
        <v>595960</v>
      </c>
      <c r="AP94" s="22">
        <v>9650590</v>
      </c>
    </row>
    <row r="95" spans="35:42" ht="13.5">
      <c r="AI95" s="1" t="s">
        <v>39</v>
      </c>
      <c r="AJ95" s="55">
        <f t="shared" si="29"/>
        <v>239542</v>
      </c>
      <c r="AK95" s="56">
        <f t="shared" si="30"/>
        <v>4139201</v>
      </c>
      <c r="AM95" s="5" t="s">
        <v>158</v>
      </c>
      <c r="AN95" s="6" t="s">
        <v>197</v>
      </c>
      <c r="AO95" s="14">
        <v>239542</v>
      </c>
      <c r="AP95" s="22">
        <v>4139201</v>
      </c>
    </row>
    <row r="96" spans="35:42" ht="14.25" thickBot="1">
      <c r="AI96" s="1" t="s">
        <v>40</v>
      </c>
      <c r="AJ96" s="59">
        <f t="shared" si="29"/>
        <v>1935531</v>
      </c>
      <c r="AK96" s="60">
        <f t="shared" si="30"/>
        <v>30635384</v>
      </c>
      <c r="AM96" s="9" t="s">
        <v>158</v>
      </c>
      <c r="AN96" s="10" t="s">
        <v>198</v>
      </c>
      <c r="AO96" s="16">
        <v>1935531</v>
      </c>
      <c r="AP96" s="26">
        <v>30635384</v>
      </c>
    </row>
    <row r="97" spans="35:42" ht="13.5">
      <c r="AI97" s="1" t="s">
        <v>41</v>
      </c>
      <c r="AJ97" s="61">
        <f t="shared" si="29"/>
        <v>449384</v>
      </c>
      <c r="AK97" s="62">
        <f t="shared" si="30"/>
        <v>6914265</v>
      </c>
      <c r="AM97" s="11" t="s">
        <v>158</v>
      </c>
      <c r="AN97" s="12" t="s">
        <v>199</v>
      </c>
      <c r="AO97" s="17">
        <v>449384</v>
      </c>
      <c r="AP97" s="28">
        <v>6914265</v>
      </c>
    </row>
    <row r="98" spans="35:42" ht="13.5">
      <c r="AI98" s="1" t="s">
        <v>42</v>
      </c>
      <c r="AJ98" s="55">
        <f t="shared" si="29"/>
        <v>473014</v>
      </c>
      <c r="AK98" s="56">
        <f t="shared" si="30"/>
        <v>7403802</v>
      </c>
      <c r="AM98" s="5" t="s">
        <v>158</v>
      </c>
      <c r="AN98" s="6" t="s">
        <v>200</v>
      </c>
      <c r="AO98" s="14">
        <v>473014</v>
      </c>
      <c r="AP98" s="22">
        <v>7403802</v>
      </c>
    </row>
    <row r="99" spans="35:42" ht="13.5">
      <c r="AI99" s="1" t="s">
        <v>43</v>
      </c>
      <c r="AJ99" s="55">
        <f t="shared" si="29"/>
        <v>859579</v>
      </c>
      <c r="AK99" s="56">
        <f t="shared" si="30"/>
        <v>13445278</v>
      </c>
      <c r="AM99" s="5" t="s">
        <v>158</v>
      </c>
      <c r="AN99" s="6" t="s">
        <v>201</v>
      </c>
      <c r="AO99" s="14">
        <v>859579</v>
      </c>
      <c r="AP99" s="22">
        <v>13445278</v>
      </c>
    </row>
    <row r="100" spans="35:42" ht="13.5">
      <c r="AI100" s="1" t="s">
        <v>44</v>
      </c>
      <c r="AJ100" s="55">
        <f t="shared" si="29"/>
        <v>489702</v>
      </c>
      <c r="AK100" s="56">
        <f t="shared" si="30"/>
        <v>7466909</v>
      </c>
      <c r="AM100" s="5" t="s">
        <v>158</v>
      </c>
      <c r="AN100" s="6" t="s">
        <v>202</v>
      </c>
      <c r="AO100" s="14">
        <v>489702</v>
      </c>
      <c r="AP100" s="22">
        <v>7466909</v>
      </c>
    </row>
    <row r="101" spans="35:42" ht="14.25" thickBot="1">
      <c r="AI101" s="1" t="s">
        <v>45</v>
      </c>
      <c r="AJ101" s="57">
        <f t="shared" si="29"/>
        <v>596636</v>
      </c>
      <c r="AK101" s="58">
        <f t="shared" si="30"/>
        <v>8308596</v>
      </c>
      <c r="AM101" s="7" t="s">
        <v>158</v>
      </c>
      <c r="AN101" s="8" t="s">
        <v>203</v>
      </c>
      <c r="AO101" s="15">
        <v>596636</v>
      </c>
      <c r="AP101" s="24">
        <v>8308596</v>
      </c>
    </row>
    <row r="102" spans="35:42" ht="13.5">
      <c r="AI102" s="1" t="s">
        <v>46</v>
      </c>
      <c r="AJ102" s="53">
        <f t="shared" si="29"/>
        <v>786269</v>
      </c>
      <c r="AK102" s="54">
        <f t="shared" si="30"/>
        <v>11753029</v>
      </c>
      <c r="AM102" s="3" t="s">
        <v>158</v>
      </c>
      <c r="AN102" s="4" t="s">
        <v>204</v>
      </c>
      <c r="AO102" s="13">
        <v>786269</v>
      </c>
      <c r="AP102" s="20">
        <v>11753029</v>
      </c>
    </row>
    <row r="103" spans="35:42" ht="14.25" thickBot="1">
      <c r="AI103" s="1" t="s">
        <v>47</v>
      </c>
      <c r="AJ103" s="59">
        <f t="shared" si="29"/>
        <v>91411</v>
      </c>
      <c r="AK103" s="60">
        <f t="shared" si="30"/>
        <v>1546911</v>
      </c>
      <c r="AM103" s="9" t="s">
        <v>158</v>
      </c>
      <c r="AN103" s="10" t="s">
        <v>205</v>
      </c>
      <c r="AO103" s="16">
        <v>91411</v>
      </c>
      <c r="AP103" s="26">
        <v>1546911</v>
      </c>
    </row>
    <row r="106" spans="35:42" ht="13.5" customHeight="1">
      <c r="AI106" s="1" t="s">
        <v>104</v>
      </c>
      <c r="AJ106" s="158" t="s">
        <v>115</v>
      </c>
      <c r="AK106" s="158" t="s">
        <v>116</v>
      </c>
      <c r="AO106" s="149" t="s">
        <v>105</v>
      </c>
      <c r="AP106" s="149" t="s">
        <v>106</v>
      </c>
    </row>
    <row r="107" spans="36:42" ht="14.25" thickBot="1">
      <c r="AJ107" s="159"/>
      <c r="AK107" s="159"/>
      <c r="AM107" s="1" t="s">
        <v>48</v>
      </c>
      <c r="AN107" s="1" t="s">
        <v>49</v>
      </c>
      <c r="AO107" s="150"/>
      <c r="AP107" s="150"/>
    </row>
    <row r="108" spans="35:42" ht="13.5">
      <c r="AI108" s="1" t="s">
        <v>1</v>
      </c>
      <c r="AJ108" s="53">
        <f aca="true" t="shared" si="41" ref="AJ108:AJ154">AO108</f>
        <v>1927420</v>
      </c>
      <c r="AK108" s="54">
        <f aca="true" t="shared" si="42" ref="AK108:AK154">AP108</f>
        <v>31122246</v>
      </c>
      <c r="AM108" s="3" t="s">
        <v>158</v>
      </c>
      <c r="AN108" s="4" t="s">
        <v>159</v>
      </c>
      <c r="AO108" s="13">
        <v>1927420</v>
      </c>
      <c r="AP108" s="20">
        <v>31122246</v>
      </c>
    </row>
    <row r="109" spans="35:42" ht="13.5">
      <c r="AI109" s="1" t="s">
        <v>2</v>
      </c>
      <c r="AJ109" s="55">
        <f t="shared" si="41"/>
        <v>573442</v>
      </c>
      <c r="AK109" s="56">
        <f t="shared" si="42"/>
        <v>8822626</v>
      </c>
      <c r="AM109" s="5" t="s">
        <v>158</v>
      </c>
      <c r="AN109" s="6" t="s">
        <v>160</v>
      </c>
      <c r="AO109" s="14">
        <v>573442</v>
      </c>
      <c r="AP109" s="22">
        <v>8822626</v>
      </c>
    </row>
    <row r="110" spans="35:42" ht="13.5">
      <c r="AI110" s="1" t="s">
        <v>3</v>
      </c>
      <c r="AJ110" s="55">
        <f t="shared" si="41"/>
        <v>648629</v>
      </c>
      <c r="AK110" s="56">
        <f t="shared" si="42"/>
        <v>10845393</v>
      </c>
      <c r="AM110" s="5" t="s">
        <v>158</v>
      </c>
      <c r="AN110" s="6" t="s">
        <v>161</v>
      </c>
      <c r="AO110" s="14">
        <v>648629</v>
      </c>
      <c r="AP110" s="22">
        <v>10845393</v>
      </c>
    </row>
    <row r="111" spans="35:42" ht="13.5">
      <c r="AI111" s="1" t="s">
        <v>4</v>
      </c>
      <c r="AJ111" s="55">
        <f t="shared" si="41"/>
        <v>1336707</v>
      </c>
      <c r="AK111" s="56">
        <f t="shared" si="42"/>
        <v>23091561</v>
      </c>
      <c r="AM111" s="5" t="s">
        <v>158</v>
      </c>
      <c r="AN111" s="6" t="s">
        <v>162</v>
      </c>
      <c r="AO111" s="14">
        <v>1336707</v>
      </c>
      <c r="AP111" s="22">
        <v>23091561</v>
      </c>
    </row>
    <row r="112" spans="35:42" ht="14.25" thickBot="1">
      <c r="AI112" s="1" t="s">
        <v>5</v>
      </c>
      <c r="AJ112" s="57">
        <f t="shared" si="41"/>
        <v>474299</v>
      </c>
      <c r="AK112" s="58">
        <f t="shared" si="42"/>
        <v>7442925</v>
      </c>
      <c r="AM112" s="7" t="s">
        <v>158</v>
      </c>
      <c r="AN112" s="8" t="s">
        <v>163</v>
      </c>
      <c r="AO112" s="15">
        <v>474299</v>
      </c>
      <c r="AP112" s="24">
        <v>7442925</v>
      </c>
    </row>
    <row r="113" spans="35:42" ht="13.5">
      <c r="AI113" s="1" t="s">
        <v>6</v>
      </c>
      <c r="AJ113" s="53">
        <f t="shared" si="41"/>
        <v>538479</v>
      </c>
      <c r="AK113" s="54">
        <f t="shared" si="42"/>
        <v>8807391</v>
      </c>
      <c r="AM113" s="3" t="s">
        <v>158</v>
      </c>
      <c r="AN113" s="4" t="s">
        <v>164</v>
      </c>
      <c r="AO113" s="13">
        <v>538479</v>
      </c>
      <c r="AP113" s="20">
        <v>8807391</v>
      </c>
    </row>
    <row r="114" spans="35:42" ht="13.5">
      <c r="AI114" s="1" t="s">
        <v>7</v>
      </c>
      <c r="AJ114" s="55">
        <f t="shared" si="41"/>
        <v>1122720</v>
      </c>
      <c r="AK114" s="56">
        <f t="shared" si="42"/>
        <v>19315928</v>
      </c>
      <c r="AM114" s="5" t="s">
        <v>158</v>
      </c>
      <c r="AN114" s="6" t="s">
        <v>165</v>
      </c>
      <c r="AO114" s="14">
        <v>1122720</v>
      </c>
      <c r="AP114" s="22">
        <v>19315928</v>
      </c>
    </row>
    <row r="115" spans="35:42" ht="13.5">
      <c r="AI115" s="1" t="s">
        <v>8</v>
      </c>
      <c r="AJ115" s="55">
        <f t="shared" si="41"/>
        <v>1663679</v>
      </c>
      <c r="AK115" s="56">
        <f t="shared" si="42"/>
        <v>27075161</v>
      </c>
      <c r="AM115" s="5" t="s">
        <v>158</v>
      </c>
      <c r="AN115" s="6" t="s">
        <v>166</v>
      </c>
      <c r="AO115" s="14">
        <v>1663679</v>
      </c>
      <c r="AP115" s="22">
        <v>27075161</v>
      </c>
    </row>
    <row r="116" spans="35:42" ht="13.5">
      <c r="AI116" s="1" t="s">
        <v>9</v>
      </c>
      <c r="AJ116" s="55">
        <f t="shared" si="41"/>
        <v>1012666</v>
      </c>
      <c r="AK116" s="56">
        <f t="shared" si="42"/>
        <v>16816573</v>
      </c>
      <c r="AM116" s="5" t="s">
        <v>158</v>
      </c>
      <c r="AN116" s="6" t="s">
        <v>167</v>
      </c>
      <c r="AO116" s="14">
        <v>1012666</v>
      </c>
      <c r="AP116" s="22">
        <v>16816573</v>
      </c>
    </row>
    <row r="117" spans="35:42" ht="14.25" thickBot="1">
      <c r="AI117" s="1" t="s">
        <v>10</v>
      </c>
      <c r="AJ117" s="59">
        <f t="shared" si="41"/>
        <v>1045104</v>
      </c>
      <c r="AK117" s="60">
        <f t="shared" si="42"/>
        <v>16919678</v>
      </c>
      <c r="AM117" s="9" t="s">
        <v>158</v>
      </c>
      <c r="AN117" s="10" t="s">
        <v>168</v>
      </c>
      <c r="AO117" s="16">
        <v>1045104</v>
      </c>
      <c r="AP117" s="26">
        <v>16919678</v>
      </c>
    </row>
    <row r="118" spans="35:42" ht="13.5">
      <c r="AI118" s="1" t="s">
        <v>11</v>
      </c>
      <c r="AJ118" s="61">
        <f t="shared" si="41"/>
        <v>3507137</v>
      </c>
      <c r="AK118" s="62">
        <f t="shared" si="42"/>
        <v>56293012</v>
      </c>
      <c r="AM118" s="11" t="s">
        <v>158</v>
      </c>
      <c r="AN118" s="12" t="s">
        <v>169</v>
      </c>
      <c r="AO118" s="17">
        <v>3507137</v>
      </c>
      <c r="AP118" s="28">
        <v>56293012</v>
      </c>
    </row>
    <row r="119" spans="35:42" ht="13.5">
      <c r="AI119" s="1" t="s">
        <v>12</v>
      </c>
      <c r="AJ119" s="55">
        <f t="shared" si="41"/>
        <v>2895033</v>
      </c>
      <c r="AK119" s="56">
        <f t="shared" si="42"/>
        <v>49083759</v>
      </c>
      <c r="AM119" s="5" t="s">
        <v>158</v>
      </c>
      <c r="AN119" s="6" t="s">
        <v>170</v>
      </c>
      <c r="AO119" s="14">
        <v>2895033</v>
      </c>
      <c r="AP119" s="22">
        <v>49083759</v>
      </c>
    </row>
    <row r="120" spans="35:42" ht="13.5">
      <c r="AI120" s="1" t="s">
        <v>13</v>
      </c>
      <c r="AJ120" s="55">
        <f t="shared" si="41"/>
        <v>4098693</v>
      </c>
      <c r="AK120" s="56">
        <f t="shared" si="42"/>
        <v>72678224</v>
      </c>
      <c r="AM120" s="5" t="s">
        <v>158</v>
      </c>
      <c r="AN120" s="6" t="s">
        <v>171</v>
      </c>
      <c r="AO120" s="14">
        <v>4098693</v>
      </c>
      <c r="AP120" s="22">
        <v>72678224</v>
      </c>
    </row>
    <row r="121" spans="35:42" ht="13.5">
      <c r="AI121" s="1" t="s">
        <v>14</v>
      </c>
      <c r="AJ121" s="55">
        <f t="shared" si="41"/>
        <v>3408319</v>
      </c>
      <c r="AK121" s="56">
        <f t="shared" si="42"/>
        <v>58776332</v>
      </c>
      <c r="AM121" s="5" t="s">
        <v>158</v>
      </c>
      <c r="AN121" s="6" t="s">
        <v>172</v>
      </c>
      <c r="AO121" s="14">
        <v>3408319</v>
      </c>
      <c r="AP121" s="22">
        <v>58776332</v>
      </c>
    </row>
    <row r="122" spans="35:42" ht="14.25" thickBot="1">
      <c r="AI122" s="1" t="s">
        <v>15</v>
      </c>
      <c r="AJ122" s="57">
        <f t="shared" si="41"/>
        <v>1222057</v>
      </c>
      <c r="AK122" s="58">
        <f t="shared" si="42"/>
        <v>20270445</v>
      </c>
      <c r="AM122" s="7" t="s">
        <v>158</v>
      </c>
      <c r="AN122" s="8" t="s">
        <v>173</v>
      </c>
      <c r="AO122" s="15">
        <v>1222057</v>
      </c>
      <c r="AP122" s="24">
        <v>20270445</v>
      </c>
    </row>
    <row r="123" spans="35:42" ht="13.5">
      <c r="AI123" s="1" t="s">
        <v>16</v>
      </c>
      <c r="AJ123" s="53">
        <f t="shared" si="41"/>
        <v>599738</v>
      </c>
      <c r="AK123" s="54">
        <f t="shared" si="42"/>
        <v>9998354</v>
      </c>
      <c r="AM123" s="3" t="s">
        <v>158</v>
      </c>
      <c r="AN123" s="4" t="s">
        <v>174</v>
      </c>
      <c r="AO123" s="13">
        <v>599738</v>
      </c>
      <c r="AP123" s="20">
        <v>9998354</v>
      </c>
    </row>
    <row r="124" spans="35:42" ht="13.5">
      <c r="AI124" s="1" t="s">
        <v>17</v>
      </c>
      <c r="AJ124" s="55">
        <f t="shared" si="41"/>
        <v>601722</v>
      </c>
      <c r="AK124" s="56">
        <f t="shared" si="42"/>
        <v>10003022</v>
      </c>
      <c r="AM124" s="5" t="s">
        <v>158</v>
      </c>
      <c r="AN124" s="6" t="s">
        <v>175</v>
      </c>
      <c r="AO124" s="14">
        <v>601722</v>
      </c>
      <c r="AP124" s="22">
        <v>10003022</v>
      </c>
    </row>
    <row r="125" spans="35:42" ht="13.5">
      <c r="AI125" s="1" t="s">
        <v>18</v>
      </c>
      <c r="AJ125" s="55">
        <f t="shared" si="41"/>
        <v>405223</v>
      </c>
      <c r="AK125" s="56">
        <f t="shared" si="42"/>
        <v>6599339</v>
      </c>
      <c r="AM125" s="5" t="s">
        <v>158</v>
      </c>
      <c r="AN125" s="6" t="s">
        <v>176</v>
      </c>
      <c r="AO125" s="14">
        <v>405223</v>
      </c>
      <c r="AP125" s="22">
        <v>6599339</v>
      </c>
    </row>
    <row r="126" spans="35:42" ht="13.5">
      <c r="AI126" s="1" t="s">
        <v>19</v>
      </c>
      <c r="AJ126" s="55">
        <f t="shared" si="41"/>
        <v>357152</v>
      </c>
      <c r="AK126" s="56">
        <f t="shared" si="42"/>
        <v>6313089</v>
      </c>
      <c r="AM126" s="5" t="s">
        <v>158</v>
      </c>
      <c r="AN126" s="6" t="s">
        <v>177</v>
      </c>
      <c r="AO126" s="14">
        <v>357152</v>
      </c>
      <c r="AP126" s="22">
        <v>6313089</v>
      </c>
    </row>
    <row r="127" spans="35:42" ht="14.25" thickBot="1">
      <c r="AI127" s="1" t="s">
        <v>20</v>
      </c>
      <c r="AJ127" s="59">
        <f t="shared" si="41"/>
        <v>875427</v>
      </c>
      <c r="AK127" s="60">
        <f t="shared" si="42"/>
        <v>15814003</v>
      </c>
      <c r="AM127" s="9" t="s">
        <v>158</v>
      </c>
      <c r="AN127" s="10" t="s">
        <v>178</v>
      </c>
      <c r="AO127" s="16">
        <v>875427</v>
      </c>
      <c r="AP127" s="26">
        <v>15814003</v>
      </c>
    </row>
    <row r="128" spans="35:42" ht="13.5">
      <c r="AI128" s="1" t="s">
        <v>21</v>
      </c>
      <c r="AJ128" s="61">
        <f t="shared" si="41"/>
        <v>872099</v>
      </c>
      <c r="AK128" s="62">
        <f t="shared" si="42"/>
        <v>14270361</v>
      </c>
      <c r="AM128" s="11" t="s">
        <v>158</v>
      </c>
      <c r="AN128" s="12" t="s">
        <v>179</v>
      </c>
      <c r="AO128" s="17">
        <v>872099</v>
      </c>
      <c r="AP128" s="28">
        <v>14270361</v>
      </c>
    </row>
    <row r="129" spans="35:42" ht="13.5">
      <c r="AI129" s="1" t="s">
        <v>22</v>
      </c>
      <c r="AJ129" s="55">
        <f t="shared" si="41"/>
        <v>1696049</v>
      </c>
      <c r="AK129" s="56">
        <f t="shared" si="42"/>
        <v>29377841</v>
      </c>
      <c r="AM129" s="5" t="s">
        <v>158</v>
      </c>
      <c r="AN129" s="6" t="s">
        <v>180</v>
      </c>
      <c r="AO129" s="14">
        <v>1696049</v>
      </c>
      <c r="AP129" s="22">
        <v>29377841</v>
      </c>
    </row>
    <row r="130" spans="35:42" ht="13.5">
      <c r="AI130" s="1" t="s">
        <v>23</v>
      </c>
      <c r="AJ130" s="55">
        <f t="shared" si="41"/>
        <v>3644071</v>
      </c>
      <c r="AK130" s="56">
        <f t="shared" si="42"/>
        <v>61675565</v>
      </c>
      <c r="AM130" s="5" t="s">
        <v>158</v>
      </c>
      <c r="AN130" s="6" t="s">
        <v>181</v>
      </c>
      <c r="AO130" s="14">
        <v>3644071</v>
      </c>
      <c r="AP130" s="22">
        <v>61675565</v>
      </c>
    </row>
    <row r="131" spans="35:42" ht="13.5">
      <c r="AI131" s="1" t="s">
        <v>24</v>
      </c>
      <c r="AJ131" s="55">
        <f t="shared" si="41"/>
        <v>773930</v>
      </c>
      <c r="AK131" s="56">
        <f t="shared" si="42"/>
        <v>13754248</v>
      </c>
      <c r="AM131" s="5" t="s">
        <v>158</v>
      </c>
      <c r="AN131" s="6" t="s">
        <v>182</v>
      </c>
      <c r="AO131" s="14">
        <v>773930</v>
      </c>
      <c r="AP131" s="22">
        <v>13754248</v>
      </c>
    </row>
    <row r="132" spans="35:42" ht="14.25" thickBot="1">
      <c r="AI132" s="1" t="s">
        <v>25</v>
      </c>
      <c r="AJ132" s="57">
        <f t="shared" si="41"/>
        <v>668653</v>
      </c>
      <c r="AK132" s="58">
        <f t="shared" si="42"/>
        <v>10780168</v>
      </c>
      <c r="AM132" s="7" t="s">
        <v>158</v>
      </c>
      <c r="AN132" s="8" t="s">
        <v>183</v>
      </c>
      <c r="AO132" s="15">
        <v>668653</v>
      </c>
      <c r="AP132" s="24">
        <v>10780168</v>
      </c>
    </row>
    <row r="133" spans="35:42" ht="13.5">
      <c r="AI133" s="1" t="s">
        <v>26</v>
      </c>
      <c r="AJ133" s="53">
        <f t="shared" si="41"/>
        <v>838950</v>
      </c>
      <c r="AK133" s="54">
        <f t="shared" si="42"/>
        <v>14154227</v>
      </c>
      <c r="AM133" s="3" t="s">
        <v>158</v>
      </c>
      <c r="AN133" s="4" t="s">
        <v>184</v>
      </c>
      <c r="AO133" s="13">
        <v>838950</v>
      </c>
      <c r="AP133" s="20">
        <v>14154227</v>
      </c>
    </row>
    <row r="134" spans="35:42" ht="13.5">
      <c r="AI134" s="1" t="s">
        <v>27</v>
      </c>
      <c r="AJ134" s="55">
        <f t="shared" si="41"/>
        <v>2581210</v>
      </c>
      <c r="AK134" s="56">
        <f t="shared" si="42"/>
        <v>40678071</v>
      </c>
      <c r="AM134" s="5" t="s">
        <v>158</v>
      </c>
      <c r="AN134" s="6" t="s">
        <v>185</v>
      </c>
      <c r="AO134" s="14">
        <v>2581210</v>
      </c>
      <c r="AP134" s="22">
        <v>40678071</v>
      </c>
    </row>
    <row r="135" spans="35:42" ht="13.5">
      <c r="AI135" s="1" t="s">
        <v>28</v>
      </c>
      <c r="AJ135" s="55">
        <f t="shared" si="41"/>
        <v>1890800</v>
      </c>
      <c r="AK135" s="56">
        <f t="shared" si="42"/>
        <v>31042199</v>
      </c>
      <c r="AM135" s="5" t="s">
        <v>158</v>
      </c>
      <c r="AN135" s="6" t="s">
        <v>186</v>
      </c>
      <c r="AO135" s="14">
        <v>1890800</v>
      </c>
      <c r="AP135" s="22">
        <v>31042199</v>
      </c>
    </row>
    <row r="136" spans="35:42" ht="13.5">
      <c r="AI136" s="1" t="s">
        <v>29</v>
      </c>
      <c r="AJ136" s="55">
        <f t="shared" si="41"/>
        <v>418133</v>
      </c>
      <c r="AK136" s="56">
        <f t="shared" si="42"/>
        <v>6669656</v>
      </c>
      <c r="AM136" s="5" t="s">
        <v>158</v>
      </c>
      <c r="AN136" s="6" t="s">
        <v>187</v>
      </c>
      <c r="AO136" s="14">
        <v>418133</v>
      </c>
      <c r="AP136" s="22">
        <v>6669656</v>
      </c>
    </row>
    <row r="137" spans="35:42" ht="14.25" thickBot="1">
      <c r="AI137" s="1" t="s">
        <v>30</v>
      </c>
      <c r="AJ137" s="59">
        <f t="shared" si="41"/>
        <v>315780</v>
      </c>
      <c r="AK137" s="60">
        <f t="shared" si="42"/>
        <v>4932698</v>
      </c>
      <c r="AM137" s="9" t="s">
        <v>158</v>
      </c>
      <c r="AN137" s="10" t="s">
        <v>188</v>
      </c>
      <c r="AO137" s="16">
        <v>315780</v>
      </c>
      <c r="AP137" s="26">
        <v>4932698</v>
      </c>
    </row>
    <row r="138" spans="35:42" ht="13.5">
      <c r="AI138" s="1" t="s">
        <v>31</v>
      </c>
      <c r="AJ138" s="61">
        <f t="shared" si="41"/>
        <v>189140</v>
      </c>
      <c r="AK138" s="62">
        <f t="shared" si="42"/>
        <v>3248375</v>
      </c>
      <c r="AM138" s="11" t="s">
        <v>158</v>
      </c>
      <c r="AN138" s="12" t="s">
        <v>189</v>
      </c>
      <c r="AO138" s="17">
        <v>189140</v>
      </c>
      <c r="AP138" s="28">
        <v>3248375</v>
      </c>
    </row>
    <row r="139" spans="35:42" ht="13.5">
      <c r="AI139" s="1" t="s">
        <v>32</v>
      </c>
      <c r="AJ139" s="55">
        <f t="shared" si="41"/>
        <v>282280</v>
      </c>
      <c r="AK139" s="56">
        <f t="shared" si="42"/>
        <v>4792669</v>
      </c>
      <c r="AM139" s="5" t="s">
        <v>158</v>
      </c>
      <c r="AN139" s="6" t="s">
        <v>190</v>
      </c>
      <c r="AO139" s="14">
        <v>282280</v>
      </c>
      <c r="AP139" s="22">
        <v>4792669</v>
      </c>
    </row>
    <row r="140" spans="35:42" ht="13.5">
      <c r="AI140" s="1" t="s">
        <v>33</v>
      </c>
      <c r="AJ140" s="55">
        <f t="shared" si="41"/>
        <v>836635</v>
      </c>
      <c r="AK140" s="56">
        <f t="shared" si="42"/>
        <v>15042022</v>
      </c>
      <c r="AM140" s="5" t="s">
        <v>158</v>
      </c>
      <c r="AN140" s="6" t="s">
        <v>191</v>
      </c>
      <c r="AO140" s="14">
        <v>836635</v>
      </c>
      <c r="AP140" s="22">
        <v>15042022</v>
      </c>
    </row>
    <row r="141" spans="35:42" ht="13.5">
      <c r="AI141" s="1" t="s">
        <v>34</v>
      </c>
      <c r="AJ141" s="55">
        <f t="shared" si="41"/>
        <v>966617</v>
      </c>
      <c r="AK141" s="56">
        <f t="shared" si="42"/>
        <v>15962398</v>
      </c>
      <c r="AM141" s="5" t="s">
        <v>158</v>
      </c>
      <c r="AN141" s="6" t="s">
        <v>192</v>
      </c>
      <c r="AO141" s="14">
        <v>966617</v>
      </c>
      <c r="AP141" s="22">
        <v>15962398</v>
      </c>
    </row>
    <row r="142" spans="35:42" ht="14.25" thickBot="1">
      <c r="AI142" s="1" t="s">
        <v>35</v>
      </c>
      <c r="AJ142" s="57">
        <f t="shared" si="41"/>
        <v>492285</v>
      </c>
      <c r="AK142" s="58">
        <f t="shared" si="42"/>
        <v>8424385</v>
      </c>
      <c r="AM142" s="7" t="s">
        <v>158</v>
      </c>
      <c r="AN142" s="8" t="s">
        <v>193</v>
      </c>
      <c r="AO142" s="15">
        <v>492285</v>
      </c>
      <c r="AP142" s="24">
        <v>8424385</v>
      </c>
    </row>
    <row r="143" spans="35:42" ht="13.5">
      <c r="AI143" s="1" t="s">
        <v>36</v>
      </c>
      <c r="AJ143" s="53">
        <f t="shared" si="41"/>
        <v>258400</v>
      </c>
      <c r="AK143" s="54">
        <f t="shared" si="42"/>
        <v>4040191</v>
      </c>
      <c r="AM143" s="3" t="s">
        <v>158</v>
      </c>
      <c r="AN143" s="4" t="s">
        <v>194</v>
      </c>
      <c r="AO143" s="13">
        <v>258400</v>
      </c>
      <c r="AP143" s="20">
        <v>4040191</v>
      </c>
    </row>
    <row r="144" spans="35:42" ht="13.5">
      <c r="AI144" s="1" t="s">
        <v>37</v>
      </c>
      <c r="AJ144" s="55">
        <f t="shared" si="41"/>
        <v>439629</v>
      </c>
      <c r="AK144" s="56">
        <f t="shared" si="42"/>
        <v>7235340</v>
      </c>
      <c r="AM144" s="5" t="s">
        <v>158</v>
      </c>
      <c r="AN144" s="6" t="s">
        <v>195</v>
      </c>
      <c r="AO144" s="14">
        <v>439629</v>
      </c>
      <c r="AP144" s="22">
        <v>7235340</v>
      </c>
    </row>
    <row r="145" spans="35:42" ht="13.5">
      <c r="AI145" s="1" t="s">
        <v>38</v>
      </c>
      <c r="AJ145" s="55">
        <f t="shared" si="41"/>
        <v>548736</v>
      </c>
      <c r="AK145" s="56">
        <f t="shared" si="42"/>
        <v>8911526</v>
      </c>
      <c r="AM145" s="5" t="s">
        <v>158</v>
      </c>
      <c r="AN145" s="6" t="s">
        <v>196</v>
      </c>
      <c r="AO145" s="14">
        <v>548736</v>
      </c>
      <c r="AP145" s="22">
        <v>8911526</v>
      </c>
    </row>
    <row r="146" spans="35:42" ht="13.5">
      <c r="AI146" s="1" t="s">
        <v>39</v>
      </c>
      <c r="AJ146" s="55">
        <f t="shared" si="41"/>
        <v>196413</v>
      </c>
      <c r="AK146" s="56">
        <f t="shared" si="42"/>
        <v>3418876</v>
      </c>
      <c r="AM146" s="5" t="s">
        <v>158</v>
      </c>
      <c r="AN146" s="6" t="s">
        <v>197</v>
      </c>
      <c r="AO146" s="14">
        <v>196413</v>
      </c>
      <c r="AP146" s="22">
        <v>3418876</v>
      </c>
    </row>
    <row r="147" spans="35:42" ht="14.25" thickBot="1">
      <c r="AI147" s="1" t="s">
        <v>40</v>
      </c>
      <c r="AJ147" s="59">
        <f t="shared" si="41"/>
        <v>1649994</v>
      </c>
      <c r="AK147" s="60">
        <f t="shared" si="42"/>
        <v>26124171</v>
      </c>
      <c r="AM147" s="9" t="s">
        <v>158</v>
      </c>
      <c r="AN147" s="10" t="s">
        <v>198</v>
      </c>
      <c r="AO147" s="16">
        <v>1649994</v>
      </c>
      <c r="AP147" s="26">
        <v>26124171</v>
      </c>
    </row>
    <row r="148" spans="35:42" ht="13.5">
      <c r="AI148" s="1" t="s">
        <v>41</v>
      </c>
      <c r="AJ148" s="61">
        <f t="shared" si="41"/>
        <v>377825</v>
      </c>
      <c r="AK148" s="62">
        <f t="shared" si="42"/>
        <v>5795784</v>
      </c>
      <c r="AM148" s="11" t="s">
        <v>158</v>
      </c>
      <c r="AN148" s="12" t="s">
        <v>199</v>
      </c>
      <c r="AO148" s="17">
        <v>377825</v>
      </c>
      <c r="AP148" s="28">
        <v>5795784</v>
      </c>
    </row>
    <row r="149" spans="35:42" ht="13.5">
      <c r="AI149" s="1" t="s">
        <v>42</v>
      </c>
      <c r="AJ149" s="55">
        <f t="shared" si="41"/>
        <v>421771</v>
      </c>
      <c r="AK149" s="56">
        <f t="shared" si="42"/>
        <v>6574015</v>
      </c>
      <c r="AM149" s="5" t="s">
        <v>158</v>
      </c>
      <c r="AN149" s="6" t="s">
        <v>200</v>
      </c>
      <c r="AO149" s="14">
        <v>421771</v>
      </c>
      <c r="AP149" s="22">
        <v>6574015</v>
      </c>
    </row>
    <row r="150" spans="35:42" ht="13.5">
      <c r="AI150" s="1" t="s">
        <v>43</v>
      </c>
      <c r="AJ150" s="55">
        <f t="shared" si="41"/>
        <v>688038</v>
      </c>
      <c r="AK150" s="56">
        <f t="shared" si="42"/>
        <v>10730123</v>
      </c>
      <c r="AM150" s="5" t="s">
        <v>158</v>
      </c>
      <c r="AN150" s="6" t="s">
        <v>201</v>
      </c>
      <c r="AO150" s="14">
        <v>688038</v>
      </c>
      <c r="AP150" s="22">
        <v>10730123</v>
      </c>
    </row>
    <row r="151" spans="35:42" ht="13.5">
      <c r="AI151" s="1" t="s">
        <v>44</v>
      </c>
      <c r="AJ151" s="55">
        <f t="shared" si="41"/>
        <v>461715</v>
      </c>
      <c r="AK151" s="56">
        <f t="shared" si="42"/>
        <v>7067768</v>
      </c>
      <c r="AM151" s="5" t="s">
        <v>158</v>
      </c>
      <c r="AN151" s="6" t="s">
        <v>202</v>
      </c>
      <c r="AO151" s="14">
        <v>461715</v>
      </c>
      <c r="AP151" s="22">
        <v>7067768</v>
      </c>
    </row>
    <row r="152" spans="35:42" ht="14.25" thickBot="1">
      <c r="AI152" s="1" t="s">
        <v>45</v>
      </c>
      <c r="AJ152" s="57">
        <f t="shared" si="41"/>
        <v>498369</v>
      </c>
      <c r="AK152" s="58">
        <f t="shared" si="42"/>
        <v>6937458</v>
      </c>
      <c r="AM152" s="7" t="s">
        <v>158</v>
      </c>
      <c r="AN152" s="8" t="s">
        <v>203</v>
      </c>
      <c r="AO152" s="15">
        <v>498369</v>
      </c>
      <c r="AP152" s="24">
        <v>6937458</v>
      </c>
    </row>
    <row r="153" spans="35:42" ht="13.5">
      <c r="AI153" s="1" t="s">
        <v>46</v>
      </c>
      <c r="AJ153" s="53">
        <f t="shared" si="41"/>
        <v>715392</v>
      </c>
      <c r="AK153" s="54">
        <f t="shared" si="42"/>
        <v>10733606</v>
      </c>
      <c r="AM153" s="3" t="s">
        <v>158</v>
      </c>
      <c r="AN153" s="4" t="s">
        <v>204</v>
      </c>
      <c r="AO153" s="13">
        <v>715392</v>
      </c>
      <c r="AP153" s="20">
        <v>10733606</v>
      </c>
    </row>
    <row r="154" spans="35:42" ht="14.25" thickBot="1">
      <c r="AI154" s="1" t="s">
        <v>47</v>
      </c>
      <c r="AJ154" s="59">
        <f t="shared" si="41"/>
        <v>66893</v>
      </c>
      <c r="AK154" s="60">
        <f t="shared" si="42"/>
        <v>1138204</v>
      </c>
      <c r="AM154" s="9" t="s">
        <v>158</v>
      </c>
      <c r="AN154" s="10" t="s">
        <v>205</v>
      </c>
      <c r="AO154" s="16">
        <v>66893</v>
      </c>
      <c r="AP154" s="26">
        <v>1138204</v>
      </c>
    </row>
  </sheetData>
  <sheetProtection sheet="1" objects="1" scenarios="1"/>
  <mergeCells count="52"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BB55:BB56"/>
    <mergeCell ref="AP55:AP56"/>
    <mergeCell ref="AB6:AD7"/>
    <mergeCell ref="AB8:AC9"/>
    <mergeCell ref="Y7:Z7"/>
    <mergeCell ref="U7:X7"/>
    <mergeCell ref="W8:X8"/>
    <mergeCell ref="AJ55:AJ56"/>
    <mergeCell ref="L8:M8"/>
    <mergeCell ref="J8:K8"/>
    <mergeCell ref="U8:V8"/>
    <mergeCell ref="AO55:AO56"/>
    <mergeCell ref="Q7:T7"/>
    <mergeCell ref="R8:T8"/>
    <mergeCell ref="AK55:AK56"/>
    <mergeCell ref="N7:P7"/>
    <mergeCell ref="P2:T2"/>
    <mergeCell ref="N2:O2"/>
    <mergeCell ref="AL4:AL5"/>
    <mergeCell ref="AM4:AM5"/>
    <mergeCell ref="F7:I7"/>
    <mergeCell ref="J7:M7"/>
    <mergeCell ref="U6:Z6"/>
    <mergeCell ref="B6:T6"/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</mergeCells>
  <printOptions/>
  <pageMargins left="0.4330708661417323" right="0.2362204724409449" top="0.5118110236220472" bottom="0.29" header="0.2755905511811024" footer="0.27"/>
  <pageSetup horizontalDpi="600" verticalDpi="600" orientation="landscape" paperSize="9" scale="44" r:id="rId2"/>
  <headerFooter alignWithMargins="0">
    <oddHeader>&amp;Rh01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</dc:creator>
  <cp:keywords/>
  <dc:description/>
  <cp:lastModifiedBy>kensetsu</cp:lastModifiedBy>
  <cp:lastPrinted>2004-09-28T08:55:51Z</cp:lastPrinted>
  <dcterms:created xsi:type="dcterms:W3CDTF">2004-08-24T08:51:09Z</dcterms:created>
  <dcterms:modified xsi:type="dcterms:W3CDTF">2017-09-15T06:40:33Z</dcterms:modified>
  <cp:category/>
  <cp:version/>
  <cp:contentType/>
  <cp:contentStatus/>
</cp:coreProperties>
</file>