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27870" windowHeight="12795"/>
  </bookViews>
  <sheets>
    <sheet name="1-1" sheetId="1" r:id="rId1"/>
  </sheets>
  <externalReferences>
    <externalReference r:id="rId2"/>
    <externalReference r:id="rId3"/>
    <externalReference r:id="rId4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'1-1'!$A$1:$X$21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2" i="1" l="1"/>
  <c r="AF12" i="1" s="1"/>
  <c r="AG12" i="1" s="1"/>
  <c r="AB12" i="1"/>
  <c r="AC12" i="1" s="1"/>
  <c r="T12" i="1"/>
  <c r="N12" i="1"/>
  <c r="V12" i="1" s="1"/>
  <c r="M12" i="1"/>
  <c r="U12" i="1" s="1"/>
  <c r="L12" i="1"/>
  <c r="I12" i="1"/>
  <c r="AF11" i="1"/>
  <c r="AG11" i="1" s="1"/>
  <c r="AE11" i="1"/>
  <c r="AB11" i="1"/>
  <c r="AC11" i="1" s="1"/>
  <c r="T11" i="1"/>
  <c r="N11" i="1"/>
  <c r="V11" i="1" s="1"/>
  <c r="M11" i="1"/>
  <c r="U11" i="1" s="1"/>
  <c r="L11" i="1"/>
  <c r="I11" i="1"/>
  <c r="AF10" i="1"/>
  <c r="AG10" i="1" s="1"/>
  <c r="AE10" i="1"/>
  <c r="AB10" i="1"/>
  <c r="AC10" i="1" s="1"/>
  <c r="T10" i="1"/>
  <c r="O10" i="1"/>
  <c r="N10" i="1"/>
  <c r="V10" i="1" s="1"/>
  <c r="M10" i="1"/>
  <c r="U10" i="1" s="1"/>
  <c r="L10" i="1"/>
  <c r="I10" i="1"/>
  <c r="AF9" i="1"/>
  <c r="AG9" i="1" s="1"/>
  <c r="AE9" i="1"/>
  <c r="AB9" i="1"/>
  <c r="AC9" i="1" s="1"/>
  <c r="T9" i="1"/>
  <c r="O9" i="1"/>
  <c r="N9" i="1"/>
  <c r="V9" i="1" s="1"/>
  <c r="M9" i="1"/>
  <c r="U9" i="1" s="1"/>
  <c r="L9" i="1"/>
  <c r="I9" i="1"/>
  <c r="AD9" i="1" l="1"/>
  <c r="X9" i="1" s="1"/>
  <c r="W9" i="1"/>
  <c r="AD10" i="1"/>
  <c r="X10" i="1" s="1"/>
  <c r="W10" i="1"/>
  <c r="AD11" i="1"/>
  <c r="X11" i="1" s="1"/>
  <c r="W11" i="1"/>
  <c r="AD12" i="1"/>
  <c r="X12" i="1" s="1"/>
  <c r="W12" i="1"/>
  <c r="O12" i="1"/>
  <c r="O11" i="1"/>
</calcChain>
</file>

<file path=xl/sharedStrings.xml><?xml version="1.0" encoding="utf-8"?>
<sst xmlns="http://schemas.openxmlformats.org/spreadsheetml/2006/main" count="82" uniqueCount="59">
  <si>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</si>
  <si>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r>
      <t>Stellantis</t>
    </r>
    <r>
      <rPr>
        <sz val="8"/>
        <rFont val="游ゴシック"/>
        <family val="2"/>
        <charset val="128"/>
      </rPr>
      <t>ジャパン株式会社</t>
    </r>
    <phoneticPr fontId="2"/>
  </si>
  <si>
    <r>
      <t>ガ</t>
    </r>
    <r>
      <rPr>
        <b/>
        <sz val="12"/>
        <rFont val="ＭＳ Ｐゴシック"/>
        <family val="3"/>
        <charset val="128"/>
      </rPr>
      <t>ソリン乗用車（軽自動車）又はガソリン乗用車（普通・小型）</t>
    </r>
    <rPh sb="8" eb="12">
      <t>ケイジドウシャ</t>
    </rPh>
    <rPh sb="13" eb="14">
      <t>マタ</t>
    </rPh>
    <rPh sb="19" eb="22">
      <t>ジョウヨウシャ</t>
    </rPh>
    <rPh sb="23" eb="25">
      <t>フツウ</t>
    </rPh>
    <rPh sb="26" eb="28">
      <t>コガタ</t>
    </rPh>
    <phoneticPr fontId="2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</si>
  <si>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2"/>
  </si>
  <si>
    <t>メーカー入力欄</t>
    <rPh sb="4" eb="6">
      <t>ニュウリョク</t>
    </rPh>
    <rPh sb="6" eb="7">
      <t>ラン</t>
    </rPh>
    <phoneticPr fontId="2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</si>
  <si>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2"/>
  </si>
  <si>
    <t>最大車両重量（自動計算）</t>
    <rPh sb="1" eb="2">
      <t>ダイ</t>
    </rPh>
    <rPh sb="7" eb="9">
      <t>ジドウ</t>
    </rPh>
    <phoneticPr fontId="2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</si>
  <si>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2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</si>
  <si>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</si>
  <si>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</si>
  <si>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2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</si>
  <si>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2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</si>
  <si>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2"/>
  </si>
  <si>
    <r>
      <t>W</t>
    </r>
    <r>
      <rPr>
        <sz val="8"/>
        <rFont val="Arial"/>
        <family val="2"/>
      </rPr>
      <t>LTC</t>
    </r>
    <r>
      <rPr>
        <sz val="8"/>
        <rFont val="ＭＳ Ｐゴシック"/>
        <family val="3"/>
        <charset val="128"/>
      </rPr>
      <t>モード</t>
    </r>
    <phoneticPr fontId="2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</si>
  <si>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2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</si>
  <si>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</si>
  <si>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2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</si>
  <si>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</si>
  <si>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"/>
  </si>
  <si>
    <t>令和12年度</t>
    <rPh sb="0" eb="2">
      <t>レイワ</t>
    </rPh>
    <rPh sb="4" eb="6">
      <t>ネンド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</si>
  <si>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</si>
  <si>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2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</si>
  <si>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</si>
  <si>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"/>
  </si>
  <si>
    <t>多段階評価</t>
    <rPh sb="0" eb="1">
      <t>タ</t>
    </rPh>
    <rPh sb="1" eb="3">
      <t>ダンカイ</t>
    </rPh>
    <rPh sb="3" eb="5">
      <t>ヒョウカ</t>
    </rPh>
    <phoneticPr fontId="2"/>
  </si>
  <si>
    <t>多段階評価2</t>
    <rPh sb="0" eb="1">
      <t>タ</t>
    </rPh>
    <rPh sb="1" eb="3">
      <t>ダンカイ</t>
    </rPh>
    <rPh sb="3" eb="5">
      <t>ヒョウカ</t>
    </rPh>
    <phoneticPr fontId="2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</si>
  <si>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2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</si>
  <si>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</si>
  <si>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</si>
  <si>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</si>
  <si>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</si>
  <si>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2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</si>
  <si>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2"/>
  </si>
  <si>
    <t>主要排出
ガス対策</t>
    <phoneticPr fontId="2"/>
  </si>
  <si>
    <t>駆動
形式</t>
    <rPh sb="3" eb="5">
      <t>ケイシキ</t>
    </rPh>
    <phoneticPr fontId="2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</si>
  <si>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</si>
  <si>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2"/>
  </si>
  <si>
    <t>DS</t>
    <phoneticPr fontId="2"/>
  </si>
  <si>
    <r>
      <t xml:space="preserve">DS 3 </t>
    </r>
    <r>
      <rPr>
        <sz val="8"/>
        <color indexed="8"/>
        <rFont val="ＭＳ Ｐゴシック"/>
        <family val="3"/>
        <charset val="128"/>
      </rPr>
      <t>クロスバック</t>
    </r>
    <phoneticPr fontId="2"/>
  </si>
  <si>
    <t>5BA-D34HN05</t>
  </si>
  <si>
    <t>0001, 0003, 0101, 0103, 0111, 0113</t>
    <phoneticPr fontId="2"/>
  </si>
  <si>
    <t>HN05</t>
  </si>
  <si>
    <t>8AT(E･LTC)</t>
  </si>
  <si>
    <t>I ・ D ・ V ・ EP ・ B</t>
  </si>
  <si>
    <t>3W</t>
  </si>
  <si>
    <t>F</t>
  </si>
  <si>
    <t>0002, 0004, 0102, 0104, 0112, 0114</t>
    <phoneticPr fontId="2"/>
  </si>
  <si>
    <t>DS 4</t>
    <phoneticPr fontId="2"/>
  </si>
  <si>
    <t>3BA-D41HN05</t>
  </si>
  <si>
    <t>0001</t>
  </si>
  <si>
    <t>0002</t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</si>
  <si>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2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</si>
  <si>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2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</si>
  <si>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2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</si>
  <si>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2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</si>
  <si>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2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</si>
  <si>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2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</si>
  <si>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2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</si>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</sst>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_);[Red]\(0\)"/>
    <numFmt numFmtId="178" formatCode="0_ "/>
    <numFmt numFmtId="179" formatCode="0.0_ "/>
  </numFmts>
  <fonts count="20" x14ac:knownFonts="1">
    <font>
      <sz val="11"/>
      <color theme="1"/>
      <name val="ＭＳ Ｐゴシック"/>
      <family val="3"/>
      <charset val="128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8"/>
      <name val="游ゴシック"/>
      <family val="2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Arial"/>
      <family val="2"/>
    </font>
    <font>
      <sz val="8"/>
      <color indexed="8"/>
      <name val="ＭＳ Ｐゴシック"/>
      <family val="3"/>
      <charset val="128"/>
    </font>
    <font>
      <b/>
      <sz val="10"/>
      <name val="Arial"/>
      <family val="2"/>
    </font>
    <font>
      <u/>
      <sz val="8"/>
      <name val="Arial"/>
      <family val="2"/>
    </font>
    <font>
      <b/>
      <sz val="10"/>
      <color theme="1"/>
      <name val="Arial"/>
      <family val="2"/>
    </font>
    <font>
      <u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111">
    <xf numFmtId="0" fontId="0" fillId="0" borderId="0" xfId="0">
      <alignment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3" fillId="2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right"/>
    </xf>
    <xf numFmtId="0" fontId="5" fillId="0" borderId="3" xfId="1" applyFont="1" applyFill="1" applyBorder="1" applyAlignment="1">
      <alignment horizontal="centerContinuous"/>
    </xf>
    <xf numFmtId="0" fontId="3" fillId="0" borderId="4" xfId="1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 wrapText="1"/>
    </xf>
    <xf numFmtId="0" fontId="3" fillId="0" borderId="2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/>
    <xf numFmtId="0" fontId="3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/>
    <xf numFmtId="0" fontId="10" fillId="0" borderId="0" xfId="0" applyFont="1" applyFill="1" applyAlignment="1"/>
    <xf numFmtId="0" fontId="3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0" fillId="0" borderId="14" xfId="0" applyFont="1" applyFill="1" applyBorder="1" applyAlignment="1"/>
    <xf numFmtId="0" fontId="10" fillId="0" borderId="1" xfId="0" applyFont="1" applyFill="1" applyBorder="1" applyAlignment="1"/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Protection="1">
      <alignment vertical="center"/>
      <protection locked="0"/>
    </xf>
    <xf numFmtId="0" fontId="14" fillId="2" borderId="8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176" fontId="16" fillId="2" borderId="29" xfId="0" quotePrefix="1" applyNumberFormat="1" applyFont="1" applyFill="1" applyBorder="1" applyAlignment="1" applyProtection="1">
      <alignment horizontal="center" vertical="center" wrapText="1"/>
      <protection locked="0"/>
    </xf>
    <xf numFmtId="177" fontId="16" fillId="2" borderId="28" xfId="0" applyNumberFormat="1" applyFont="1" applyFill="1" applyBorder="1" applyAlignment="1" applyProtection="1">
      <alignment horizontal="center" vertical="center" wrapText="1"/>
      <protection locked="0"/>
    </xf>
    <xf numFmtId="176" fontId="16" fillId="2" borderId="30" xfId="0" quotePrefix="1" applyNumberFormat="1" applyFont="1" applyFill="1" applyBorder="1" applyAlignment="1" applyProtection="1">
      <alignment horizontal="center" vertical="center" wrapText="1"/>
      <protection locked="0"/>
    </xf>
    <xf numFmtId="176" fontId="16" fillId="2" borderId="30" xfId="0" quotePrefix="1" applyNumberFormat="1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30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178" fontId="3" fillId="2" borderId="31" xfId="0" applyNumberFormat="1" applyFont="1" applyFill="1" applyBorder="1" applyAlignment="1" applyProtection="1">
      <alignment horizontal="center" vertical="center"/>
      <protection locked="0"/>
    </xf>
    <xf numFmtId="178" fontId="3" fillId="2" borderId="30" xfId="0" applyNumberFormat="1" applyFont="1" applyFill="1" applyBorder="1" applyAlignment="1" applyProtection="1">
      <alignment horizontal="center" vertical="center"/>
      <protection locked="0"/>
    </xf>
    <xf numFmtId="178" fontId="3" fillId="2" borderId="30" xfId="0" quotePrefix="1" applyNumberFormat="1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>
      <alignment horizontal="center" vertical="center" wrapText="1"/>
    </xf>
    <xf numFmtId="179" fontId="18" fillId="0" borderId="30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Protection="1">
      <alignment vertical="center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14" fillId="2" borderId="6" xfId="0" applyFont="1" applyFill="1" applyBorder="1" applyProtection="1">
      <alignment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Protection="1">
      <alignment vertical="center"/>
      <protection locked="0"/>
    </xf>
    <xf numFmtId="0" fontId="14" fillId="2" borderId="14" xfId="0" applyFont="1" applyFill="1" applyBorder="1" applyProtection="1">
      <alignment vertical="center"/>
      <protection locked="0"/>
    </xf>
    <xf numFmtId="0" fontId="14" fillId="2" borderId="13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/>
    </xf>
    <xf numFmtId="0" fontId="3" fillId="4" borderId="0" xfId="0" applyFont="1" applyFill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21"/>
  <sheetViews>
    <sheetView tabSelected="1" view="pageBreakPreview" zoomScaleNormal="100" zoomScaleSheetLayoutView="100" workbookViewId="0"/>
  </sheetViews>
  <sheetFormatPr defaultRowHeight="11.25" x14ac:dyDescent="0.2"/>
  <cols>
    <col min="1" max="1" width="7.375" style="109" customWidth="1"/>
    <col min="2" max="2" width="2.125" style="2" customWidth="1"/>
    <col min="3" max="3" width="12.125" style="2" bestFit="1" customWidth="1"/>
    <col min="4" max="4" width="13.875" style="2" bestFit="1" customWidth="1"/>
    <col min="5" max="5" width="17" style="110" bestFit="1" customWidth="1"/>
    <col min="6" max="6" width="7.125" style="2" customWidth="1"/>
    <col min="7" max="7" width="7.375" style="2" customWidth="1"/>
    <col min="8" max="8" width="12.125" style="2" bestFit="1" customWidth="1"/>
    <col min="9" max="9" width="10.625" style="2" customWidth="1"/>
    <col min="10" max="10" width="7" style="2" bestFit="1" customWidth="1"/>
    <col min="11" max="11" width="6.375" style="2" bestFit="1" customWidth="1"/>
    <col min="12" max="12" width="8.75" style="2" bestFit="1" customWidth="1"/>
    <col min="13" max="13" width="8.5" style="2" bestFit="1" customWidth="1"/>
    <col min="14" max="14" width="8.625" style="2" bestFit="1" customWidth="1"/>
    <col min="15" max="15" width="8.625" style="2" customWidth="1"/>
    <col min="16" max="16" width="15.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2" width="8.25" style="2" bestFit="1" customWidth="1"/>
    <col min="23" max="24" width="9" style="2"/>
    <col min="25" max="25" width="9" style="2" customWidth="1"/>
    <col min="26" max="26" width="10.625" style="2" customWidth="1"/>
    <col min="27" max="27" width="10.5" style="2" bestFit="1" customWidth="1"/>
    <col min="28" max="28" width="8.875" style="2" hidden="1" customWidth="1"/>
    <col min="29" max="29" width="8" style="2" hidden="1" customWidth="1"/>
    <col min="30" max="30" width="8.375" style="2" hidden="1" customWidth="1"/>
    <col min="31" max="31" width="17.5" style="2" hidden="1" customWidth="1"/>
    <col min="32" max="32" width="8" style="2" hidden="1" customWidth="1"/>
    <col min="33" max="33" width="9.125" style="2" hidden="1" customWidth="1"/>
    <col min="34" max="34" width="9" style="2" customWidth="1"/>
    <col min="35" max="16384" width="9" style="2"/>
  </cols>
  <sheetData>
    <row r="1" spans="1:35" ht="15.75" x14ac:dyDescent="0.25">
      <c r="A1" s="1"/>
      <c r="B1" s="1"/>
      <c r="E1" s="3"/>
      <c r="R1" s="4"/>
    </row>
    <row r="2" spans="1:35" s="5" customFormat="1" ht="15.75" x14ac:dyDescent="0.25">
      <c r="A2" s="2"/>
      <c r="B2" s="2"/>
      <c r="C2" s="2"/>
      <c r="F2" s="6"/>
      <c r="J2" s="7" t="s">
        <v>0</v>
      </c>
      <c r="K2" s="7"/>
      <c r="L2" s="7"/>
      <c r="M2" s="7"/>
      <c r="N2" s="7"/>
      <c r="O2" s="7"/>
      <c r="P2" s="7"/>
      <c r="Q2" s="7" t="s">
        <v>1</v>
      </c>
      <c r="R2" s="7"/>
      <c r="S2" s="7"/>
      <c r="T2" s="7"/>
      <c r="U2" s="7"/>
      <c r="V2" s="7"/>
      <c r="W2" s="7"/>
      <c r="X2" s="7"/>
    </row>
    <row r="3" spans="1:35" s="5" customFormat="1" ht="15.75" customHeight="1" x14ac:dyDescent="0.25">
      <c r="A3" s="8" t="s">
        <v>2</v>
      </c>
      <c r="B3" s="8"/>
      <c r="C3" s="2"/>
      <c r="F3" s="2"/>
      <c r="G3" s="2"/>
      <c r="H3" s="2"/>
      <c r="I3" s="2"/>
      <c r="J3" s="9"/>
      <c r="K3" s="2"/>
      <c r="L3" s="2"/>
      <c r="M3" s="2"/>
      <c r="N3" s="2"/>
      <c r="O3" s="2"/>
      <c r="P3" s="2"/>
      <c r="R3" s="10"/>
      <c r="S3" s="11" t="s">
        <v>3</v>
      </c>
      <c r="T3" s="11"/>
      <c r="U3" s="11"/>
      <c r="V3" s="11"/>
      <c r="W3" s="11"/>
      <c r="X3" s="11"/>
      <c r="Z3" s="12" t="s">
        <v>4</v>
      </c>
      <c r="AA3" s="13"/>
      <c r="AB3" s="14" t="s">
        <v>5</v>
      </c>
      <c r="AC3" s="15"/>
      <c r="AD3" s="15"/>
      <c r="AE3" s="16" t="s">
        <v>6</v>
      </c>
      <c r="AF3" s="15"/>
      <c r="AG3" s="17"/>
    </row>
    <row r="4" spans="1:35" s="5" customFormat="1" ht="14.25" customHeight="1" thickBot="1" x14ac:dyDescent="0.25">
      <c r="A4" s="18" t="s">
        <v>7</v>
      </c>
      <c r="B4" s="19" t="s">
        <v>8</v>
      </c>
      <c r="C4" s="20"/>
      <c r="D4" s="21"/>
      <c r="E4" s="22"/>
      <c r="F4" s="19" t="s">
        <v>9</v>
      </c>
      <c r="G4" s="23"/>
      <c r="H4" s="24" t="s">
        <v>10</v>
      </c>
      <c r="I4" s="25" t="s">
        <v>11</v>
      </c>
      <c r="J4" s="26" t="s">
        <v>12</v>
      </c>
      <c r="K4" s="27" t="s">
        <v>13</v>
      </c>
      <c r="L4" s="28"/>
      <c r="M4" s="28"/>
      <c r="N4" s="28"/>
      <c r="O4" s="29"/>
      <c r="P4" s="24" t="s">
        <v>14</v>
      </c>
      <c r="Q4" s="30" t="s">
        <v>15</v>
      </c>
      <c r="R4" s="31"/>
      <c r="S4" s="32"/>
      <c r="T4" s="33" t="s">
        <v>16</v>
      </c>
      <c r="U4" s="34" t="s">
        <v>17</v>
      </c>
      <c r="V4" s="24" t="s">
        <v>18</v>
      </c>
      <c r="W4" s="35" t="s">
        <v>19</v>
      </c>
      <c r="X4" s="36"/>
      <c r="Z4" s="37" t="s">
        <v>20</v>
      </c>
      <c r="AA4" s="37" t="s">
        <v>21</v>
      </c>
      <c r="AB4" s="25" t="s">
        <v>22</v>
      </c>
      <c r="AC4" s="24" t="s">
        <v>23</v>
      </c>
      <c r="AD4" s="24" t="s">
        <v>24</v>
      </c>
      <c r="AE4" s="25" t="s">
        <v>22</v>
      </c>
      <c r="AF4" s="24" t="s">
        <v>23</v>
      </c>
      <c r="AG4" s="24" t="s">
        <v>25</v>
      </c>
      <c r="AH4" s="38"/>
    </row>
    <row r="5" spans="1:35" s="5" customFormat="1" ht="11.25" customHeight="1" x14ac:dyDescent="0.2">
      <c r="A5" s="39"/>
      <c r="B5" s="40"/>
      <c r="C5" s="41"/>
      <c r="D5" s="42"/>
      <c r="E5" s="43"/>
      <c r="F5" s="44"/>
      <c r="G5" s="45"/>
      <c r="H5" s="39"/>
      <c r="I5" s="46"/>
      <c r="J5" s="47"/>
      <c r="K5" s="48" t="s">
        <v>26</v>
      </c>
      <c r="L5" s="49" t="s">
        <v>27</v>
      </c>
      <c r="M5" s="50" t="s">
        <v>28</v>
      </c>
      <c r="N5" s="51" t="s">
        <v>29</v>
      </c>
      <c r="O5" s="51" t="s">
        <v>22</v>
      </c>
      <c r="P5" s="52"/>
      <c r="Q5" s="53"/>
      <c r="R5" s="54"/>
      <c r="S5" s="55"/>
      <c r="T5" s="56"/>
      <c r="U5" s="57"/>
      <c r="V5" s="39"/>
      <c r="W5" s="24" t="s">
        <v>23</v>
      </c>
      <c r="X5" s="24" t="s">
        <v>24</v>
      </c>
      <c r="Z5" s="37"/>
      <c r="AA5" s="37"/>
      <c r="AB5" s="46"/>
      <c r="AC5" s="58"/>
      <c r="AD5" s="58"/>
      <c r="AE5" s="46"/>
      <c r="AF5" s="58"/>
      <c r="AG5" s="58"/>
      <c r="AH5" s="59"/>
      <c r="AI5" s="2"/>
    </row>
    <row r="6" spans="1:35" s="5" customFormat="1" x14ac:dyDescent="0.2">
      <c r="A6" s="39"/>
      <c r="B6" s="40"/>
      <c r="C6" s="41"/>
      <c r="D6" s="18" t="s">
        <v>30</v>
      </c>
      <c r="E6" s="60" t="s">
        <v>31</v>
      </c>
      <c r="F6" s="18" t="s">
        <v>30</v>
      </c>
      <c r="G6" s="25" t="s">
        <v>32</v>
      </c>
      <c r="H6" s="39"/>
      <c r="I6" s="46"/>
      <c r="J6" s="47"/>
      <c r="K6" s="61"/>
      <c r="L6" s="62"/>
      <c r="M6" s="61"/>
      <c r="N6" s="63"/>
      <c r="O6" s="63"/>
      <c r="P6" s="52"/>
      <c r="Q6" s="24" t="s">
        <v>33</v>
      </c>
      <c r="R6" s="24" t="s">
        <v>34</v>
      </c>
      <c r="S6" s="18" t="s">
        <v>35</v>
      </c>
      <c r="T6" s="64" t="s">
        <v>36</v>
      </c>
      <c r="U6" s="57"/>
      <c r="V6" s="39"/>
      <c r="W6" s="58"/>
      <c r="X6" s="58"/>
      <c r="Z6" s="37"/>
      <c r="AA6" s="37"/>
      <c r="AB6" s="46"/>
      <c r="AC6" s="58"/>
      <c r="AD6" s="58"/>
      <c r="AE6" s="46"/>
      <c r="AF6" s="58"/>
      <c r="AG6" s="58"/>
      <c r="AH6" s="59"/>
    </row>
    <row r="7" spans="1:35" s="5" customFormat="1" x14ac:dyDescent="0.2">
      <c r="A7" s="39"/>
      <c r="B7" s="40"/>
      <c r="C7" s="41"/>
      <c r="D7" s="39"/>
      <c r="E7" s="39"/>
      <c r="F7" s="39"/>
      <c r="G7" s="39"/>
      <c r="H7" s="39"/>
      <c r="I7" s="46"/>
      <c r="J7" s="47"/>
      <c r="K7" s="61"/>
      <c r="L7" s="62"/>
      <c r="M7" s="61"/>
      <c r="N7" s="63"/>
      <c r="O7" s="63"/>
      <c r="P7" s="52"/>
      <c r="Q7" s="52"/>
      <c r="R7" s="52"/>
      <c r="S7" s="39"/>
      <c r="T7" s="65"/>
      <c r="U7" s="57"/>
      <c r="V7" s="39"/>
      <c r="W7" s="58"/>
      <c r="X7" s="58"/>
      <c r="Z7" s="37"/>
      <c r="AA7" s="37"/>
      <c r="AB7" s="46"/>
      <c r="AC7" s="58"/>
      <c r="AD7" s="58"/>
      <c r="AE7" s="46"/>
      <c r="AF7" s="58"/>
      <c r="AG7" s="58"/>
      <c r="AH7" s="59"/>
    </row>
    <row r="8" spans="1:35" s="5" customFormat="1" x14ac:dyDescent="0.2">
      <c r="A8" s="66"/>
      <c r="B8" s="67"/>
      <c r="C8" s="68"/>
      <c r="D8" s="66"/>
      <c r="E8" s="66"/>
      <c r="F8" s="66"/>
      <c r="G8" s="66"/>
      <c r="H8" s="66"/>
      <c r="I8" s="69"/>
      <c r="J8" s="44"/>
      <c r="K8" s="70"/>
      <c r="L8" s="71"/>
      <c r="M8" s="70"/>
      <c r="N8" s="45"/>
      <c r="O8" s="45"/>
      <c r="P8" s="72"/>
      <c r="Q8" s="72"/>
      <c r="R8" s="72"/>
      <c r="S8" s="66"/>
      <c r="T8" s="73"/>
      <c r="U8" s="74"/>
      <c r="V8" s="66"/>
      <c r="W8" s="75"/>
      <c r="X8" s="75"/>
      <c r="Z8" s="76"/>
      <c r="AA8" s="76"/>
      <c r="AB8" s="69"/>
      <c r="AC8" s="75"/>
      <c r="AD8" s="75"/>
      <c r="AE8" s="69"/>
      <c r="AF8" s="75"/>
      <c r="AG8" s="75"/>
      <c r="AH8" s="59"/>
    </row>
    <row r="9" spans="1:35" s="5" customFormat="1" ht="24" customHeight="1" x14ac:dyDescent="0.2">
      <c r="A9" s="77" t="s">
        <v>37</v>
      </c>
      <c r="B9" s="78"/>
      <c r="C9" s="79" t="s">
        <v>38</v>
      </c>
      <c r="D9" s="80" t="s">
        <v>39</v>
      </c>
      <c r="E9" s="81" t="s">
        <v>40</v>
      </c>
      <c r="F9" s="82" t="s">
        <v>41</v>
      </c>
      <c r="G9" s="82">
        <v>1.1990000000000001</v>
      </c>
      <c r="H9" s="82" t="s">
        <v>42</v>
      </c>
      <c r="I9" s="83" t="str">
        <f>IF(Z9="","",(IF(AA9-Z9&gt;0,CONCATENATE(TEXT(Z9,"#,##0"),"~",TEXT(AA9,"#,##0")),TEXT(Z9,"#,##0"))))</f>
        <v>1,270</v>
      </c>
      <c r="J9" s="84">
        <v>5</v>
      </c>
      <c r="K9" s="85">
        <v>18.2</v>
      </c>
      <c r="L9" s="86">
        <f>IF(K9&gt;0,1/K9*34.6*67.1,"")</f>
        <v>127.56373626373626</v>
      </c>
      <c r="M9" s="85">
        <f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17.2</v>
      </c>
      <c r="N9" s="87">
        <f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20.3</v>
      </c>
      <c r="O9" s="88" t="str">
        <f t="shared" ref="O9:O12" si="0">IF(Z9="","",IF(AE9="",TEXT(AB9,"#,##0.0"),IF(AB9-AE9&gt;0,CONCATENATE(TEXT(AE9,"#,##0.0"),"~",TEXT(AB9,"#,##0.0")),TEXT(AB9,"#,##0.0"))))</f>
        <v>25.6</v>
      </c>
      <c r="P9" s="89" t="s">
        <v>43</v>
      </c>
      <c r="Q9" s="90" t="s">
        <v>44</v>
      </c>
      <c r="R9" s="89" t="s">
        <v>45</v>
      </c>
      <c r="S9" s="91"/>
      <c r="T9" s="92" t="str">
        <f>IF((LEFT(D9,1)="6"),"☆☆☆☆☆",IF((LEFT(D9,1)="5"),"☆☆☆☆",IF((LEFT(D9,1)="4"),"☆☆☆"," ")))</f>
        <v>☆☆☆☆</v>
      </c>
      <c r="U9" s="93">
        <f>IFERROR(IF(K9&lt;M9,"",(ROUNDDOWN(K9/M9*100,0))),"")</f>
        <v>105</v>
      </c>
      <c r="V9" s="94" t="str">
        <f>IFERROR(IF(K9&lt;N9,"",(ROUNDDOWN(K9/N9*100,0))),"")</f>
        <v/>
      </c>
      <c r="W9" s="94">
        <f>IF(AC9&lt;55,"",IF(AA9="",AC9,IF(AF9-AC9&gt;0,CONCATENATE(AC9,"~",AF9),AC9)))</f>
        <v>71</v>
      </c>
      <c r="X9" s="95" t="str">
        <f>IF(AC9&lt;55,"",AD9)</f>
        <v>★2.0</v>
      </c>
      <c r="Z9" s="96">
        <v>1270</v>
      </c>
      <c r="AA9" s="96"/>
      <c r="AB9" s="97">
        <f t="shared" ref="AB9:AB12" si="1">IF(Z9="","",(ROUND(IF(Z9&gt;=2759,9.5,IF(Z9&lt;2759,(-2.47/1000000*Z9*Z9)-(8.52/10000*Z9)+30.65)),1)))</f>
        <v>25.6</v>
      </c>
      <c r="AC9" s="98">
        <f t="shared" ref="AC9:AC12" si="2">IF(K9="","",ROUNDDOWN(K9/AB9*100,0))</f>
        <v>71</v>
      </c>
      <c r="AD9" s="98" t="str">
        <f t="shared" ref="AD9:AD12" si="3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★2.0</v>
      </c>
      <c r="AE9" s="97" t="str">
        <f t="shared" ref="AE9:AE12" si="4">IF(AA9="","",(ROUND(IF(AA9&gt;=2759,9.5,IF(AA9&lt;2759,(-2.47/1000000*AA9*AA9)-(8.52/10000*AA9)+30.65)),1)))</f>
        <v/>
      </c>
      <c r="AF9" s="98" t="str">
        <f t="shared" ref="AF9:AF12" si="5">IF(AE9="","",IF(K9="","",ROUNDDOWN(K9/AE9*100,0)))</f>
        <v/>
      </c>
      <c r="AG9" s="98" t="str">
        <f t="shared" ref="AG9:AG12" si="6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/>
      </c>
      <c r="AH9" s="99"/>
    </row>
    <row r="10" spans="1:35" s="5" customFormat="1" ht="24" customHeight="1" x14ac:dyDescent="0.2">
      <c r="A10" s="100"/>
      <c r="B10" s="101"/>
      <c r="C10" s="102"/>
      <c r="D10" s="80" t="s">
        <v>39</v>
      </c>
      <c r="E10" s="81" t="s">
        <v>46</v>
      </c>
      <c r="F10" s="82" t="s">
        <v>41</v>
      </c>
      <c r="G10" s="82">
        <v>1.1990000000000001</v>
      </c>
      <c r="H10" s="82" t="s">
        <v>42</v>
      </c>
      <c r="I10" s="83" t="str">
        <f t="shared" ref="I10:I12" si="7">IF(Z10="","",(IF(AA10-Z10&gt;0,CONCATENATE(TEXT(Z10,"#,##0"),"~",TEXT(AA10,"#,##0")),TEXT(Z10,"#,##0"))))</f>
        <v>1,280</v>
      </c>
      <c r="J10" s="84">
        <v>5</v>
      </c>
      <c r="K10" s="85">
        <v>18.2</v>
      </c>
      <c r="L10" s="86">
        <f t="shared" ref="L10:L12" si="8">IF(K10&gt;0,1/K10*34.6*67.1,"")</f>
        <v>127.56373626373626</v>
      </c>
      <c r="M10" s="85">
        <f t="shared" ref="M10:M12" si="9">IFERROR(VALUE(IF(Z10="","",(IF(Z10&gt;=2271,"7.4",IF(Z10&gt;=2101,"8.7",IF(Z10&gt;=1991,"9.4",IF(Z10&gt;=1871,"10.2",IF(Z10&gt;=1761,"11.1",IF(Z10&gt;=1651,"12.2",IF(Z10&gt;=1531,"13.2",IF(Z10&gt;=1421,"14.4",IF(Z10&gt;=1311,"15.8",IF(Z10&gt;=1196,"17.2",IF(Z10&gt;=1081,"18.7",IF(Z10&gt;=971,"20.5",IF(Z10&gt;=856,"20.8",IF(Z10&gt;=741,"21.0",IF(Z10&gt;=601,"21.8","22.5")))))))))))))))))),"")</f>
        <v>17.2</v>
      </c>
      <c r="N10" s="87">
        <f t="shared" ref="N10:N12" si="10">IFERROR(VALUE(IF(Z10="","",(IF(Z10&gt;=2271,"10.6",IF(Z10&gt;=2101,"11.9",IF(Z10&gt;=1991,"12.7",IF(Z10&gt;=1871,"13.5",IF(Z10&gt;=1761,"14.4",IF(Z10&gt;=1651,"15.4",IF(Z10&gt;=1531,"16.5",IF(Z10&gt;=1421,"17.6",IF(Z10&gt;=1311,"19.0",IF(Z10&gt;=1196,"20.3",IF(Z10&gt;=1081,"21.8",IF(Z10&gt;=971,"23.4",IF(Z10&gt;=856,"23.7",IF(Z10&gt;=741,"24.5","24.6"))))))))))))))))),"")</f>
        <v>20.3</v>
      </c>
      <c r="O10" s="88" t="str">
        <f t="shared" si="0"/>
        <v>25.5</v>
      </c>
      <c r="P10" s="89" t="s">
        <v>43</v>
      </c>
      <c r="Q10" s="90" t="s">
        <v>44</v>
      </c>
      <c r="R10" s="89" t="s">
        <v>45</v>
      </c>
      <c r="S10" s="91"/>
      <c r="T10" s="92" t="str">
        <f>IF((LEFT(D10,1)="6"),"☆☆☆☆☆",IF((LEFT(D10,1)="5"),"☆☆☆☆",IF((LEFT(D10,1)="4"),"☆☆☆"," ")))</f>
        <v>☆☆☆☆</v>
      </c>
      <c r="U10" s="93">
        <f t="shared" ref="U10:U12" si="11">IFERROR(IF(K10&lt;M10,"",(ROUNDDOWN(K10/M10*100,0))),"")</f>
        <v>105</v>
      </c>
      <c r="V10" s="94" t="str">
        <f t="shared" ref="V10:V12" si="12">IFERROR(IF(K10&lt;N10,"",(ROUNDDOWN(K10/N10*100,0))),"")</f>
        <v/>
      </c>
      <c r="W10" s="94">
        <f t="shared" ref="W10:W12" si="13">IF(AC10&lt;55,"",IF(AA10="",AC10,IF(AF10-AC10&gt;0,CONCATENATE(AC10,"~",AF10),AC10)))</f>
        <v>71</v>
      </c>
      <c r="X10" s="95" t="str">
        <f t="shared" ref="X10:X12" si="14">IF(AC10&lt;55,"",AD10)</f>
        <v>★2.0</v>
      </c>
      <c r="Z10" s="96">
        <v>1280</v>
      </c>
      <c r="AA10" s="96"/>
      <c r="AB10" s="97">
        <f t="shared" si="1"/>
        <v>25.5</v>
      </c>
      <c r="AC10" s="98">
        <f t="shared" si="2"/>
        <v>71</v>
      </c>
      <c r="AD10" s="98" t="str">
        <f t="shared" si="3"/>
        <v>★2.0</v>
      </c>
      <c r="AE10" s="97" t="str">
        <f t="shared" si="4"/>
        <v/>
      </c>
      <c r="AF10" s="98" t="str">
        <f t="shared" si="5"/>
        <v/>
      </c>
      <c r="AG10" s="98" t="str">
        <f t="shared" si="6"/>
        <v/>
      </c>
      <c r="AH10" s="99"/>
    </row>
    <row r="11" spans="1:35" s="5" customFormat="1" ht="18" customHeight="1" x14ac:dyDescent="0.2">
      <c r="A11" s="100"/>
      <c r="B11" s="103"/>
      <c r="C11" s="79" t="s">
        <v>47</v>
      </c>
      <c r="D11" s="80" t="s">
        <v>48</v>
      </c>
      <c r="E11" s="80" t="s">
        <v>49</v>
      </c>
      <c r="F11" s="82" t="s">
        <v>41</v>
      </c>
      <c r="G11" s="82">
        <v>1.1990000000000001</v>
      </c>
      <c r="H11" s="82" t="s">
        <v>42</v>
      </c>
      <c r="I11" s="83" t="str">
        <f t="shared" si="7"/>
        <v>1,420</v>
      </c>
      <c r="J11" s="104">
        <v>5</v>
      </c>
      <c r="K11" s="85">
        <v>17.7</v>
      </c>
      <c r="L11" s="86">
        <f t="shared" si="8"/>
        <v>131.16723163841806</v>
      </c>
      <c r="M11" s="85">
        <f t="shared" si="9"/>
        <v>15.8</v>
      </c>
      <c r="N11" s="87">
        <f t="shared" si="10"/>
        <v>19</v>
      </c>
      <c r="O11" s="88" t="str">
        <f t="shared" si="0"/>
        <v>24.5</v>
      </c>
      <c r="P11" s="89" t="s">
        <v>43</v>
      </c>
      <c r="Q11" s="90" t="s">
        <v>44</v>
      </c>
      <c r="R11" s="89" t="s">
        <v>45</v>
      </c>
      <c r="S11" s="91"/>
      <c r="T11" s="105" t="str">
        <f>IF((LEFT(D11,1)="6"),"☆☆☆☆☆",IF((LEFT(D11,1)="5"),"☆☆☆☆",IF((LEFT(D11,1)="4"),"☆☆☆"," ")))</f>
        <v xml:space="preserve"> </v>
      </c>
      <c r="U11" s="93">
        <f t="shared" si="11"/>
        <v>112</v>
      </c>
      <c r="V11" s="94" t="str">
        <f t="shared" si="12"/>
        <v/>
      </c>
      <c r="W11" s="94">
        <f t="shared" si="13"/>
        <v>72</v>
      </c>
      <c r="X11" s="95" t="str">
        <f t="shared" si="14"/>
        <v>★2.0</v>
      </c>
      <c r="Z11" s="96">
        <v>1420</v>
      </c>
      <c r="AA11" s="96"/>
      <c r="AB11" s="97">
        <f t="shared" si="1"/>
        <v>24.5</v>
      </c>
      <c r="AC11" s="98">
        <f t="shared" si="2"/>
        <v>72</v>
      </c>
      <c r="AD11" s="98" t="str">
        <f t="shared" si="3"/>
        <v>★2.0</v>
      </c>
      <c r="AE11" s="97" t="str">
        <f t="shared" si="4"/>
        <v/>
      </c>
      <c r="AF11" s="98" t="str">
        <f t="shared" si="5"/>
        <v/>
      </c>
      <c r="AG11" s="98" t="str">
        <f t="shared" si="6"/>
        <v/>
      </c>
      <c r="AH11" s="99"/>
    </row>
    <row r="12" spans="1:35" s="5" customFormat="1" ht="18" customHeight="1" x14ac:dyDescent="0.2">
      <c r="A12" s="106"/>
      <c r="B12" s="107"/>
      <c r="C12" s="108"/>
      <c r="D12" s="80" t="s">
        <v>48</v>
      </c>
      <c r="E12" s="80" t="s">
        <v>50</v>
      </c>
      <c r="F12" s="82" t="s">
        <v>41</v>
      </c>
      <c r="G12" s="82">
        <v>1.1990000000000001</v>
      </c>
      <c r="H12" s="82" t="s">
        <v>42</v>
      </c>
      <c r="I12" s="83" t="str">
        <f t="shared" si="7"/>
        <v>1,450</v>
      </c>
      <c r="J12" s="84">
        <v>5</v>
      </c>
      <c r="K12" s="85">
        <v>17.7</v>
      </c>
      <c r="L12" s="86">
        <f t="shared" si="8"/>
        <v>131.16723163841806</v>
      </c>
      <c r="M12" s="85">
        <f t="shared" si="9"/>
        <v>14.4</v>
      </c>
      <c r="N12" s="87">
        <f t="shared" si="10"/>
        <v>17.600000000000001</v>
      </c>
      <c r="O12" s="88" t="str">
        <f t="shared" si="0"/>
        <v>24.2</v>
      </c>
      <c r="P12" s="89" t="s">
        <v>43</v>
      </c>
      <c r="Q12" s="90" t="s">
        <v>44</v>
      </c>
      <c r="R12" s="89" t="s">
        <v>45</v>
      </c>
      <c r="S12" s="91"/>
      <c r="T12" s="105" t="str">
        <f>IF((LEFT(D12,1)="6"),"☆☆☆☆☆",IF((LEFT(D12,1)="5"),"☆☆☆☆",IF((LEFT(D12,1)="4"),"☆☆☆"," ")))</f>
        <v xml:space="preserve"> </v>
      </c>
      <c r="U12" s="93">
        <f t="shared" si="11"/>
        <v>122</v>
      </c>
      <c r="V12" s="94">
        <f t="shared" si="12"/>
        <v>100</v>
      </c>
      <c r="W12" s="94">
        <f t="shared" si="13"/>
        <v>73</v>
      </c>
      <c r="X12" s="95" t="str">
        <f t="shared" si="14"/>
        <v>★2.0</v>
      </c>
      <c r="Z12" s="96">
        <v>1450</v>
      </c>
      <c r="AA12" s="96"/>
      <c r="AB12" s="97">
        <f t="shared" si="1"/>
        <v>24.2</v>
      </c>
      <c r="AC12" s="98">
        <f t="shared" si="2"/>
        <v>73</v>
      </c>
      <c r="AD12" s="98" t="str">
        <f t="shared" si="3"/>
        <v>★2.0</v>
      </c>
      <c r="AE12" s="97" t="str">
        <f t="shared" si="4"/>
        <v/>
      </c>
      <c r="AF12" s="98" t="str">
        <f t="shared" si="5"/>
        <v/>
      </c>
      <c r="AG12" s="98" t="str">
        <f t="shared" si="6"/>
        <v/>
      </c>
      <c r="AH12" s="99"/>
    </row>
    <row r="13" spans="1:35" x14ac:dyDescent="0.2">
      <c r="E13" s="2"/>
    </row>
    <row r="14" spans="1:35" x14ac:dyDescent="0.2">
      <c r="B14" s="5" t="s">
        <v>51</v>
      </c>
      <c r="C14" s="5"/>
      <c r="E14" s="2"/>
    </row>
    <row r="15" spans="1:35" x14ac:dyDescent="0.2">
      <c r="B15" s="5" t="s">
        <v>52</v>
      </c>
      <c r="C15" s="5"/>
      <c r="E15" s="2"/>
    </row>
    <row r="16" spans="1:35" x14ac:dyDescent="0.2">
      <c r="B16" s="2" t="s">
        <v>53</v>
      </c>
      <c r="C16" s="5"/>
      <c r="E16" s="2"/>
    </row>
    <row r="17" spans="2:5" x14ac:dyDescent="0.2">
      <c r="B17" s="2" t="s">
        <v>54</v>
      </c>
      <c r="E17" s="2"/>
    </row>
    <row r="18" spans="2:5" x14ac:dyDescent="0.2">
      <c r="B18" s="2" t="s">
        <v>55</v>
      </c>
      <c r="E18" s="2"/>
    </row>
    <row r="19" spans="2:5" x14ac:dyDescent="0.2">
      <c r="B19" s="2" t="s">
        <v>56</v>
      </c>
      <c r="E19" s="2"/>
    </row>
    <row r="20" spans="2:5" x14ac:dyDescent="0.2">
      <c r="B20" s="2" t="s">
        <v>57</v>
      </c>
      <c r="E20" s="2"/>
    </row>
    <row r="21" spans="2:5" x14ac:dyDescent="0.2">
      <c r="B21" s="2" t="s">
        <v>58</v>
      </c>
      <c r="E21" s="2"/>
    </row>
  </sheetData>
  <sheetProtection formatCells="0" formatColumns="0" formatRows="0" insertColumns="0" insertRows="0" insertHyperlinks="0" deleteColumns="0" deleteRows="0" sort="0" autoFilter="0" pivotTables="0"/>
  <mergeCells count="42"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D4:AD8"/>
    <mergeCell ref="AE4:AE8"/>
    <mergeCell ref="AF4:AF8"/>
    <mergeCell ref="AG4:AG8"/>
    <mergeCell ref="K5:K8"/>
    <mergeCell ref="L5:L8"/>
    <mergeCell ref="M5:M8"/>
    <mergeCell ref="N5:N8"/>
    <mergeCell ref="O5:O8"/>
    <mergeCell ref="W5:W8"/>
    <mergeCell ref="V4:V8"/>
    <mergeCell ref="W4:X4"/>
    <mergeCell ref="Z4:Z8"/>
    <mergeCell ref="AA4:AA8"/>
    <mergeCell ref="AB4:AB8"/>
    <mergeCell ref="AC4:AC8"/>
    <mergeCell ref="X5:X8"/>
    <mergeCell ref="J4:J8"/>
    <mergeCell ref="K4:O4"/>
    <mergeCell ref="P4:P8"/>
    <mergeCell ref="Q4:S5"/>
    <mergeCell ref="T4:T5"/>
    <mergeCell ref="U4:U8"/>
    <mergeCell ref="J2:P2"/>
    <mergeCell ref="Q2:X2"/>
    <mergeCell ref="S3:X3"/>
    <mergeCell ref="A4:A8"/>
    <mergeCell ref="B4:C8"/>
    <mergeCell ref="D4:D5"/>
    <mergeCell ref="E4:E5"/>
    <mergeCell ref="F4:G5"/>
    <mergeCell ref="H4:H8"/>
    <mergeCell ref="I4:I8"/>
  </mergeCells>
  <phoneticPr fontId="2"/>
  <pageMargins left="0.70866141732283472" right="0.70866141732283472" top="0.74803149606299213" bottom="0.74803149606299213" header="0.31496062992125984" footer="0.31496062992125984"/>
  <pageSetup paperSize="9" scale="31" orientation="portrait" r:id="rId1"/>
  <headerFooter>
    <oddHeader>&amp;L&amp;10
発出元 → 発出先&amp;R&amp;10【機密性２】 
作成日_作成担当課_用途_保存期間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</vt:lpstr>
      <vt:lpstr>'1-1'!Print_Area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2023-06-27T05:45:32Z</dcterms:created>
  <dcterms:modified xsi:type="dcterms:W3CDTF">2023-06-27T05:46:13Z</dcterms:modified>
</cp:coreProperties>
</file>