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3月\"/>
    </mc:Choice>
  </mc:AlternateContent>
  <bookViews>
    <workbookView xWindow="0" yWindow="0" windowWidth="19200" windowHeight="6960" tabRatio="644"/>
  </bookViews>
  <sheets>
    <sheet name="（新）1-1" sheetId="26" r:id="rId1"/>
  </sheets>
  <externalReferences>
    <externalReference r:id="rId2"/>
    <externalReference r:id="rId3"/>
    <externalReference r:id="rId4"/>
  </externalReferences>
  <definedNames>
    <definedName name="_xlnm._FilterDatabase" localSheetId="0" hidden="1">'（新）1-1'!$A$8:$V$8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'（新）1-1'!$A$2:$X$37</definedName>
    <definedName name="_xlnm.Print_Titles" localSheetId="0">'（新）1-1'!$2:$8</definedName>
    <definedName name="_xlnm.Print_Titles">[2]乗用・ＲＶ車!$A$1:$IV$7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62913"/>
</workbook>
</file>

<file path=xl/calcChain.xml><?xml version="1.0" encoding="utf-8"?>
<calcChain xmlns="http://schemas.openxmlformats.org/spreadsheetml/2006/main">
  <c r="I35" i="26" l="1"/>
  <c r="I34" i="26"/>
  <c r="I33" i="26"/>
  <c r="I32" i="26"/>
  <c r="I31" i="26"/>
  <c r="I30" i="26"/>
  <c r="I29" i="26"/>
  <c r="I28" i="26"/>
  <c r="I27" i="26"/>
  <c r="I26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I12" i="26"/>
  <c r="I11" i="26"/>
  <c r="I10" i="26"/>
  <c r="I9" i="26"/>
  <c r="O35" i="26"/>
  <c r="O34" i="26"/>
  <c r="O33" i="26"/>
  <c r="O32" i="26"/>
  <c r="O31" i="26"/>
  <c r="O30" i="26"/>
  <c r="O29" i="26"/>
  <c r="O28" i="26"/>
  <c r="O27" i="26"/>
  <c r="O26" i="26"/>
  <c r="O25" i="26"/>
  <c r="O24" i="26"/>
  <c r="O23" i="26"/>
  <c r="O22" i="26"/>
  <c r="O21" i="26"/>
  <c r="O20" i="26"/>
  <c r="O19" i="26"/>
  <c r="O18" i="26"/>
  <c r="O17" i="26"/>
  <c r="O16" i="26"/>
  <c r="O15" i="26"/>
  <c r="O14" i="26"/>
  <c r="O13" i="26"/>
  <c r="O12" i="26"/>
  <c r="O11" i="26"/>
  <c r="O10" i="26"/>
  <c r="O9" i="26"/>
  <c r="AD14" i="26" l="1"/>
  <c r="AE14" i="26" s="1"/>
  <c r="AG14" i="26" s="1"/>
  <c r="AA14" i="26"/>
  <c r="AB14" i="26" s="1"/>
  <c r="V14" i="26"/>
  <c r="U14" i="26"/>
  <c r="L14" i="26"/>
  <c r="W14" i="26" l="1"/>
  <c r="AF14" i="26"/>
  <c r="AH14" i="26" s="1"/>
  <c r="X14" i="26" l="1"/>
  <c r="AD30" i="26" l="1"/>
  <c r="AE30" i="26" s="1"/>
  <c r="AG30" i="26" s="1"/>
  <c r="AA30" i="26"/>
  <c r="V30" i="26"/>
  <c r="U30" i="26"/>
  <c r="L30" i="26"/>
  <c r="AB30" i="26" l="1"/>
  <c r="AF30" i="26" l="1"/>
  <c r="AH30" i="26" s="1"/>
  <c r="W30" i="26"/>
  <c r="X30" i="26" l="1"/>
  <c r="AD11" i="26"/>
  <c r="AE11" i="26" s="1"/>
  <c r="AG11" i="26" s="1"/>
  <c r="AA11" i="26"/>
  <c r="V11" i="26"/>
  <c r="U11" i="26"/>
  <c r="L11" i="26"/>
  <c r="AB11" i="26" l="1"/>
  <c r="AF11" i="26" l="1"/>
  <c r="AH11" i="26" s="1"/>
  <c r="W11" i="26"/>
  <c r="X11" i="26" l="1"/>
  <c r="AD25" i="26"/>
  <c r="AE25" i="26" s="1"/>
  <c r="AG25" i="26" s="1"/>
  <c r="AA25" i="26"/>
  <c r="AB25" i="26" s="1"/>
  <c r="V25" i="26"/>
  <c r="U25" i="26"/>
  <c r="L25" i="26"/>
  <c r="W25" i="26" l="1"/>
  <c r="AF25" i="26"/>
  <c r="X25" i="26" s="1"/>
  <c r="AH25" i="26" l="1"/>
  <c r="AD22" i="26"/>
  <c r="AE22" i="26" s="1"/>
  <c r="AG22" i="26" s="1"/>
  <c r="AA22" i="26"/>
  <c r="L22" i="26"/>
  <c r="AB22" i="26" l="1"/>
  <c r="W22" i="26" l="1"/>
  <c r="AF22" i="26"/>
  <c r="AH22" i="26" s="1"/>
  <c r="X22" i="26"/>
  <c r="AD21" i="26" l="1"/>
  <c r="AE21" i="26" s="1"/>
  <c r="AG21" i="26" s="1"/>
  <c r="AA21" i="26"/>
  <c r="AB21" i="26" s="1"/>
  <c r="X21" i="26" s="1"/>
  <c r="L21" i="26"/>
  <c r="W21" i="26" l="1"/>
  <c r="AF21" i="26"/>
  <c r="AH21" i="26" s="1"/>
  <c r="AD20" i="26" l="1"/>
  <c r="AE20" i="26" s="1"/>
  <c r="AG20" i="26" s="1"/>
  <c r="AD19" i="26"/>
  <c r="AE19" i="26" s="1"/>
  <c r="AG19" i="26" s="1"/>
  <c r="AD23" i="26" l="1"/>
  <c r="AE23" i="26" s="1"/>
  <c r="AG23" i="26" s="1"/>
  <c r="AA23" i="26"/>
  <c r="AB23" i="26" s="1"/>
  <c r="L23" i="26"/>
  <c r="AA20" i="26"/>
  <c r="AB20" i="26" s="1"/>
  <c r="U20" i="26"/>
  <c r="L20" i="26"/>
  <c r="AA19" i="26"/>
  <c r="AB19" i="26" s="1"/>
  <c r="V19" i="26"/>
  <c r="U19" i="26"/>
  <c r="L19" i="26"/>
  <c r="AD18" i="26"/>
  <c r="AA18" i="26"/>
  <c r="AB18" i="26" s="1"/>
  <c r="V18" i="26"/>
  <c r="U18" i="26"/>
  <c r="L18" i="26"/>
  <c r="AF23" i="26" l="1"/>
  <c r="X23" i="26"/>
  <c r="AH23" i="26"/>
  <c r="AF19" i="26"/>
  <c r="AH19" i="26" s="1"/>
  <c r="AF18" i="26"/>
  <c r="X18" i="26" s="1"/>
  <c r="AF20" i="26"/>
  <c r="AH20" i="26" s="1"/>
  <c r="AE18" i="26"/>
  <c r="AG18" i="26" s="1"/>
  <c r="AH18" i="26" l="1"/>
  <c r="X19" i="26"/>
  <c r="X20" i="26"/>
  <c r="AD35" i="26" l="1"/>
  <c r="AE35" i="26" s="1"/>
  <c r="AG35" i="26" s="1"/>
  <c r="AA35" i="26"/>
  <c r="AB35" i="26" s="1"/>
  <c r="L35" i="26"/>
  <c r="AD34" i="26"/>
  <c r="AE34" i="26" s="1"/>
  <c r="AG34" i="26" s="1"/>
  <c r="AA34" i="26"/>
  <c r="AB34" i="26" s="1"/>
  <c r="L34" i="26"/>
  <c r="AF34" i="26" l="1"/>
  <c r="AH34" i="26" s="1"/>
  <c r="X34" i="26"/>
  <c r="AF35" i="26"/>
  <c r="AH35" i="26" s="1"/>
  <c r="X35" i="26"/>
  <c r="AD17" i="26" l="1"/>
  <c r="AE17" i="26" s="1"/>
  <c r="AG17" i="26" s="1"/>
  <c r="AD16" i="26"/>
  <c r="AE16" i="26" s="1"/>
  <c r="AG16" i="26" s="1"/>
  <c r="AD15" i="26"/>
  <c r="AE15" i="26" s="1"/>
  <c r="AG15" i="26" s="1"/>
  <c r="AA17" i="26"/>
  <c r="AA16" i="26"/>
  <c r="AB16" i="26" s="1"/>
  <c r="AA15" i="26"/>
  <c r="AB15" i="26" s="1"/>
  <c r="V17" i="26"/>
  <c r="V16" i="26"/>
  <c r="V15" i="26"/>
  <c r="U17" i="26"/>
  <c r="U16" i="26"/>
  <c r="U15" i="26"/>
  <c r="AF15" i="26" l="1"/>
  <c r="X15" i="26" s="1"/>
  <c r="AF16" i="26"/>
  <c r="X16" i="26" s="1"/>
  <c r="AH15" i="26"/>
  <c r="AB17" i="26"/>
  <c r="AD33" i="26"/>
  <c r="AD32" i="26"/>
  <c r="AE32" i="26" s="1"/>
  <c r="AG32" i="26" s="1"/>
  <c r="AD31" i="26"/>
  <c r="AE31" i="26" s="1"/>
  <c r="AG31" i="26" s="1"/>
  <c r="AD29" i="26"/>
  <c r="AE29" i="26" s="1"/>
  <c r="AG29" i="26" s="1"/>
  <c r="AD28" i="26"/>
  <c r="AE28" i="26" s="1"/>
  <c r="AG28" i="26" s="1"/>
  <c r="AD27" i="26"/>
  <c r="AE27" i="26" s="1"/>
  <c r="AG27" i="26" s="1"/>
  <c r="AD26" i="26"/>
  <c r="AD24" i="26"/>
  <c r="AE24" i="26" s="1"/>
  <c r="AG24" i="26" s="1"/>
  <c r="AD13" i="26"/>
  <c r="AE13" i="26" s="1"/>
  <c r="AG13" i="26" s="1"/>
  <c r="AD12" i="26"/>
  <c r="AE12" i="26" s="1"/>
  <c r="AG12" i="26" s="1"/>
  <c r="AD10" i="26"/>
  <c r="AE10" i="26" s="1"/>
  <c r="AG10" i="26" s="1"/>
  <c r="AD9" i="26"/>
  <c r="AE9" i="26" s="1"/>
  <c r="AG9" i="26" s="1"/>
  <c r="AA33" i="26"/>
  <c r="AB33" i="26" s="1"/>
  <c r="AA32" i="26"/>
  <c r="AB32" i="26" s="1"/>
  <c r="AA31" i="26"/>
  <c r="AB31" i="26" s="1"/>
  <c r="AA29" i="26"/>
  <c r="AB29" i="26" s="1"/>
  <c r="AA28" i="26"/>
  <c r="AB28" i="26" s="1"/>
  <c r="AA27" i="26"/>
  <c r="AB27" i="26" s="1"/>
  <c r="AA26" i="26"/>
  <c r="AB26" i="26" s="1"/>
  <c r="AA24" i="26"/>
  <c r="AB24" i="26" s="1"/>
  <c r="AA13" i="26"/>
  <c r="AB13" i="26" s="1"/>
  <c r="AA12" i="26"/>
  <c r="AB12" i="26" s="1"/>
  <c r="AA10" i="26"/>
  <c r="AB10" i="26" s="1"/>
  <c r="AA9" i="26"/>
  <c r="AB9" i="26" s="1"/>
  <c r="AH16" i="26" l="1"/>
  <c r="W24" i="26"/>
  <c r="AF24" i="26"/>
  <c r="X24" i="26" s="1"/>
  <c r="AF26" i="26"/>
  <c r="X26" i="26" s="1"/>
  <c r="AF28" i="26"/>
  <c r="AH28" i="26" s="1"/>
  <c r="AF27" i="26"/>
  <c r="AH27" i="26" s="1"/>
  <c r="AF9" i="26"/>
  <c r="AH9" i="26" s="1"/>
  <c r="AF29" i="26"/>
  <c r="X29" i="26" s="1"/>
  <c r="W10" i="26"/>
  <c r="AF10" i="26"/>
  <c r="AH10" i="26" s="1"/>
  <c r="AF33" i="26"/>
  <c r="X33" i="26" s="1"/>
  <c r="W12" i="26"/>
  <c r="AF12" i="26"/>
  <c r="AH12" i="26" s="1"/>
  <c r="X32" i="26"/>
  <c r="AF32" i="26"/>
  <c r="AH32" i="26" s="1"/>
  <c r="AE26" i="26"/>
  <c r="AG26" i="26" s="1"/>
  <c r="AE33" i="26"/>
  <c r="AG33" i="26" s="1"/>
  <c r="AH33" i="26" s="1"/>
  <c r="AF17" i="26"/>
  <c r="AH17" i="26" s="1"/>
  <c r="AF31" i="26"/>
  <c r="AH31" i="26" s="1"/>
  <c r="X31" i="26"/>
  <c r="AF13" i="26"/>
  <c r="AH13" i="26" s="1"/>
  <c r="V9" i="26"/>
  <c r="V33" i="26"/>
  <c r="V32" i="26"/>
  <c r="V31" i="26"/>
  <c r="V29" i="26"/>
  <c r="V28" i="26"/>
  <c r="V27" i="26"/>
  <c r="V26" i="26"/>
  <c r="V24" i="26"/>
  <c r="V13" i="26"/>
  <c r="V12" i="26"/>
  <c r="V10" i="26"/>
  <c r="U33" i="26"/>
  <c r="U32" i="26"/>
  <c r="U31" i="26"/>
  <c r="U29" i="26"/>
  <c r="U28" i="26"/>
  <c r="U27" i="26"/>
  <c r="U26" i="26"/>
  <c r="U24" i="26"/>
  <c r="U13" i="26"/>
  <c r="U12" i="26"/>
  <c r="U10" i="26"/>
  <c r="U9" i="26"/>
  <c r="L33" i="26"/>
  <c r="L32" i="26"/>
  <c r="L31" i="26"/>
  <c r="L29" i="26"/>
  <c r="L28" i="26"/>
  <c r="L27" i="26"/>
  <c r="L26" i="26"/>
  <c r="L24" i="26"/>
  <c r="L13" i="26"/>
  <c r="L12" i="26"/>
  <c r="L10" i="26"/>
  <c r="L9" i="26"/>
  <c r="AH26" i="26" l="1"/>
  <c r="AH24" i="26"/>
  <c r="AH29" i="26"/>
  <c r="X9" i="26"/>
  <c r="X10" i="26"/>
  <c r="X28" i="26"/>
  <c r="X12" i="26"/>
  <c r="X17" i="26"/>
  <c r="X27" i="26"/>
  <c r="X13" i="26"/>
  <c r="W33" i="26"/>
</calcChain>
</file>

<file path=xl/sharedStrings.xml><?xml version="1.0" encoding="utf-8"?>
<sst xmlns="http://schemas.openxmlformats.org/spreadsheetml/2006/main" count="279" uniqueCount="129">
  <si>
    <t>令和12年度</t>
    <rPh sb="0" eb="2">
      <t>レイワ</t>
    </rPh>
    <rPh sb="4" eb="6">
      <t>ネンド</t>
    </rPh>
    <phoneticPr fontId="24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</si>
  <si>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24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</si>
  <si>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24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</si>
  <si>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24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</si>
  <si>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24"/>
  </si>
  <si>
    <t>多段階評価</t>
    <rPh sb="0" eb="1">
      <t>タ</t>
    </rPh>
    <rPh sb="1" eb="3">
      <t>ダンカイ</t>
    </rPh>
    <rPh sb="3" eb="5">
      <t>ヒョウカ</t>
    </rPh>
    <phoneticPr fontId="24"/>
  </si>
  <si>
    <r>
      <t>令</t>
    </r>
    <r>
      <rPr>
        <sz val="8"/>
        <rFont val="ＭＳ Ｐゴシック"/>
        <family val="3"/>
        <charset val="128"/>
      </rPr>
      <t>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24"/>
  </si>
  <si>
    <t>類別区分番号</t>
    <rPh sb="0" eb="2">
      <t>ルイベツ</t>
    </rPh>
    <rPh sb="2" eb="4">
      <t>クブン</t>
    </rPh>
    <rPh sb="4" eb="6">
      <t>バンゴウ</t>
    </rPh>
    <phoneticPr fontId="24"/>
  </si>
  <si>
    <t>ﾌｫﾙｸｽﾜｰｹﾞﾝ</t>
  </si>
  <si>
    <t>T-Cross (DSG)</t>
  </si>
  <si>
    <t>3BA-C1DKR</t>
  </si>
  <si>
    <t>―</t>
  </si>
  <si>
    <t>DKR</t>
  </si>
  <si>
    <t>7AT(E)</t>
  </si>
  <si>
    <t>Polo 1.0 / 70kW (DSG)</t>
  </si>
  <si>
    <t>3BA-AWDKL</t>
  </si>
  <si>
    <t>DKL</t>
    <phoneticPr fontId="24"/>
  </si>
  <si>
    <t>Polo 1.5 / 110kW (DSG)</t>
  </si>
  <si>
    <t>3BA-AWDAD</t>
  </si>
  <si>
    <t>DAD</t>
    <phoneticPr fontId="24"/>
  </si>
  <si>
    <t>Polo GTI (DSG)</t>
  </si>
  <si>
    <t>3BA-AWCZP</t>
  </si>
  <si>
    <t>CZP</t>
    <phoneticPr fontId="24"/>
  </si>
  <si>
    <t>6AT(E)</t>
    <phoneticPr fontId="24"/>
  </si>
  <si>
    <t>DNU</t>
    <phoneticPr fontId="24"/>
  </si>
  <si>
    <t>Golf Touran 1.5 / 110kW (DSG)</t>
    <phoneticPr fontId="24"/>
  </si>
  <si>
    <t>3BA-1TDPC</t>
  </si>
  <si>
    <t>DPC</t>
    <phoneticPr fontId="24"/>
  </si>
  <si>
    <t>T-Roc 1.5 / 110kW (DSG)</t>
    <phoneticPr fontId="24"/>
  </si>
  <si>
    <t>3BA-A1DPC</t>
    <phoneticPr fontId="24"/>
  </si>
  <si>
    <t>Passat 1.5 / 110kW (DSG)</t>
    <phoneticPr fontId="24"/>
  </si>
  <si>
    <t>3BA-3CDPC</t>
    <phoneticPr fontId="24"/>
  </si>
  <si>
    <t>0001, 0002</t>
    <phoneticPr fontId="24"/>
  </si>
  <si>
    <t>1001, 1002</t>
    <phoneticPr fontId="24"/>
  </si>
  <si>
    <t>3BA-5NDPC</t>
  </si>
  <si>
    <t>0001, 1001</t>
    <phoneticPr fontId="24"/>
  </si>
  <si>
    <t>0002, 1002</t>
    <phoneticPr fontId="24"/>
  </si>
  <si>
    <t>Tiguan R 2.0 / 235kW (DSG)</t>
    <phoneticPr fontId="24"/>
  </si>
  <si>
    <t>3BA-5NDNFF</t>
    <phoneticPr fontId="24"/>
  </si>
  <si>
    <t>0001</t>
    <phoneticPr fontId="24"/>
  </si>
  <si>
    <t>0002</t>
    <phoneticPr fontId="24"/>
  </si>
  <si>
    <t>Sharan 1.4/110kW (DSG)</t>
    <phoneticPr fontId="24"/>
  </si>
  <si>
    <t>3BA-7NDJK</t>
  </si>
  <si>
    <t>DJK</t>
    <phoneticPr fontId="24"/>
  </si>
  <si>
    <t>I,D,V,EP,B,AM</t>
  </si>
  <si>
    <t>3W</t>
  </si>
  <si>
    <t>F</t>
  </si>
  <si>
    <t>I,D,V,EP,B,AM</t>
    <phoneticPr fontId="24"/>
  </si>
  <si>
    <t>I,D,V,CY,EP,B,AM</t>
    <phoneticPr fontId="24"/>
  </si>
  <si>
    <t>ｻﾝﾙｰﾌ無</t>
    <rPh sb="5" eb="6">
      <t>ナ</t>
    </rPh>
    <phoneticPr fontId="21"/>
  </si>
  <si>
    <t>ｻﾝﾙｰﾌ有</t>
    <rPh sb="5" eb="6">
      <t>ア</t>
    </rPh>
    <phoneticPr fontId="21"/>
  </si>
  <si>
    <t>3W</t>
    <phoneticPr fontId="24"/>
  </si>
  <si>
    <t>F</t>
    <phoneticPr fontId="24"/>
  </si>
  <si>
    <t>ｾﾀﾞﾝ</t>
    <phoneticPr fontId="24"/>
  </si>
  <si>
    <t>ｳﾞｧﾘｱﾝﾄ</t>
    <phoneticPr fontId="24"/>
  </si>
  <si>
    <t>Tiguan 1.5 / 110kW (DSG)</t>
    <phoneticPr fontId="24"/>
  </si>
  <si>
    <t>7AT(E)</t>
    <phoneticPr fontId="24"/>
  </si>
  <si>
    <t>A</t>
    <phoneticPr fontId="24"/>
  </si>
  <si>
    <t>1,160</t>
    <phoneticPr fontId="24"/>
  </si>
  <si>
    <t>1,210</t>
    <phoneticPr fontId="24"/>
  </si>
  <si>
    <t>1,290</t>
    <phoneticPr fontId="24"/>
  </si>
  <si>
    <t>Golf eTSI 1.0 / 81kW (DSG)</t>
  </si>
  <si>
    <t>3AA-CDDLA</t>
  </si>
  <si>
    <t>0011</t>
  </si>
  <si>
    <t>DLA</t>
  </si>
  <si>
    <t>0012</t>
  </si>
  <si>
    <t>Golf eTSI 1.5 / 110kW (DSG)</t>
  </si>
  <si>
    <t>3AA-CDDFY</t>
  </si>
  <si>
    <t>DFY</t>
  </si>
  <si>
    <t>H,I,D,V,EP,B,AM</t>
    <phoneticPr fontId="24"/>
  </si>
  <si>
    <t>H,I,D,V,CY,EP,B,AM</t>
    <phoneticPr fontId="24"/>
  </si>
  <si>
    <t>Arteon 2.0 / 200kW (DSG)</t>
    <phoneticPr fontId="24"/>
  </si>
  <si>
    <t>3BA-3HDNUF</t>
    <phoneticPr fontId="24"/>
  </si>
  <si>
    <t>ﾌｧｽﾄﾊﾞｯｸ</t>
    <phoneticPr fontId="24"/>
  </si>
  <si>
    <t>ｼｭｰﾃｨﾝｸﾞﾌﾞﾚｰｸ</t>
    <phoneticPr fontId="24"/>
  </si>
  <si>
    <t>Golf Variant eTSI 1.0 / 81kW (DSG)</t>
  </si>
  <si>
    <t>3AA-CDDLAV</t>
  </si>
  <si>
    <t>Golf Variant eTSI 1.5 / 110kW (DSG)</t>
  </si>
  <si>
    <t>3AA-CDDFYV</t>
  </si>
  <si>
    <t>Golf GTI 2.0 / 180kW (DSG)</t>
    <phoneticPr fontId="24"/>
  </si>
  <si>
    <t>3BA-CDDNP</t>
    <phoneticPr fontId="24"/>
  </si>
  <si>
    <t>DNP</t>
    <phoneticPr fontId="24"/>
  </si>
  <si>
    <t>多段階評価2</t>
    <rPh sb="0" eb="1">
      <t>タ</t>
    </rPh>
    <rPh sb="1" eb="3">
      <t>ダンカイ</t>
    </rPh>
    <rPh sb="3" eb="5">
      <t>ヒョウカ</t>
    </rPh>
    <phoneticPr fontId="24"/>
  </si>
  <si>
    <t>TEST</t>
    <phoneticPr fontId="24"/>
  </si>
  <si>
    <t>Golf R 2.0 / 235kW (DSG)</t>
    <phoneticPr fontId="24"/>
  </si>
  <si>
    <t>DNF</t>
    <phoneticPr fontId="24"/>
  </si>
  <si>
    <t>Golf R Variant 2.0 / 235kW (DSG)</t>
    <phoneticPr fontId="24"/>
  </si>
  <si>
    <t>3BA-CDDNFV</t>
    <phoneticPr fontId="24"/>
  </si>
  <si>
    <t>3BA-AWDLA</t>
    <phoneticPr fontId="24"/>
  </si>
  <si>
    <t>DLA</t>
    <phoneticPr fontId="24"/>
  </si>
  <si>
    <t>Tiguan 2.0 / 140kW (DSG)</t>
    <phoneticPr fontId="24"/>
  </si>
  <si>
    <t>3BA-5NDNNF</t>
    <phoneticPr fontId="24"/>
  </si>
  <si>
    <t>DNN</t>
    <phoneticPr fontId="24"/>
  </si>
  <si>
    <t>Polo GTI 2.0 / 152kW (DSG)</t>
    <phoneticPr fontId="24"/>
  </si>
  <si>
    <t>3BA-AWDNN</t>
    <phoneticPr fontId="24"/>
  </si>
  <si>
    <t>3AA-CDDLA</t>
    <phoneticPr fontId="24"/>
  </si>
  <si>
    <t>3BA-CDDNFF</t>
    <phoneticPr fontId="24"/>
  </si>
  <si>
    <r>
      <t>当</t>
    </r>
    <r>
      <rPr>
        <sz val="8"/>
        <color theme="1"/>
        <rFont val="ＭＳ Ｐゴシック"/>
        <family val="3"/>
        <charset val="128"/>
      </rPr>
      <t>該自動車の製造又は輸入の事業を行う者の氏名又は名称　</t>
    </r>
  </si>
  <si>
    <r>
      <t>ガ</t>
    </r>
    <r>
      <rPr>
        <b/>
        <sz val="12"/>
        <color theme="1"/>
        <rFont val="ＭＳ Ｐゴシック"/>
        <family val="3"/>
        <charset val="128"/>
      </rPr>
      <t>ソリン乗用車（軽自動車）又はガソリン乗用車（普通・小型）</t>
    </r>
    <rPh sb="8" eb="12">
      <t>ケイジドウシャ</t>
    </rPh>
    <rPh sb="13" eb="14">
      <t>マタ</t>
    </rPh>
    <rPh sb="19" eb="22">
      <t>ジョウヨウシャ</t>
    </rPh>
    <rPh sb="23" eb="25">
      <t>フツウ</t>
    </rPh>
    <rPh sb="26" eb="28">
      <t>コガタ</t>
    </rPh>
    <phoneticPr fontId="24"/>
  </si>
  <si>
    <r>
      <t>目</t>
    </r>
    <r>
      <rPr>
        <sz val="8"/>
        <color theme="1"/>
        <rFont val="ＭＳ Ｐゴシック"/>
        <family val="3"/>
        <charset val="128"/>
      </rPr>
      <t>標年度（平成</t>
    </r>
    <r>
      <rPr>
        <sz val="8"/>
        <color theme="1"/>
        <rFont val="Arial"/>
        <family val="2"/>
      </rPr>
      <t>27</t>
    </r>
    <r>
      <rPr>
        <sz val="8"/>
        <color theme="1"/>
        <rFont val="ＭＳ Ｐゴシック"/>
        <family val="3"/>
        <charset val="128"/>
      </rPr>
      <t>年度</t>
    </r>
    <r>
      <rPr>
        <sz val="8"/>
        <color theme="1"/>
        <rFont val="Arial"/>
        <family val="2"/>
      </rPr>
      <t>/</t>
    </r>
    <r>
      <rPr>
        <sz val="8"/>
        <color theme="1"/>
        <rFont val="ＭＳ Ｐゴシック"/>
        <family val="3"/>
        <charset val="128"/>
      </rPr>
      <t>令和２年度</t>
    </r>
    <r>
      <rPr>
        <sz val="8"/>
        <color theme="1"/>
        <rFont val="Arial"/>
        <family val="2"/>
      </rPr>
      <t>/</t>
    </r>
    <r>
      <rPr>
        <sz val="8"/>
        <color theme="1"/>
        <rFont val="ＭＳ Ｐゴシック"/>
        <family val="3"/>
        <charset val="128"/>
      </rPr>
      <t>令和</t>
    </r>
    <r>
      <rPr>
        <sz val="8"/>
        <color theme="1"/>
        <rFont val="Arial"/>
        <family val="2"/>
      </rPr>
      <t>12</t>
    </r>
    <r>
      <rPr>
        <sz val="8"/>
        <color theme="1"/>
        <rFont val="ＭＳ Ｐゴシック"/>
        <family val="3"/>
        <charset val="128"/>
      </rPr>
      <t>年度）</t>
    </r>
    <rPh sb="12" eb="14">
      <t>レイワ</t>
    </rPh>
    <rPh sb="15" eb="17">
      <t>ネンド</t>
    </rPh>
    <rPh sb="17" eb="19">
      <t>ヘイネンド</t>
    </rPh>
    <rPh sb="18" eb="20">
      <t>レイワ</t>
    </rPh>
    <rPh sb="22" eb="24">
      <t>ネンド</t>
    </rPh>
    <phoneticPr fontId="24"/>
  </si>
  <si>
    <r>
      <t>車</t>
    </r>
    <r>
      <rPr>
        <sz val="8"/>
        <color theme="1"/>
        <rFont val="ＭＳ Ｐゴシック"/>
        <family val="3"/>
        <charset val="128"/>
      </rPr>
      <t>名</t>
    </r>
    <rPh sb="0" eb="2">
      <t>シャメイ</t>
    </rPh>
    <phoneticPr fontId="24"/>
  </si>
  <si>
    <r>
      <t>通</t>
    </r>
    <r>
      <rPr>
        <sz val="8"/>
        <color theme="1"/>
        <rFont val="ＭＳ Ｐゴシック"/>
        <family val="3"/>
        <charset val="128"/>
      </rPr>
      <t>称名</t>
    </r>
  </si>
  <si>
    <r>
      <t>原</t>
    </r>
    <r>
      <rPr>
        <sz val="8"/>
        <color theme="1"/>
        <rFont val="ＭＳ Ｐゴシック"/>
        <family val="3"/>
        <charset val="128"/>
      </rPr>
      <t>動機</t>
    </r>
  </si>
  <si>
    <r>
      <t>変</t>
    </r>
    <r>
      <rPr>
        <sz val="8"/>
        <color theme="1"/>
        <rFont val="ＭＳ Ｐゴシック"/>
        <family val="3"/>
        <charset val="128"/>
      </rPr>
      <t>速装置
の型式及び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24"/>
  </si>
  <si>
    <r>
      <t>車</t>
    </r>
    <r>
      <rPr>
        <sz val="8"/>
        <color theme="1"/>
        <rFont val="ＭＳ Ｐゴシック"/>
        <family val="3"/>
        <charset val="128"/>
      </rPr>
      <t>両重量
（</t>
    </r>
    <r>
      <rPr>
        <sz val="8"/>
        <color theme="1"/>
        <rFont val="Arial"/>
        <family val="2"/>
      </rPr>
      <t>kg</t>
    </r>
    <r>
      <rPr>
        <sz val="8"/>
        <color theme="1"/>
        <rFont val="ＭＳ Ｐゴシック"/>
        <family val="3"/>
        <charset val="128"/>
      </rPr>
      <t>）</t>
    </r>
    <phoneticPr fontId="24"/>
  </si>
  <si>
    <r>
      <t>乗</t>
    </r>
    <r>
      <rPr>
        <sz val="8"/>
        <color theme="1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24"/>
  </si>
  <si>
    <r>
      <t>WLTC</t>
    </r>
    <r>
      <rPr>
        <sz val="8"/>
        <color theme="1"/>
        <rFont val="ＭＳ Ｐゴシック"/>
        <family val="3"/>
        <charset val="128"/>
      </rPr>
      <t>モード</t>
    </r>
    <phoneticPr fontId="24"/>
  </si>
  <si>
    <r>
      <t>燃</t>
    </r>
    <r>
      <rPr>
        <sz val="8"/>
        <color theme="1"/>
        <rFont val="ＭＳ Ｐゴシック"/>
        <family val="3"/>
        <charset val="128"/>
      </rPr>
      <t>費値
（</t>
    </r>
    <r>
      <rPr>
        <sz val="8"/>
        <color theme="1"/>
        <rFont val="Arial"/>
        <family val="2"/>
      </rPr>
      <t>km/L</t>
    </r>
    <r>
      <rPr>
        <sz val="8"/>
        <color theme="1"/>
        <rFont val="ＭＳ Ｐゴシック"/>
        <family val="3"/>
        <charset val="128"/>
      </rPr>
      <t>）</t>
    </r>
    <rPh sb="0" eb="2">
      <t>ネンピ</t>
    </rPh>
    <rPh sb="2" eb="3">
      <t>チ</t>
    </rPh>
    <phoneticPr fontId="24"/>
  </si>
  <si>
    <r>
      <t>1km</t>
    </r>
    <r>
      <rPr>
        <sz val="8"/>
        <color theme="1"/>
        <rFont val="ＭＳ Ｐゴシック"/>
        <family val="3"/>
        <charset val="128"/>
      </rPr>
      <t xml:space="preserve">走行
における
</t>
    </r>
    <r>
      <rPr>
        <sz val="8"/>
        <color theme="1"/>
        <rFont val="Arial"/>
        <family val="2"/>
      </rPr>
      <t>CO2</t>
    </r>
    <r>
      <rPr>
        <sz val="8"/>
        <color theme="1"/>
        <rFont val="ＭＳ Ｐゴシック"/>
        <family val="3"/>
        <charset val="128"/>
      </rPr>
      <t>排出量
（</t>
    </r>
    <r>
      <rPr>
        <sz val="8"/>
        <color theme="1"/>
        <rFont val="Arial"/>
        <family val="2"/>
      </rPr>
      <t>g-CO2/km</t>
    </r>
    <r>
      <rPr>
        <sz val="8"/>
        <color theme="1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24"/>
  </si>
  <si>
    <r>
      <t>平</t>
    </r>
    <r>
      <rPr>
        <sz val="8"/>
        <color theme="1"/>
        <rFont val="ＭＳ Ｐゴシック"/>
        <family val="3"/>
        <charset val="128"/>
      </rPr>
      <t>成</t>
    </r>
    <r>
      <rPr>
        <sz val="8"/>
        <color theme="1"/>
        <rFont val="Arial"/>
        <family val="2"/>
      </rPr>
      <t>27</t>
    </r>
    <r>
      <rPr>
        <sz val="8"/>
        <color theme="1"/>
        <rFont val="ＭＳ Ｐゴシック"/>
        <family val="3"/>
        <charset val="128"/>
      </rPr>
      <t>年度
燃費基準値
（</t>
    </r>
    <r>
      <rPr>
        <sz val="8"/>
        <color theme="1"/>
        <rFont val="Arial"/>
        <family val="2"/>
      </rPr>
      <t>km/L</t>
    </r>
    <r>
      <rPr>
        <sz val="8"/>
        <color theme="1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24"/>
  </si>
  <si>
    <r>
      <t>令</t>
    </r>
    <r>
      <rPr>
        <sz val="8"/>
        <color theme="1"/>
        <rFont val="ＭＳ Ｐゴシック"/>
        <family val="3"/>
        <charset val="128"/>
      </rPr>
      <t>和２年度
燃費基準値
（</t>
    </r>
    <r>
      <rPr>
        <sz val="8"/>
        <color theme="1"/>
        <rFont val="Arial"/>
        <family val="2"/>
      </rPr>
      <t>km/L</t>
    </r>
    <r>
      <rPr>
        <sz val="8"/>
        <color theme="1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24"/>
  </si>
  <si>
    <r>
      <t>令</t>
    </r>
    <r>
      <rPr>
        <sz val="8"/>
        <color theme="1"/>
        <rFont val="ＭＳ Ｐゴシック"/>
        <family val="3"/>
        <charset val="128"/>
      </rPr>
      <t>和</t>
    </r>
    <r>
      <rPr>
        <sz val="8"/>
        <color theme="1"/>
        <rFont val="Arial"/>
        <family val="2"/>
      </rPr>
      <t>1</t>
    </r>
    <r>
      <rPr>
        <sz val="8"/>
        <color theme="1"/>
        <rFont val="ＭＳ Ｐゴシック"/>
        <family val="3"/>
        <charset val="128"/>
      </rPr>
      <t>２年度
燃費基準値
（</t>
    </r>
    <r>
      <rPr>
        <sz val="8"/>
        <color theme="1"/>
        <rFont val="Arial"/>
        <family val="2"/>
      </rPr>
      <t>km/L</t>
    </r>
    <r>
      <rPr>
        <sz val="8"/>
        <color theme="1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24"/>
  </si>
  <si>
    <r>
      <t>主</t>
    </r>
    <r>
      <rPr>
        <sz val="8"/>
        <color theme="1"/>
        <rFont val="ＭＳ Ｐゴシック"/>
        <family val="3"/>
        <charset val="128"/>
      </rPr>
      <t>要</t>
    </r>
    <rPh sb="0" eb="2">
      <t>シュヨウ</t>
    </rPh>
    <phoneticPr fontId="24"/>
  </si>
  <si>
    <r>
      <t>そ</t>
    </r>
    <r>
      <rPr>
        <sz val="8"/>
        <color theme="1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24"/>
  </si>
  <si>
    <r>
      <t>（</t>
    </r>
    <r>
      <rPr>
        <sz val="8"/>
        <color theme="1"/>
        <rFont val="ＭＳ Ｐゴシック"/>
        <family val="3"/>
        <charset val="128"/>
      </rPr>
      <t>参考）</t>
    </r>
    <rPh sb="1" eb="3">
      <t>サンコウ</t>
    </rPh>
    <phoneticPr fontId="24"/>
  </si>
  <si>
    <r>
      <t>型</t>
    </r>
    <r>
      <rPr>
        <sz val="8"/>
        <color theme="1"/>
        <rFont val="ＭＳ Ｐゴシック"/>
        <family val="3"/>
        <charset val="128"/>
      </rPr>
      <t>式</t>
    </r>
  </si>
  <si>
    <r>
      <t>総</t>
    </r>
    <r>
      <rPr>
        <sz val="8"/>
        <color theme="1"/>
        <rFont val="ＭＳ Ｐゴシック"/>
        <family val="3"/>
        <charset val="128"/>
      </rPr>
      <t>排
気量
（</t>
    </r>
    <r>
      <rPr>
        <sz val="8"/>
        <color theme="1"/>
        <rFont val="Arial"/>
        <family val="2"/>
      </rPr>
      <t>L</t>
    </r>
    <r>
      <rPr>
        <sz val="8"/>
        <color theme="1"/>
        <rFont val="ＭＳ Ｐゴシック"/>
        <family val="3"/>
        <charset val="128"/>
      </rPr>
      <t>）</t>
    </r>
    <rPh sb="1" eb="2">
      <t>ハイ</t>
    </rPh>
    <rPh sb="3" eb="4">
      <t>キ</t>
    </rPh>
    <rPh sb="4" eb="5">
      <t>リョウ</t>
    </rPh>
    <phoneticPr fontId="24"/>
  </si>
  <si>
    <r>
      <t>燃</t>
    </r>
    <r>
      <rPr>
        <sz val="8"/>
        <color theme="1"/>
        <rFont val="ＭＳ Ｐゴシック"/>
        <family val="3"/>
        <charset val="128"/>
      </rPr>
      <t>費</t>
    </r>
  </si>
  <si>
    <r>
      <t>主</t>
    </r>
    <r>
      <rPr>
        <sz val="8"/>
        <color theme="1"/>
        <rFont val="ＭＳ Ｐゴシック"/>
        <family val="3"/>
        <charset val="128"/>
      </rPr>
      <t>要排</t>
    </r>
  </si>
  <si>
    <r>
      <t>低</t>
    </r>
    <r>
      <rPr>
        <sz val="8"/>
        <color theme="1"/>
        <rFont val="ＭＳ Ｐゴシック"/>
        <family val="3"/>
        <charset val="128"/>
      </rPr>
      <t>排出</t>
    </r>
  </si>
  <si>
    <r>
      <t>改</t>
    </r>
    <r>
      <rPr>
        <sz val="8"/>
        <color theme="1"/>
        <rFont val="ＭＳ Ｐゴシック"/>
        <family val="3"/>
        <charset val="128"/>
      </rPr>
      <t>善</t>
    </r>
    <rPh sb="0" eb="2">
      <t>カイゼン</t>
    </rPh>
    <phoneticPr fontId="24"/>
  </si>
  <si>
    <r>
      <t>出</t>
    </r>
    <r>
      <rPr>
        <sz val="8"/>
        <color theme="1"/>
        <rFont val="ＭＳ Ｐゴシック"/>
        <family val="3"/>
        <charset val="128"/>
      </rPr>
      <t>ガス</t>
    </r>
  </si>
  <si>
    <r>
      <t>駆</t>
    </r>
    <r>
      <rPr>
        <sz val="8"/>
        <color theme="1"/>
        <rFont val="ＭＳ Ｐゴシック"/>
        <family val="3"/>
        <charset val="128"/>
      </rPr>
      <t>動</t>
    </r>
  </si>
  <si>
    <r>
      <t>そ</t>
    </r>
    <r>
      <rPr>
        <sz val="8"/>
        <color theme="1"/>
        <rFont val="ＭＳ Ｐゴシック"/>
        <family val="3"/>
        <charset val="128"/>
      </rPr>
      <t>の他</t>
    </r>
  </si>
  <si>
    <r>
      <t>ガ</t>
    </r>
    <r>
      <rPr>
        <sz val="8"/>
        <color theme="1"/>
        <rFont val="ＭＳ Ｐゴシック"/>
        <family val="3"/>
        <charset val="128"/>
      </rPr>
      <t>ス認定</t>
    </r>
  </si>
  <si>
    <r>
      <t>対</t>
    </r>
    <r>
      <rPr>
        <sz val="8"/>
        <color theme="1"/>
        <rFont val="ＭＳ Ｐゴシック"/>
        <family val="3"/>
        <charset val="128"/>
      </rPr>
      <t>策</t>
    </r>
    <rPh sb="0" eb="2">
      <t>タイサク</t>
    </rPh>
    <phoneticPr fontId="24"/>
  </si>
  <si>
    <r>
      <t>対</t>
    </r>
    <r>
      <rPr>
        <sz val="8"/>
        <color theme="1"/>
        <rFont val="ＭＳ Ｐゴシック"/>
        <family val="3"/>
        <charset val="128"/>
      </rPr>
      <t>策</t>
    </r>
  </si>
  <si>
    <r>
      <t>形</t>
    </r>
    <r>
      <rPr>
        <sz val="8"/>
        <color theme="1"/>
        <rFont val="ＭＳ Ｐゴシック"/>
        <family val="3"/>
        <charset val="128"/>
      </rPr>
      <t>式</t>
    </r>
  </si>
  <si>
    <r>
      <t>レ</t>
    </r>
    <r>
      <rPr>
        <sz val="8"/>
        <color theme="1"/>
        <rFont val="ＭＳ Ｐゴシック"/>
        <family val="3"/>
        <charset val="128"/>
      </rPr>
      <t>ベル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</si>
</sst>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0.0"/>
    <numFmt numFmtId="177" formatCode="0_);[Red]\(0\)"/>
    <numFmt numFmtId="178" formatCode="0_ "/>
    <numFmt numFmtId="179" formatCode="0.000"/>
    <numFmt numFmtId="180" formatCode="0.0_ "/>
  </numFmts>
  <fonts count="38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sz val="8"/>
      <name val="ＭＳ Ｐゴシック"/>
      <family val="3"/>
      <charset val="128"/>
    </font>
    <font>
      <b/>
      <sz val="10"/>
      <name val="Arial"/>
      <family val="2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8"/>
      <color rgb="FFFF0000"/>
      <name val="ＭＳ Ｐゴシック"/>
      <family val="3"/>
      <charset val="128"/>
    </font>
    <font>
      <sz val="12"/>
      <color theme="1"/>
      <name val="Arial"/>
      <family val="2"/>
    </font>
    <font>
      <sz val="8"/>
      <color theme="1"/>
      <name val="ＭＳ Ｐゴシック"/>
      <family val="3"/>
      <charset val="128"/>
    </font>
    <font>
      <b/>
      <sz val="12"/>
      <color theme="1"/>
      <name val="Arial"/>
      <family val="2"/>
    </font>
    <font>
      <b/>
      <sz val="12"/>
      <color theme="1"/>
      <name val="ＭＳ Ｐゴシック"/>
      <family val="3"/>
      <charset val="128"/>
    </font>
    <font>
      <sz val="11"/>
      <color theme="1"/>
      <name val="Arial"/>
      <family val="2"/>
    </font>
    <font>
      <u/>
      <sz val="8"/>
      <color theme="1"/>
      <name val="Arial"/>
      <family val="2"/>
    </font>
    <font>
      <sz val="8"/>
      <color theme="1"/>
      <name val="Arial Unicode MS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5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0" fontId="7" fillId="7" borderId="4" applyNumberFormat="0" applyAlignment="0" applyProtection="0">
      <alignment vertical="center"/>
    </xf>
    <xf numFmtId="0" fontId="1" fillId="0" borderId="0">
      <alignment vertical="center"/>
    </xf>
    <xf numFmtId="0" fontId="10" fillId="4" borderId="0" applyNumberFormat="0" applyBorder="0" applyAlignment="0" applyProtection="0">
      <alignment vertical="center"/>
    </xf>
  </cellStyleXfs>
  <cellXfs count="149">
    <xf numFmtId="0" fontId="0" fillId="0" borderId="0" xfId="0"/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/>
    <xf numFmtId="0" fontId="20" fillId="24" borderId="0" xfId="0" applyFont="1" applyFill="1" applyBorder="1"/>
    <xf numFmtId="0" fontId="20" fillId="0" borderId="0" xfId="0" applyFont="1" applyFill="1"/>
    <xf numFmtId="0" fontId="21" fillId="0" borderId="0" xfId="0" applyFont="1" applyFill="1" applyBorder="1"/>
    <xf numFmtId="0" fontId="19" fillId="0" borderId="0" xfId="0" applyFont="1" applyFill="1" applyBorder="1" applyAlignment="1">
      <alignment horizontal="right"/>
    </xf>
    <xf numFmtId="0" fontId="20" fillId="0" borderId="15" xfId="0" applyFont="1" applyFill="1" applyBorder="1" applyAlignment="1">
      <alignment horizontal="center"/>
    </xf>
    <xf numFmtId="0" fontId="20" fillId="0" borderId="15" xfId="0" applyFont="1" applyFill="1" applyBorder="1"/>
    <xf numFmtId="0" fontId="20" fillId="0" borderId="19" xfId="0" applyFont="1" applyFill="1" applyBorder="1" applyAlignment="1">
      <alignment horizontal="center" vertical="center"/>
    </xf>
    <xf numFmtId="0" fontId="18" fillId="0" borderId="20" xfId="0" applyFont="1" applyFill="1" applyBorder="1"/>
    <xf numFmtId="0" fontId="18" fillId="0" borderId="12" xfId="0" applyFont="1" applyFill="1" applyBorder="1"/>
    <xf numFmtId="0" fontId="20" fillId="0" borderId="15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 applyProtection="1">
      <alignment horizontal="center" vertical="center"/>
      <protection locked="0"/>
    </xf>
    <xf numFmtId="3" fontId="20" fillId="0" borderId="10" xfId="0" quotePrefix="1" applyNumberFormat="1" applyFont="1" applyFill="1" applyBorder="1" applyAlignment="1" applyProtection="1">
      <alignment horizontal="center" vertical="center"/>
      <protection locked="0"/>
    </xf>
    <xf numFmtId="0" fontId="27" fillId="0" borderId="16" xfId="0" applyFont="1" applyFill="1" applyBorder="1" applyAlignment="1" applyProtection="1">
      <alignment vertical="center"/>
      <protection locked="0"/>
    </xf>
    <xf numFmtId="0" fontId="27" fillId="0" borderId="25" xfId="0" applyFont="1" applyFill="1" applyBorder="1" applyAlignment="1" applyProtection="1">
      <alignment vertical="center"/>
      <protection locked="0"/>
    </xf>
    <xf numFmtId="38" fontId="20" fillId="0" borderId="10" xfId="34" applyFont="1" applyFill="1" applyBorder="1" applyAlignment="1" applyProtection="1">
      <alignment horizontal="center" vertical="center"/>
      <protection locked="0"/>
    </xf>
    <xf numFmtId="0" fontId="20" fillId="0" borderId="4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/>
    <xf numFmtId="180" fontId="28" fillId="0" borderId="10" xfId="0" applyNumberFormat="1" applyFont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177" fontId="20" fillId="0" borderId="0" xfId="0" applyNumberFormat="1" applyFont="1" applyFill="1" applyBorder="1"/>
    <xf numFmtId="177" fontId="27" fillId="0" borderId="10" xfId="0" applyNumberFormat="1" applyFont="1" applyBorder="1" applyAlignment="1">
      <alignment horizontal="center" vertical="center"/>
    </xf>
    <xf numFmtId="177" fontId="22" fillId="0" borderId="19" xfId="0" applyNumberFormat="1" applyFont="1" applyFill="1" applyBorder="1" applyAlignment="1">
      <alignment horizontal="center" vertical="center" wrapText="1"/>
    </xf>
    <xf numFmtId="0" fontId="26" fillId="0" borderId="0" xfId="0" applyFont="1" applyFill="1"/>
    <xf numFmtId="180" fontId="23" fillId="0" borderId="10" xfId="0" applyNumberFormat="1" applyFont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180" fontId="29" fillId="0" borderId="10" xfId="0" applyNumberFormat="1" applyFont="1" applyBorder="1" applyAlignment="1">
      <alignment horizontal="center" vertical="center"/>
    </xf>
    <xf numFmtId="3" fontId="26" fillId="0" borderId="10" xfId="0" applyNumberFormat="1" applyFont="1" applyFill="1" applyBorder="1" applyAlignment="1" applyProtection="1">
      <alignment horizontal="center" vertical="center"/>
      <protection locked="0"/>
    </xf>
    <xf numFmtId="3" fontId="22" fillId="0" borderId="19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38" fontId="26" fillId="0" borderId="10" xfId="34" applyFont="1" applyFill="1" applyBorder="1" applyAlignment="1" applyProtection="1">
      <alignment horizontal="center" vertical="center"/>
      <protection locked="0"/>
    </xf>
    <xf numFmtId="3" fontId="26" fillId="0" borderId="10" xfId="0" quotePrefix="1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/>
    <xf numFmtId="0" fontId="27" fillId="0" borderId="0" xfId="0" applyFont="1" applyFill="1"/>
    <xf numFmtId="0" fontId="31" fillId="0" borderId="0" xfId="0" applyFont="1" applyFill="1" applyBorder="1"/>
    <xf numFmtId="0" fontId="27" fillId="0" borderId="12" xfId="0" applyFont="1" applyFill="1" applyBorder="1"/>
    <xf numFmtId="177" fontId="27" fillId="0" borderId="0" xfId="0" applyNumberFormat="1" applyFont="1" applyFill="1"/>
    <xf numFmtId="0" fontId="33" fillId="0" borderId="0" xfId="0" applyFont="1" applyFill="1" applyBorder="1" applyAlignment="1"/>
    <xf numFmtId="0" fontId="27" fillId="0" borderId="0" xfId="0" applyFont="1" applyFill="1" applyAlignment="1">
      <alignment horizontal="right"/>
    </xf>
    <xf numFmtId="0" fontId="27" fillId="0" borderId="13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15" xfId="0" applyFont="1" applyFill="1" applyBorder="1"/>
    <xf numFmtId="0" fontId="27" fillId="0" borderId="12" xfId="0" applyFont="1" applyFill="1" applyBorder="1" applyAlignment="1">
      <alignment horizontal="center"/>
    </xf>
    <xf numFmtId="0" fontId="32" fillId="0" borderId="11" xfId="0" applyFont="1" applyFill="1" applyBorder="1" applyAlignment="1" applyProtection="1">
      <alignment vertical="center"/>
      <protection locked="0"/>
    </xf>
    <xf numFmtId="0" fontId="27" fillId="0" borderId="21" xfId="0" applyFont="1" applyFill="1" applyBorder="1" applyAlignment="1" applyProtection="1">
      <alignment horizontal="left" vertical="center"/>
      <protection locked="0"/>
    </xf>
    <xf numFmtId="0" fontId="27" fillId="0" borderId="10" xfId="0" applyFont="1" applyFill="1" applyBorder="1" applyAlignment="1" applyProtection="1">
      <alignment horizontal="left" vertical="center"/>
      <protection locked="0"/>
    </xf>
    <xf numFmtId="0" fontId="32" fillId="0" borderId="10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179" fontId="27" fillId="0" borderId="10" xfId="0" applyNumberFormat="1" applyFont="1" applyFill="1" applyBorder="1" applyAlignment="1" applyProtection="1">
      <alignment horizontal="center" vertical="center"/>
      <protection locked="0"/>
    </xf>
    <xf numFmtId="3" fontId="27" fillId="0" borderId="10" xfId="0" applyNumberFormat="1" applyFont="1" applyFill="1" applyBorder="1" applyAlignment="1" applyProtection="1">
      <alignment horizontal="center" vertical="center"/>
      <protection locked="0"/>
    </xf>
    <xf numFmtId="0" fontId="27" fillId="0" borderId="21" xfId="0" applyFont="1" applyFill="1" applyBorder="1" applyAlignment="1" applyProtection="1">
      <alignment horizontal="center" vertical="center"/>
      <protection locked="0"/>
    </xf>
    <xf numFmtId="176" fontId="28" fillId="0" borderId="22" xfId="0" quotePrefix="1" applyNumberFormat="1" applyFont="1" applyFill="1" applyBorder="1" applyAlignment="1" applyProtection="1">
      <alignment horizontal="center" vertical="center" wrapText="1"/>
      <protection locked="0"/>
    </xf>
    <xf numFmtId="177" fontId="28" fillId="0" borderId="23" xfId="0" applyNumberFormat="1" applyFont="1" applyFill="1" applyBorder="1" applyAlignment="1">
      <alignment horizontal="center" vertical="center" wrapText="1"/>
    </xf>
    <xf numFmtId="176" fontId="28" fillId="0" borderId="10" xfId="0" quotePrefix="1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36" fillId="0" borderId="25" xfId="0" applyFont="1" applyFill="1" applyBorder="1" applyAlignment="1" applyProtection="1">
      <alignment horizontal="center" vertical="center"/>
      <protection locked="0"/>
    </xf>
    <xf numFmtId="178" fontId="27" fillId="0" borderId="24" xfId="0" applyNumberFormat="1" applyFont="1" applyFill="1" applyBorder="1" applyAlignment="1">
      <alignment horizontal="center" vertical="center"/>
    </xf>
    <xf numFmtId="178" fontId="27" fillId="0" borderId="10" xfId="0" applyNumberFormat="1" applyFont="1" applyFill="1" applyBorder="1" applyAlignment="1">
      <alignment horizontal="center" vertical="center"/>
    </xf>
    <xf numFmtId="178" fontId="37" fillId="0" borderId="10" xfId="0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 applyProtection="1">
      <alignment vertical="center"/>
      <protection locked="0"/>
    </xf>
    <xf numFmtId="0" fontId="27" fillId="0" borderId="11" xfId="0" applyFont="1" applyFill="1" applyBorder="1" applyAlignment="1" applyProtection="1">
      <alignment horizontal="left" vertical="center"/>
      <protection locked="0"/>
    </xf>
    <xf numFmtId="0" fontId="27" fillId="0" borderId="11" xfId="0" quotePrefix="1" applyFont="1" applyFill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179" fontId="27" fillId="0" borderId="11" xfId="0" applyNumberFormat="1" applyFont="1" applyFill="1" applyBorder="1" applyAlignment="1" applyProtection="1">
      <alignment horizontal="center" vertical="center"/>
      <protection locked="0"/>
    </xf>
    <xf numFmtId="3" fontId="27" fillId="0" borderId="10" xfId="0" quotePrefix="1" applyNumberFormat="1" applyFont="1" applyFill="1" applyBorder="1" applyAlignment="1" applyProtection="1">
      <alignment horizontal="center" vertical="center"/>
      <protection locked="0"/>
    </xf>
    <xf numFmtId="178" fontId="37" fillId="0" borderId="19" xfId="0" applyNumberFormat="1" applyFont="1" applyFill="1" applyBorder="1" applyAlignment="1">
      <alignment horizontal="center" vertical="center"/>
    </xf>
    <xf numFmtId="176" fontId="28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/>
      <protection locked="0"/>
    </xf>
    <xf numFmtId="3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38" fontId="27" fillId="0" borderId="10" xfId="34" applyFont="1" applyFill="1" applyBorder="1" applyAlignment="1" applyProtection="1">
      <alignment horizontal="center" vertical="center"/>
      <protection locked="0"/>
    </xf>
    <xf numFmtId="0" fontId="32" fillId="0" borderId="10" xfId="0" applyFont="1" applyFill="1" applyBorder="1" applyAlignment="1" applyProtection="1">
      <alignment horizontal="left" vertical="center"/>
      <protection locked="0"/>
    </xf>
    <xf numFmtId="3" fontId="27" fillId="0" borderId="10" xfId="0" quotePrefix="1" applyNumberFormat="1" applyFont="1" applyFill="1" applyBorder="1" applyAlignment="1" applyProtection="1">
      <alignment horizontal="center" vertical="center" wrapText="1"/>
      <protection locked="0"/>
    </xf>
    <xf numFmtId="0" fontId="32" fillId="0" borderId="1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 applyProtection="1">
      <alignment horizontal="left" vertical="center" wrapText="1"/>
      <protection locked="0"/>
    </xf>
    <xf numFmtId="0" fontId="27" fillId="0" borderId="20" xfId="0" applyFont="1" applyFill="1" applyBorder="1" applyAlignment="1" applyProtection="1">
      <alignment vertical="center"/>
      <protection locked="0"/>
    </xf>
    <xf numFmtId="38" fontId="27" fillId="0" borderId="10" xfId="33" applyFont="1" applyFill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177" fontId="32" fillId="0" borderId="11" xfId="0" applyNumberFormat="1" applyFont="1" applyFill="1" applyBorder="1" applyAlignment="1">
      <alignment horizontal="center" vertical="center" wrapText="1"/>
    </xf>
    <xf numFmtId="177" fontId="32" fillId="0" borderId="16" xfId="0" applyNumberFormat="1" applyFont="1" applyFill="1" applyBorder="1" applyAlignment="1">
      <alignment horizontal="center" vertical="center" wrapText="1"/>
    </xf>
    <xf numFmtId="177" fontId="32" fillId="0" borderId="19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shrinkToFit="1"/>
    </xf>
    <xf numFmtId="0" fontId="27" fillId="0" borderId="12" xfId="0" applyFont="1" applyFill="1" applyBorder="1" applyAlignment="1">
      <alignment horizontal="center" shrinkToFit="1"/>
    </xf>
    <xf numFmtId="0" fontId="27" fillId="0" borderId="15" xfId="0" applyFont="1" applyFill="1" applyBorder="1" applyAlignment="1">
      <alignment horizontal="center" shrinkToFit="1"/>
    </xf>
    <xf numFmtId="0" fontId="27" fillId="0" borderId="12" xfId="0" applyFont="1" applyFill="1" applyBorder="1" applyAlignment="1">
      <alignment horizontal="left"/>
    </xf>
    <xf numFmtId="0" fontId="32" fillId="0" borderId="12" xfId="0" applyFont="1" applyFill="1" applyBorder="1" applyAlignment="1" applyProtection="1">
      <protection locked="0"/>
    </xf>
    <xf numFmtId="0" fontId="27" fillId="0" borderId="12" xfId="0" applyFont="1" applyFill="1" applyBorder="1" applyAlignment="1" applyProtection="1">
      <protection locked="0"/>
    </xf>
    <xf numFmtId="0" fontId="27" fillId="0" borderId="27" xfId="0" applyFont="1" applyFill="1" applyBorder="1" applyAlignment="1">
      <alignment horizontal="right"/>
    </xf>
    <xf numFmtId="0" fontId="27" fillId="0" borderId="31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25" borderId="31" xfId="0" applyFont="1" applyFill="1" applyBorder="1" applyAlignment="1">
      <alignment horizontal="center"/>
    </xf>
    <xf numFmtId="0" fontId="27" fillId="25" borderId="26" xfId="0" applyFont="1" applyFill="1" applyBorder="1" applyAlignment="1">
      <alignment horizontal="center"/>
    </xf>
    <xf numFmtId="0" fontId="27" fillId="25" borderId="13" xfId="0" applyFont="1" applyFill="1" applyBorder="1" applyAlignment="1">
      <alignment horizontal="center"/>
    </xf>
    <xf numFmtId="0" fontId="27" fillId="0" borderId="31" xfId="0" applyFont="1" applyFill="1" applyBorder="1" applyAlignment="1">
      <alignment horizontal="center" shrinkToFit="1"/>
    </xf>
    <xf numFmtId="0" fontId="27" fillId="0" borderId="26" xfId="0" applyFont="1" applyFill="1" applyBorder="1" applyAlignment="1">
      <alignment horizontal="center" shrinkToFit="1"/>
    </xf>
    <xf numFmtId="0" fontId="27" fillId="0" borderId="13" xfId="0" applyFont="1" applyFill="1" applyBorder="1" applyAlignment="1">
      <alignment horizontal="center" shrinkToFit="1"/>
    </xf>
    <xf numFmtId="0" fontId="32" fillId="0" borderId="32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35" fillId="0" borderId="26" xfId="0" applyFont="1" applyFill="1" applyBorder="1"/>
    <xf numFmtId="0" fontId="35" fillId="0" borderId="39" xfId="0" applyFont="1" applyFill="1" applyBorder="1"/>
    <xf numFmtId="0" fontId="35" fillId="0" borderId="0" xfId="0" applyFont="1" applyFill="1"/>
    <xf numFmtId="0" fontId="35" fillId="0" borderId="20" xfId="0" applyFont="1" applyFill="1" applyBorder="1"/>
    <xf numFmtId="0" fontId="35" fillId="0" borderId="12" xfId="0" applyFont="1" applyFill="1" applyBorder="1"/>
    <xf numFmtId="0" fontId="27" fillId="0" borderId="26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通貨 2" xfId="42"/>
    <cellStyle name="通貨 2 2" xfId="43"/>
    <cellStyle name="入力" xfId="44" builtinId="20" customBuiltin="1"/>
    <cellStyle name="標準" xfId="0" builtinId="0"/>
    <cellStyle name="標準 2" xfId="45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619125</xdr:colOff>
      <xdr:row>1</xdr:row>
      <xdr:rowOff>104775</xdr:rowOff>
    </xdr:from>
    <xdr:to>
      <xdr:col>23</xdr:col>
      <xdr:colOff>581025</xdr:colOff>
      <xdr:row>2</xdr:row>
      <xdr:rowOff>152400</xdr:rowOff>
    </xdr:to>
    <xdr:sp macro="" textlink="">
      <xdr:nvSpPr>
        <xdr:cNvPr id="2071" name="Text Box 23"/>
        <xdr:cNvSpPr txBox="1">
          <a:spLocks noChangeArrowheads="1"/>
        </xdr:cNvSpPr>
      </xdr:nvSpPr>
      <xdr:spPr bwMode="auto">
        <a:xfrm>
          <a:off x="20612100" y="381000"/>
          <a:ext cx="6477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別添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WLTP結果シート"/>
      <sheetName val="VN12-2陣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H45"/>
  <sheetViews>
    <sheetView tabSelected="1" view="pageBreakPreview" zoomScale="80" zoomScaleNormal="55" zoomScaleSheetLayoutView="80" workbookViewId="0">
      <pane xSplit="3" ySplit="8" topLeftCell="D9" activePane="bottomRight" state="frozen"/>
      <selection pane="topRight"/>
      <selection pane="bottomLeft"/>
      <selection pane="bottomRight" activeCell="E15" sqref="A2:X35"/>
    </sheetView>
  </sheetViews>
  <sheetFormatPr defaultColWidth="9" defaultRowHeight="11.25"/>
  <cols>
    <col min="1" max="1" width="10.625" style="1" customWidth="1"/>
    <col min="2" max="2" width="3.875" style="2" bestFit="1" customWidth="1"/>
    <col min="3" max="3" width="29.25" style="2" customWidth="1"/>
    <col min="4" max="4" width="13.875" style="2" bestFit="1" customWidth="1"/>
    <col min="5" max="5" width="16.875" style="3" customWidth="1"/>
    <col min="6" max="6" width="13.125" style="2" bestFit="1" customWidth="1"/>
    <col min="7" max="7" width="7.375" style="2" bestFit="1" customWidth="1"/>
    <col min="8" max="8" width="12.125" style="2" bestFit="1" customWidth="1"/>
    <col min="9" max="9" width="10.5" style="2" bestFit="1" customWidth="1"/>
    <col min="10" max="10" width="7" style="2" bestFit="1" customWidth="1"/>
    <col min="11" max="11" width="5.875" style="2" bestFit="1" customWidth="1"/>
    <col min="12" max="12" width="8.75" style="2" bestFit="1" customWidth="1"/>
    <col min="13" max="13" width="8.5" style="2" bestFit="1" customWidth="1"/>
    <col min="14" max="14" width="8.625" style="2" bestFit="1" customWidth="1"/>
    <col min="15" max="15" width="9.375" style="2" customWidth="1"/>
    <col min="16" max="16" width="14.375" style="2" bestFit="1" customWidth="1"/>
    <col min="17" max="17" width="10" style="2" bestFit="1" customWidth="1"/>
    <col min="18" max="18" width="6" style="2" customWidth="1"/>
    <col min="19" max="19" width="17.75" style="2" customWidth="1"/>
    <col min="20" max="20" width="9.25" style="2" customWidth="1"/>
    <col min="21" max="22" width="8.25" style="2" bestFit="1" customWidth="1"/>
    <col min="23" max="23" width="9" style="29" bestFit="1"/>
    <col min="24" max="24" width="9" style="2"/>
    <col min="25" max="25" width="5.5" style="2" customWidth="1"/>
    <col min="26" max="16384" width="9" style="2"/>
  </cols>
  <sheetData>
    <row r="1" spans="1:34" ht="21.75" customHeight="1">
      <c r="A1" s="5"/>
      <c r="B1" s="5"/>
      <c r="R1" s="6"/>
    </row>
    <row r="2" spans="1:34" s="4" customFormat="1" ht="15">
      <c r="A2" s="44"/>
      <c r="B2" s="44"/>
      <c r="C2" s="44"/>
      <c r="D2" s="45"/>
      <c r="E2" s="45"/>
      <c r="F2" s="46"/>
      <c r="G2" s="45"/>
      <c r="H2" s="45"/>
      <c r="I2" s="44"/>
      <c r="J2" s="116" t="s">
        <v>97</v>
      </c>
      <c r="K2" s="116"/>
      <c r="L2" s="116"/>
      <c r="M2" s="116"/>
      <c r="N2" s="116"/>
      <c r="O2" s="116"/>
      <c r="P2" s="116"/>
      <c r="Q2" s="47"/>
      <c r="R2" s="117"/>
      <c r="S2" s="118"/>
      <c r="T2" s="118"/>
      <c r="U2" s="118"/>
      <c r="V2" s="118"/>
      <c r="W2" s="48"/>
      <c r="X2" s="45"/>
    </row>
    <row r="3" spans="1:34" s="4" customFormat="1" ht="23.25" customHeight="1">
      <c r="A3" s="49" t="s">
        <v>98</v>
      </c>
      <c r="B3" s="49"/>
      <c r="C3" s="44"/>
      <c r="D3" s="45"/>
      <c r="E3" s="45"/>
      <c r="F3" s="44"/>
      <c r="G3" s="44"/>
      <c r="H3" s="44"/>
      <c r="I3" s="44"/>
      <c r="J3" s="47"/>
      <c r="K3" s="44"/>
      <c r="L3" s="44"/>
      <c r="M3" s="44"/>
      <c r="N3" s="44"/>
      <c r="O3" s="44"/>
      <c r="P3" s="44"/>
      <c r="Q3" s="45"/>
      <c r="R3" s="50"/>
      <c r="S3" s="119" t="s">
        <v>99</v>
      </c>
      <c r="T3" s="119"/>
      <c r="U3" s="119"/>
      <c r="V3" s="119"/>
      <c r="W3" s="119"/>
      <c r="X3" s="119"/>
    </row>
    <row r="4" spans="1:34" s="4" customFormat="1" ht="14.25" customHeight="1">
      <c r="A4" s="138" t="s">
        <v>100</v>
      </c>
      <c r="B4" s="139" t="s">
        <v>101</v>
      </c>
      <c r="C4" s="140"/>
      <c r="D4" s="145"/>
      <c r="E4" s="51"/>
      <c r="F4" s="139" t="s">
        <v>102</v>
      </c>
      <c r="G4" s="147"/>
      <c r="H4" s="93" t="s">
        <v>103</v>
      </c>
      <c r="I4" s="93" t="s">
        <v>104</v>
      </c>
      <c r="J4" s="120" t="s">
        <v>105</v>
      </c>
      <c r="K4" s="123" t="s">
        <v>106</v>
      </c>
      <c r="L4" s="124"/>
      <c r="M4" s="124"/>
      <c r="N4" s="124"/>
      <c r="O4" s="125"/>
      <c r="P4" s="51"/>
      <c r="Q4" s="126"/>
      <c r="R4" s="127"/>
      <c r="S4" s="128"/>
      <c r="T4" s="52"/>
      <c r="U4" s="129" t="s">
        <v>3</v>
      </c>
      <c r="V4" s="102" t="s">
        <v>4</v>
      </c>
      <c r="W4" s="132" t="s">
        <v>0</v>
      </c>
      <c r="X4" s="133"/>
      <c r="Z4" s="105" t="s">
        <v>2</v>
      </c>
      <c r="AA4" s="25"/>
      <c r="AB4" s="25"/>
      <c r="AC4" s="105" t="s">
        <v>2</v>
      </c>
      <c r="AD4" s="26"/>
      <c r="AE4" s="26"/>
      <c r="AF4" s="26"/>
      <c r="AG4" s="26"/>
      <c r="AH4" s="26"/>
    </row>
    <row r="5" spans="1:34" s="4" customFormat="1" ht="11.25" customHeight="1">
      <c r="A5" s="94"/>
      <c r="B5" s="141"/>
      <c r="C5" s="142"/>
      <c r="D5" s="146"/>
      <c r="E5" s="53"/>
      <c r="F5" s="122"/>
      <c r="G5" s="112"/>
      <c r="H5" s="94"/>
      <c r="I5" s="94"/>
      <c r="J5" s="121"/>
      <c r="K5" s="134" t="s">
        <v>107</v>
      </c>
      <c r="L5" s="135" t="s">
        <v>108</v>
      </c>
      <c r="M5" s="107" t="s">
        <v>109</v>
      </c>
      <c r="N5" s="110" t="s">
        <v>110</v>
      </c>
      <c r="O5" s="110" t="s">
        <v>111</v>
      </c>
      <c r="P5" s="54" t="s">
        <v>112</v>
      </c>
      <c r="Q5" s="113" t="s">
        <v>113</v>
      </c>
      <c r="R5" s="114"/>
      <c r="S5" s="115"/>
      <c r="T5" s="55" t="s">
        <v>114</v>
      </c>
      <c r="U5" s="130"/>
      <c r="V5" s="94"/>
      <c r="W5" s="99" t="s">
        <v>1</v>
      </c>
      <c r="X5" s="102" t="s">
        <v>5</v>
      </c>
      <c r="Z5" s="105"/>
      <c r="AA5" s="105" t="s">
        <v>6</v>
      </c>
      <c r="AB5" s="96" t="s">
        <v>1</v>
      </c>
      <c r="AC5" s="106"/>
      <c r="AD5" s="105" t="s">
        <v>6</v>
      </c>
      <c r="AE5" s="96" t="s">
        <v>1</v>
      </c>
      <c r="AF5" s="96" t="s">
        <v>5</v>
      </c>
      <c r="AG5" s="96" t="s">
        <v>82</v>
      </c>
      <c r="AH5" s="96" t="s">
        <v>83</v>
      </c>
    </row>
    <row r="6" spans="1:34" s="4" customFormat="1" ht="11.25" customHeight="1">
      <c r="A6" s="94"/>
      <c r="B6" s="141"/>
      <c r="C6" s="142"/>
      <c r="D6" s="138" t="s">
        <v>115</v>
      </c>
      <c r="E6" s="148" t="s">
        <v>7</v>
      </c>
      <c r="F6" s="138" t="s">
        <v>115</v>
      </c>
      <c r="G6" s="93" t="s">
        <v>116</v>
      </c>
      <c r="H6" s="94"/>
      <c r="I6" s="94"/>
      <c r="J6" s="121"/>
      <c r="K6" s="108"/>
      <c r="L6" s="136"/>
      <c r="M6" s="108"/>
      <c r="N6" s="111"/>
      <c r="O6" s="111"/>
      <c r="P6" s="56" t="s">
        <v>117</v>
      </c>
      <c r="Q6" s="56" t="s">
        <v>118</v>
      </c>
      <c r="R6" s="56"/>
      <c r="S6" s="56"/>
      <c r="T6" s="57" t="s">
        <v>119</v>
      </c>
      <c r="U6" s="130"/>
      <c r="V6" s="94"/>
      <c r="W6" s="100"/>
      <c r="X6" s="103"/>
      <c r="Z6" s="105"/>
      <c r="AA6" s="106"/>
      <c r="AB6" s="97"/>
      <c r="AC6" s="106"/>
      <c r="AD6" s="106"/>
      <c r="AE6" s="97"/>
      <c r="AF6" s="97"/>
      <c r="AG6" s="97"/>
      <c r="AH6" s="97"/>
    </row>
    <row r="7" spans="1:34" s="4" customFormat="1" ht="12" customHeight="1">
      <c r="A7" s="94"/>
      <c r="B7" s="141"/>
      <c r="C7" s="142"/>
      <c r="D7" s="94"/>
      <c r="E7" s="94"/>
      <c r="F7" s="94"/>
      <c r="G7" s="94"/>
      <c r="H7" s="94"/>
      <c r="I7" s="94"/>
      <c r="J7" s="121"/>
      <c r="K7" s="108"/>
      <c r="L7" s="136"/>
      <c r="M7" s="108"/>
      <c r="N7" s="111"/>
      <c r="O7" s="111"/>
      <c r="P7" s="56" t="s">
        <v>120</v>
      </c>
      <c r="Q7" s="56" t="s">
        <v>121</v>
      </c>
      <c r="R7" s="56" t="s">
        <v>122</v>
      </c>
      <c r="S7" s="56" t="s">
        <v>123</v>
      </c>
      <c r="T7" s="57" t="s">
        <v>124</v>
      </c>
      <c r="U7" s="130"/>
      <c r="V7" s="94"/>
      <c r="W7" s="100"/>
      <c r="X7" s="103"/>
      <c r="Z7" s="105"/>
      <c r="AA7" s="106"/>
      <c r="AB7" s="97"/>
      <c r="AC7" s="106"/>
      <c r="AD7" s="106"/>
      <c r="AE7" s="97"/>
      <c r="AF7" s="97"/>
      <c r="AG7" s="97"/>
      <c r="AH7" s="97"/>
    </row>
    <row r="8" spans="1:34" s="4" customFormat="1" ht="11.25" customHeight="1">
      <c r="A8" s="95"/>
      <c r="B8" s="143"/>
      <c r="C8" s="144"/>
      <c r="D8" s="95"/>
      <c r="E8" s="95"/>
      <c r="F8" s="95"/>
      <c r="G8" s="95"/>
      <c r="H8" s="95"/>
      <c r="I8" s="95"/>
      <c r="J8" s="122"/>
      <c r="K8" s="109"/>
      <c r="L8" s="137"/>
      <c r="M8" s="109"/>
      <c r="N8" s="112"/>
      <c r="O8" s="112"/>
      <c r="P8" s="53" t="s">
        <v>125</v>
      </c>
      <c r="Q8" s="53" t="s">
        <v>126</v>
      </c>
      <c r="R8" s="53" t="s">
        <v>127</v>
      </c>
      <c r="S8" s="58"/>
      <c r="T8" s="59" t="s">
        <v>128</v>
      </c>
      <c r="U8" s="131"/>
      <c r="V8" s="95"/>
      <c r="W8" s="101"/>
      <c r="X8" s="104"/>
      <c r="Z8" s="105"/>
      <c r="AA8" s="106"/>
      <c r="AB8" s="98"/>
      <c r="AC8" s="106"/>
      <c r="AD8" s="106"/>
      <c r="AE8" s="98"/>
      <c r="AF8" s="98"/>
      <c r="AG8" s="98"/>
      <c r="AH8" s="98"/>
    </row>
    <row r="9" spans="1:34" s="4" customFormat="1" ht="24" customHeight="1">
      <c r="A9" s="60" t="s">
        <v>8</v>
      </c>
      <c r="B9" s="22"/>
      <c r="C9" s="61" t="s">
        <v>9</v>
      </c>
      <c r="D9" s="62" t="s">
        <v>10</v>
      </c>
      <c r="E9" s="63" t="s">
        <v>11</v>
      </c>
      <c r="F9" s="64" t="s">
        <v>12</v>
      </c>
      <c r="G9" s="65">
        <v>0.999</v>
      </c>
      <c r="H9" s="64" t="s">
        <v>13</v>
      </c>
      <c r="I9" s="66" t="str">
        <f t="shared" ref="I9:I35" si="0">IF(AC9-Z9&gt;0,CONCATENATE(TEXT(Z9,"#,##0"),"~",TEXT(AC9,"#,##0")),TEXT(Z9,"#,##0"))</f>
        <v>1,270</v>
      </c>
      <c r="J9" s="67">
        <v>5</v>
      </c>
      <c r="K9" s="68">
        <v>16.899999999999999</v>
      </c>
      <c r="L9" s="69">
        <f t="shared" ref="L9:L35" si="1">IF(K9&gt;0,1/K9*34.6*67.1,"")</f>
        <v>137.37633136094675</v>
      </c>
      <c r="M9" s="68">
        <v>17.2</v>
      </c>
      <c r="N9" s="70">
        <v>20.3</v>
      </c>
      <c r="O9" s="27" t="str">
        <f t="shared" ref="O9:O35" si="2">IF(AA9-AD9&gt;0,CONCATENATE(TEXT(AD9,"#,##0.0"),"~",TEXT(AA9,"#,##0.0")),TEXT(AA9,"#,##0.0"))</f>
        <v>25.6</v>
      </c>
      <c r="P9" s="71" t="s">
        <v>44</v>
      </c>
      <c r="Q9" s="64" t="s">
        <v>45</v>
      </c>
      <c r="R9" s="71" t="s">
        <v>46</v>
      </c>
      <c r="S9" s="62"/>
      <c r="T9" s="72"/>
      <c r="U9" s="73" t="str">
        <f>IF(K9&lt;&gt;0, IF(K9&gt;=M9,ROUNDDOWN(K9/M9*100,0),""),"")</f>
        <v/>
      </c>
      <c r="V9" s="74" t="str">
        <f>IF(K9&lt;&gt;0, IF(K9&gt;=N9,ROUNDDOWN(K9/N9*100,0),""),"")</f>
        <v/>
      </c>
      <c r="W9" s="30">
        <v>66</v>
      </c>
      <c r="X9" s="75" t="str">
        <f>IF(AB9&lt;55,"",CONCATENATE("★",AF9))</f>
        <v>★1.5</v>
      </c>
      <c r="Z9" s="19">
        <v>1270</v>
      </c>
      <c r="AA9" s="27">
        <f t="shared" ref="AA9:AA35" si="3">ROUND(-0.00000247*(Z9)*(Z9)-0.000852*Z9+30.65,1)</f>
        <v>25.6</v>
      </c>
      <c r="AB9" s="18">
        <f t="shared" ref="AB9:AB35" si="4">ROUNDDOWN(K9/AA9*100,0)</f>
        <v>66</v>
      </c>
      <c r="AC9" s="19">
        <v>1270</v>
      </c>
      <c r="AD9" s="27">
        <f t="shared" ref="AD9:AD35" si="5">ROUND(-0.00000247*(AC9)*(AC9)-0.000852*AC9+30.65,1)</f>
        <v>25.6</v>
      </c>
      <c r="AE9" s="18">
        <f t="shared" ref="AE9:AE35" si="6">ROUNDDOWN(K9/AD9*100,0)</f>
        <v>66</v>
      </c>
      <c r="AF9" s="39">
        <f>IF(AB9&lt;120,(CEILING(AB9+1,5)-55)/10,7)</f>
        <v>1.5</v>
      </c>
      <c r="AG9" s="39">
        <f>IF(AE9&lt;120,(CEILING(AE9+1,5)-55)/10,7)</f>
        <v>1.5</v>
      </c>
      <c r="AH9" s="39">
        <f>AG9-AF9</f>
        <v>0</v>
      </c>
    </row>
    <row r="10" spans="1:34" s="4" customFormat="1" ht="24" customHeight="1">
      <c r="A10" s="76"/>
      <c r="B10" s="22"/>
      <c r="C10" s="61" t="s">
        <v>14</v>
      </c>
      <c r="D10" s="77" t="s">
        <v>15</v>
      </c>
      <c r="E10" s="78" t="s">
        <v>11</v>
      </c>
      <c r="F10" s="79" t="s">
        <v>16</v>
      </c>
      <c r="G10" s="80">
        <v>0.999</v>
      </c>
      <c r="H10" s="79" t="s">
        <v>13</v>
      </c>
      <c r="I10" s="81" t="str">
        <f t="shared" si="0"/>
        <v>1,160~1,180</v>
      </c>
      <c r="J10" s="67">
        <v>5</v>
      </c>
      <c r="K10" s="68">
        <v>16.8</v>
      </c>
      <c r="L10" s="69">
        <f t="shared" si="1"/>
        <v>138.19404761904758</v>
      </c>
      <c r="M10" s="68">
        <v>18.7</v>
      </c>
      <c r="N10" s="70">
        <v>21.8</v>
      </c>
      <c r="O10" s="27" t="str">
        <f t="shared" si="2"/>
        <v>26.2~26.3</v>
      </c>
      <c r="P10" s="71" t="s">
        <v>47</v>
      </c>
      <c r="Q10" s="64" t="s">
        <v>45</v>
      </c>
      <c r="R10" s="71" t="s">
        <v>46</v>
      </c>
      <c r="S10" s="62"/>
      <c r="T10" s="72"/>
      <c r="U10" s="73" t="str">
        <f t="shared" ref="U10:U33" si="7">IF(K10&lt;&gt;0, IF(K10&gt;=M10,ROUNDDOWN(K10/M10*100,0),""),"")</f>
        <v/>
      </c>
      <c r="V10" s="74" t="str">
        <f t="shared" ref="V10:V33" si="8">IF(K10&lt;&gt;0, IF(K10&gt;=N10,ROUNDDOWN(K10/N10*100,0),""),"")</f>
        <v/>
      </c>
      <c r="W10" s="30" t="str">
        <f t="shared" ref="W10:W33" si="9">CONCATENATE(AB10,"~",AE10)</f>
        <v>63~64</v>
      </c>
      <c r="X10" s="75" t="str">
        <f t="shared" ref="X10:X35" si="10">IF(AB10&lt;55,"",CONCATENATE("★",AF10))</f>
        <v>★1</v>
      </c>
      <c r="Z10" s="20" t="s">
        <v>58</v>
      </c>
      <c r="AA10" s="27">
        <f t="shared" si="3"/>
        <v>26.3</v>
      </c>
      <c r="AB10" s="18">
        <f t="shared" si="4"/>
        <v>63</v>
      </c>
      <c r="AC10" s="20">
        <v>1180</v>
      </c>
      <c r="AD10" s="27">
        <f t="shared" si="5"/>
        <v>26.2</v>
      </c>
      <c r="AE10" s="18">
        <f t="shared" si="6"/>
        <v>64</v>
      </c>
      <c r="AF10" s="39">
        <f t="shared" ref="AF10:AF35" si="11">IF(AB10&lt;120,(CEILING(AB10+1,5)-55)/10,7)</f>
        <v>1</v>
      </c>
      <c r="AG10" s="39">
        <f t="shared" ref="AG10:AG35" si="12">IF(AE10&lt;120,(CEILING(AE10+1,5)-55)/10,7)</f>
        <v>1</v>
      </c>
      <c r="AH10" s="39">
        <f t="shared" ref="AH10:AH35" si="13">AG10-AF10</f>
        <v>0</v>
      </c>
    </row>
    <row r="11" spans="1:34" s="32" customFormat="1" ht="24" customHeight="1">
      <c r="A11" s="76"/>
      <c r="B11" s="22"/>
      <c r="C11" s="61" t="s">
        <v>14</v>
      </c>
      <c r="D11" s="77" t="s">
        <v>88</v>
      </c>
      <c r="E11" s="78" t="s">
        <v>11</v>
      </c>
      <c r="F11" s="79" t="s">
        <v>89</v>
      </c>
      <c r="G11" s="80">
        <v>0.999</v>
      </c>
      <c r="H11" s="79" t="s">
        <v>13</v>
      </c>
      <c r="I11" s="81" t="str">
        <f t="shared" si="0"/>
        <v>1,160~1,190</v>
      </c>
      <c r="J11" s="67">
        <v>5</v>
      </c>
      <c r="K11" s="68">
        <v>17.100000000000001</v>
      </c>
      <c r="L11" s="69">
        <f t="shared" si="1"/>
        <v>135.76959064327482</v>
      </c>
      <c r="M11" s="68">
        <v>18.7</v>
      </c>
      <c r="N11" s="70">
        <v>21.8</v>
      </c>
      <c r="O11" s="27" t="str">
        <f t="shared" si="2"/>
        <v>26.1~26.3</v>
      </c>
      <c r="P11" s="71" t="s">
        <v>47</v>
      </c>
      <c r="Q11" s="64" t="s">
        <v>45</v>
      </c>
      <c r="R11" s="71" t="s">
        <v>46</v>
      </c>
      <c r="S11" s="62"/>
      <c r="T11" s="72"/>
      <c r="U11" s="73" t="str">
        <f t="shared" si="7"/>
        <v/>
      </c>
      <c r="V11" s="74" t="str">
        <f t="shared" si="8"/>
        <v/>
      </c>
      <c r="W11" s="30">
        <f t="shared" ref="W11" si="14">IF(AB11&lt;55,"",IF(AE11-AB11&gt;0,CONCATENATE(AB11,"~",AE11),AB11))</f>
        <v>65</v>
      </c>
      <c r="X11" s="75" t="str">
        <f t="shared" si="10"/>
        <v>★1.5</v>
      </c>
      <c r="Z11" s="43" t="s">
        <v>58</v>
      </c>
      <c r="AA11" s="35">
        <f t="shared" si="3"/>
        <v>26.3</v>
      </c>
      <c r="AB11" s="40">
        <f t="shared" si="4"/>
        <v>65</v>
      </c>
      <c r="AC11" s="43">
        <v>1190</v>
      </c>
      <c r="AD11" s="35">
        <f t="shared" si="5"/>
        <v>26.1</v>
      </c>
      <c r="AE11" s="40">
        <f t="shared" si="6"/>
        <v>65</v>
      </c>
      <c r="AF11" s="41">
        <f t="shared" si="11"/>
        <v>1.5</v>
      </c>
      <c r="AG11" s="41">
        <f t="shared" si="12"/>
        <v>1.5</v>
      </c>
      <c r="AH11" s="41">
        <f t="shared" si="13"/>
        <v>0</v>
      </c>
    </row>
    <row r="12" spans="1:34" s="4" customFormat="1" ht="24" customHeight="1">
      <c r="A12" s="76"/>
      <c r="B12" s="22"/>
      <c r="C12" s="61" t="s">
        <v>17</v>
      </c>
      <c r="D12" s="77" t="s">
        <v>18</v>
      </c>
      <c r="E12" s="78" t="s">
        <v>11</v>
      </c>
      <c r="F12" s="79" t="s">
        <v>19</v>
      </c>
      <c r="G12" s="80">
        <v>1.4970000000000001</v>
      </c>
      <c r="H12" s="79" t="s">
        <v>13</v>
      </c>
      <c r="I12" s="81" t="str">
        <f t="shared" si="0"/>
        <v>1,210~1,230</v>
      </c>
      <c r="J12" s="67">
        <v>5</v>
      </c>
      <c r="K12" s="68">
        <v>16.600000000000001</v>
      </c>
      <c r="L12" s="69">
        <f t="shared" si="1"/>
        <v>139.85903614457828</v>
      </c>
      <c r="M12" s="68">
        <v>17.2</v>
      </c>
      <c r="N12" s="70">
        <v>20.3</v>
      </c>
      <c r="O12" s="27" t="str">
        <f t="shared" si="2"/>
        <v>25.9~26.0</v>
      </c>
      <c r="P12" s="71" t="s">
        <v>48</v>
      </c>
      <c r="Q12" s="64" t="s">
        <v>45</v>
      </c>
      <c r="R12" s="71" t="s">
        <v>46</v>
      </c>
      <c r="S12" s="62"/>
      <c r="T12" s="72"/>
      <c r="U12" s="73" t="str">
        <f t="shared" si="7"/>
        <v/>
      </c>
      <c r="V12" s="74" t="str">
        <f t="shared" si="8"/>
        <v/>
      </c>
      <c r="W12" s="30" t="str">
        <f t="shared" si="9"/>
        <v>63~64</v>
      </c>
      <c r="X12" s="75" t="str">
        <f t="shared" si="10"/>
        <v>★1</v>
      </c>
      <c r="Z12" s="20" t="s">
        <v>59</v>
      </c>
      <c r="AA12" s="27">
        <f t="shared" si="3"/>
        <v>26</v>
      </c>
      <c r="AB12" s="18">
        <f t="shared" si="4"/>
        <v>63</v>
      </c>
      <c r="AC12" s="20">
        <v>1230</v>
      </c>
      <c r="AD12" s="27">
        <f t="shared" si="5"/>
        <v>25.9</v>
      </c>
      <c r="AE12" s="18">
        <f t="shared" si="6"/>
        <v>64</v>
      </c>
      <c r="AF12" s="39">
        <f t="shared" si="11"/>
        <v>1</v>
      </c>
      <c r="AG12" s="39">
        <f t="shared" si="12"/>
        <v>1</v>
      </c>
      <c r="AH12" s="39">
        <f t="shared" si="13"/>
        <v>0</v>
      </c>
    </row>
    <row r="13" spans="1:34" s="4" customFormat="1" ht="24" customHeight="1">
      <c r="A13" s="76"/>
      <c r="B13" s="22"/>
      <c r="C13" s="61" t="s">
        <v>20</v>
      </c>
      <c r="D13" s="77" t="s">
        <v>21</v>
      </c>
      <c r="E13" s="78" t="s">
        <v>11</v>
      </c>
      <c r="F13" s="79" t="s">
        <v>22</v>
      </c>
      <c r="G13" s="80">
        <v>1.984</v>
      </c>
      <c r="H13" s="79" t="s">
        <v>23</v>
      </c>
      <c r="I13" s="81" t="str">
        <f t="shared" si="0"/>
        <v>1,290~1,310</v>
      </c>
      <c r="J13" s="67">
        <v>5</v>
      </c>
      <c r="K13" s="68">
        <v>14.5</v>
      </c>
      <c r="L13" s="69">
        <f t="shared" si="1"/>
        <v>160.11448275862068</v>
      </c>
      <c r="M13" s="68">
        <v>17.2</v>
      </c>
      <c r="N13" s="70">
        <v>20.3</v>
      </c>
      <c r="O13" s="27" t="str">
        <f t="shared" si="2"/>
        <v>25.3~25.4</v>
      </c>
      <c r="P13" s="71" t="s">
        <v>47</v>
      </c>
      <c r="Q13" s="64" t="s">
        <v>45</v>
      </c>
      <c r="R13" s="71" t="s">
        <v>46</v>
      </c>
      <c r="S13" s="62"/>
      <c r="T13" s="72"/>
      <c r="U13" s="73" t="str">
        <f t="shared" si="7"/>
        <v/>
      </c>
      <c r="V13" s="74" t="str">
        <f t="shared" si="8"/>
        <v/>
      </c>
      <c r="W13" s="30">
        <v>57</v>
      </c>
      <c r="X13" s="75" t="str">
        <f t="shared" si="10"/>
        <v>★0.5</v>
      </c>
      <c r="Z13" s="20" t="s">
        <v>60</v>
      </c>
      <c r="AA13" s="27">
        <f t="shared" si="3"/>
        <v>25.4</v>
      </c>
      <c r="AB13" s="18">
        <f t="shared" si="4"/>
        <v>57</v>
      </c>
      <c r="AC13" s="20">
        <v>1310</v>
      </c>
      <c r="AD13" s="27">
        <f t="shared" si="5"/>
        <v>25.3</v>
      </c>
      <c r="AE13" s="18">
        <f t="shared" si="6"/>
        <v>57</v>
      </c>
      <c r="AF13" s="39">
        <f t="shared" si="11"/>
        <v>0.5</v>
      </c>
      <c r="AG13" s="39">
        <f t="shared" si="12"/>
        <v>0.5</v>
      </c>
      <c r="AH13" s="39">
        <f t="shared" si="13"/>
        <v>0</v>
      </c>
    </row>
    <row r="14" spans="1:34" s="32" customFormat="1" ht="24" customHeight="1">
      <c r="A14" s="76"/>
      <c r="B14" s="22"/>
      <c r="C14" s="61" t="s">
        <v>93</v>
      </c>
      <c r="D14" s="77" t="s">
        <v>94</v>
      </c>
      <c r="E14" s="78" t="s">
        <v>11</v>
      </c>
      <c r="F14" s="79" t="s">
        <v>92</v>
      </c>
      <c r="G14" s="80">
        <v>1.984</v>
      </c>
      <c r="H14" s="79" t="s">
        <v>56</v>
      </c>
      <c r="I14" s="81" t="str">
        <f t="shared" si="0"/>
        <v>1,310</v>
      </c>
      <c r="J14" s="67">
        <v>5</v>
      </c>
      <c r="K14" s="68">
        <v>15.7</v>
      </c>
      <c r="L14" s="69">
        <f t="shared" si="1"/>
        <v>147.87643312101909</v>
      </c>
      <c r="M14" s="68">
        <v>17.2</v>
      </c>
      <c r="N14" s="70">
        <v>20.3</v>
      </c>
      <c r="O14" s="27" t="str">
        <f t="shared" si="2"/>
        <v>25.3</v>
      </c>
      <c r="P14" s="71" t="s">
        <v>47</v>
      </c>
      <c r="Q14" s="64" t="s">
        <v>45</v>
      </c>
      <c r="R14" s="71" t="s">
        <v>46</v>
      </c>
      <c r="S14" s="62"/>
      <c r="T14" s="72"/>
      <c r="U14" s="73" t="str">
        <f t="shared" si="7"/>
        <v/>
      </c>
      <c r="V14" s="74" t="str">
        <f t="shared" si="8"/>
        <v/>
      </c>
      <c r="W14" s="30">
        <f t="shared" ref="W14" si="15">IF(AB14&lt;55,"",IF(AE14-AB14&gt;0,CONCATENATE(AB14,"~",AE14),AB14))</f>
        <v>62</v>
      </c>
      <c r="X14" s="75" t="str">
        <f t="shared" si="10"/>
        <v>★1</v>
      </c>
      <c r="Z14" s="43">
        <v>1310</v>
      </c>
      <c r="AA14" s="35">
        <f t="shared" si="3"/>
        <v>25.3</v>
      </c>
      <c r="AB14" s="40">
        <f t="shared" si="4"/>
        <v>62</v>
      </c>
      <c r="AC14" s="43">
        <v>1310</v>
      </c>
      <c r="AD14" s="35">
        <f t="shared" si="5"/>
        <v>25.3</v>
      </c>
      <c r="AE14" s="40">
        <f t="shared" si="6"/>
        <v>62</v>
      </c>
      <c r="AF14" s="41">
        <f t="shared" si="11"/>
        <v>1</v>
      </c>
      <c r="AG14" s="41">
        <f t="shared" si="12"/>
        <v>1</v>
      </c>
      <c r="AH14" s="41">
        <f t="shared" si="13"/>
        <v>0</v>
      </c>
    </row>
    <row r="15" spans="1:34" s="4" customFormat="1" ht="24" customHeight="1">
      <c r="A15" s="76"/>
      <c r="B15" s="22"/>
      <c r="C15" s="61" t="s">
        <v>61</v>
      </c>
      <c r="D15" s="77" t="s">
        <v>95</v>
      </c>
      <c r="E15" s="78" t="s">
        <v>63</v>
      </c>
      <c r="F15" s="79" t="s">
        <v>64</v>
      </c>
      <c r="G15" s="80">
        <v>0.999</v>
      </c>
      <c r="H15" s="79" t="s">
        <v>13</v>
      </c>
      <c r="I15" s="81" t="str">
        <f t="shared" si="0"/>
        <v>1,310</v>
      </c>
      <c r="J15" s="67">
        <v>5</v>
      </c>
      <c r="K15" s="68">
        <v>18.600000000000001</v>
      </c>
      <c r="L15" s="69">
        <v>124.82043010752686</v>
      </c>
      <c r="M15" s="68">
        <v>17.2</v>
      </c>
      <c r="N15" s="70">
        <v>20.3</v>
      </c>
      <c r="O15" s="27" t="str">
        <f t="shared" si="2"/>
        <v>25.3</v>
      </c>
      <c r="P15" s="71" t="s">
        <v>69</v>
      </c>
      <c r="Q15" s="64" t="s">
        <v>45</v>
      </c>
      <c r="R15" s="71" t="s">
        <v>46</v>
      </c>
      <c r="S15" s="62" t="s">
        <v>49</v>
      </c>
      <c r="T15" s="72"/>
      <c r="U15" s="73">
        <f>IF(K15&lt;&gt;0, IF(K15&gt;=M15,ROUNDDOWN(K15/M15*100,0),""),"")</f>
        <v>108</v>
      </c>
      <c r="V15" s="74" t="str">
        <f>IF(K15&lt;&gt;0, IF(K15&gt;=N15,ROUNDDOWN(K15/N15*100,0),""),"")</f>
        <v/>
      </c>
      <c r="W15" s="30">
        <v>73</v>
      </c>
      <c r="X15" s="82" t="str">
        <f t="shared" si="10"/>
        <v>★2</v>
      </c>
      <c r="Z15" s="20">
        <v>1310</v>
      </c>
      <c r="AA15" s="27">
        <f t="shared" si="3"/>
        <v>25.3</v>
      </c>
      <c r="AB15" s="28">
        <f t="shared" si="4"/>
        <v>73</v>
      </c>
      <c r="AC15" s="20">
        <v>1310</v>
      </c>
      <c r="AD15" s="27">
        <f t="shared" ref="AD15:AD17" si="16">ROUND(-0.00000247*(AC15)*(AC15)-0.000852*AC15+30.65,1)</f>
        <v>25.3</v>
      </c>
      <c r="AE15" s="28">
        <f t="shared" ref="AE15:AE17" si="17">ROUNDDOWN(K15/AD15*100,0)</f>
        <v>73</v>
      </c>
      <c r="AF15" s="39">
        <f t="shared" si="11"/>
        <v>2</v>
      </c>
      <c r="AG15" s="39">
        <f t="shared" si="12"/>
        <v>2</v>
      </c>
      <c r="AH15" s="39">
        <f t="shared" si="13"/>
        <v>0</v>
      </c>
    </row>
    <row r="16" spans="1:34" s="4" customFormat="1" ht="24" customHeight="1">
      <c r="A16" s="76"/>
      <c r="B16" s="22"/>
      <c r="C16" s="61" t="s">
        <v>61</v>
      </c>
      <c r="D16" s="77" t="s">
        <v>62</v>
      </c>
      <c r="E16" s="78" t="s">
        <v>65</v>
      </c>
      <c r="F16" s="79" t="s">
        <v>64</v>
      </c>
      <c r="G16" s="80">
        <v>0.999</v>
      </c>
      <c r="H16" s="79" t="s">
        <v>13</v>
      </c>
      <c r="I16" s="81" t="str">
        <f t="shared" si="0"/>
        <v>1,330</v>
      </c>
      <c r="J16" s="67">
        <v>5</v>
      </c>
      <c r="K16" s="68">
        <v>18.600000000000001</v>
      </c>
      <c r="L16" s="69">
        <v>124.82043010752686</v>
      </c>
      <c r="M16" s="68">
        <v>15.8</v>
      </c>
      <c r="N16" s="70">
        <v>19</v>
      </c>
      <c r="O16" s="27" t="str">
        <f t="shared" si="2"/>
        <v>25.1</v>
      </c>
      <c r="P16" s="71" t="s">
        <v>69</v>
      </c>
      <c r="Q16" s="64" t="s">
        <v>45</v>
      </c>
      <c r="R16" s="71" t="s">
        <v>46</v>
      </c>
      <c r="S16" s="62" t="s">
        <v>50</v>
      </c>
      <c r="T16" s="72"/>
      <c r="U16" s="73">
        <f t="shared" ref="U16:U17" si="18">IF(K16&lt;&gt;0, IF(K16&gt;=M16,ROUNDDOWN(K16/M16*100,0),""),"")</f>
        <v>117</v>
      </c>
      <c r="V16" s="74" t="str">
        <f t="shared" ref="V16:V17" si="19">IF(K16&lt;&gt;0, IF(K16&gt;=N16,ROUNDDOWN(K16/N16*100,0),""),"")</f>
        <v/>
      </c>
      <c r="W16" s="30">
        <v>74</v>
      </c>
      <c r="X16" s="82" t="str">
        <f t="shared" si="10"/>
        <v>★2</v>
      </c>
      <c r="Z16" s="20">
        <v>1330</v>
      </c>
      <c r="AA16" s="27">
        <f t="shared" si="3"/>
        <v>25.1</v>
      </c>
      <c r="AB16" s="28">
        <f t="shared" si="4"/>
        <v>74</v>
      </c>
      <c r="AC16" s="20">
        <v>1330</v>
      </c>
      <c r="AD16" s="27">
        <f t="shared" si="16"/>
        <v>25.1</v>
      </c>
      <c r="AE16" s="28">
        <f t="shared" si="17"/>
        <v>74</v>
      </c>
      <c r="AF16" s="39">
        <f t="shared" si="11"/>
        <v>2</v>
      </c>
      <c r="AG16" s="39">
        <f t="shared" si="12"/>
        <v>2</v>
      </c>
      <c r="AH16" s="39">
        <f t="shared" si="13"/>
        <v>0</v>
      </c>
    </row>
    <row r="17" spans="1:34" s="4" customFormat="1" ht="24" customHeight="1">
      <c r="A17" s="76"/>
      <c r="B17" s="22"/>
      <c r="C17" s="61" t="s">
        <v>66</v>
      </c>
      <c r="D17" s="77" t="s">
        <v>67</v>
      </c>
      <c r="E17" s="78" t="s">
        <v>11</v>
      </c>
      <c r="F17" s="79" t="s">
        <v>68</v>
      </c>
      <c r="G17" s="80">
        <v>1.4970000000000001</v>
      </c>
      <c r="H17" s="79" t="s">
        <v>13</v>
      </c>
      <c r="I17" s="81" t="str">
        <f t="shared" si="0"/>
        <v>1,360~1,380</v>
      </c>
      <c r="J17" s="67">
        <v>5</v>
      </c>
      <c r="K17" s="68">
        <v>17.3</v>
      </c>
      <c r="L17" s="69">
        <v>134.19999999999999</v>
      </c>
      <c r="M17" s="68">
        <v>15.8</v>
      </c>
      <c r="N17" s="70">
        <v>19</v>
      </c>
      <c r="O17" s="27" t="str">
        <f t="shared" si="2"/>
        <v>24.8~24.9</v>
      </c>
      <c r="P17" s="71" t="s">
        <v>70</v>
      </c>
      <c r="Q17" s="64" t="s">
        <v>45</v>
      </c>
      <c r="R17" s="71" t="s">
        <v>46</v>
      </c>
      <c r="S17" s="62"/>
      <c r="T17" s="72"/>
      <c r="U17" s="73">
        <f t="shared" si="18"/>
        <v>109</v>
      </c>
      <c r="V17" s="74" t="str">
        <f t="shared" si="19"/>
        <v/>
      </c>
      <c r="W17" s="30">
        <v>69</v>
      </c>
      <c r="X17" s="75" t="str">
        <f t="shared" si="10"/>
        <v>★1.5</v>
      </c>
      <c r="Z17" s="20">
        <v>1360</v>
      </c>
      <c r="AA17" s="27">
        <f t="shared" si="3"/>
        <v>24.9</v>
      </c>
      <c r="AB17" s="28">
        <f t="shared" si="4"/>
        <v>69</v>
      </c>
      <c r="AC17" s="20">
        <v>1380</v>
      </c>
      <c r="AD17" s="27">
        <f t="shared" si="16"/>
        <v>24.8</v>
      </c>
      <c r="AE17" s="28">
        <f t="shared" si="17"/>
        <v>69</v>
      </c>
      <c r="AF17" s="39">
        <f t="shared" si="11"/>
        <v>1.5</v>
      </c>
      <c r="AG17" s="39">
        <f t="shared" si="12"/>
        <v>1.5</v>
      </c>
      <c r="AH17" s="39">
        <f t="shared" si="13"/>
        <v>0</v>
      </c>
    </row>
    <row r="18" spans="1:34" s="4" customFormat="1" ht="24" customHeight="1">
      <c r="A18" s="21"/>
      <c r="B18" s="22"/>
      <c r="C18" s="61" t="s">
        <v>75</v>
      </c>
      <c r="D18" s="77" t="s">
        <v>76</v>
      </c>
      <c r="E18" s="71" t="s">
        <v>11</v>
      </c>
      <c r="F18" s="79" t="s">
        <v>64</v>
      </c>
      <c r="G18" s="80">
        <v>0.999</v>
      </c>
      <c r="H18" s="79" t="s">
        <v>13</v>
      </c>
      <c r="I18" s="66" t="str">
        <f t="shared" si="0"/>
        <v>1,360~1,390</v>
      </c>
      <c r="J18" s="67">
        <v>5</v>
      </c>
      <c r="K18" s="83">
        <v>18</v>
      </c>
      <c r="L18" s="69">
        <f>IF(K18&gt;0,1/K18*34.6*67.1,"")</f>
        <v>128.98111111111109</v>
      </c>
      <c r="M18" s="68">
        <v>15.8</v>
      </c>
      <c r="N18" s="70">
        <v>19</v>
      </c>
      <c r="O18" s="27" t="str">
        <f t="shared" si="2"/>
        <v>24.7~24.9</v>
      </c>
      <c r="P18" s="71" t="s">
        <v>69</v>
      </c>
      <c r="Q18" s="64" t="s">
        <v>45</v>
      </c>
      <c r="R18" s="71" t="s">
        <v>46</v>
      </c>
      <c r="S18" s="62"/>
      <c r="T18" s="72"/>
      <c r="U18" s="73">
        <f>IF(K18&lt;&gt;0, IF(K18&gt;=M18,ROUNDDOWN(K18/M18*100,0),""),"")</f>
        <v>113</v>
      </c>
      <c r="V18" s="74" t="str">
        <f>IF(K18&lt;&gt;0, IF(K18&gt;=N18,ROUNDDOWN(K18/N18*100,0),""),"")</f>
        <v/>
      </c>
      <c r="W18" s="30">
        <v>72</v>
      </c>
      <c r="X18" s="82" t="str">
        <f t="shared" si="10"/>
        <v>★2</v>
      </c>
      <c r="Z18" s="19">
        <v>1360</v>
      </c>
      <c r="AA18" s="33">
        <f>ROUND(-0.00000247*(Z18)*(Z18)-0.000852*Z18+30.65,1)</f>
        <v>24.9</v>
      </c>
      <c r="AB18" s="38">
        <f>ROUNDDOWN(K18/AA18*100,0)</f>
        <v>72</v>
      </c>
      <c r="AC18" s="37">
        <v>1390</v>
      </c>
      <c r="AD18" s="33">
        <f>ROUND(-0.00000247*(AC18)*(AC18)-0.000852*AC18+30.65,1)</f>
        <v>24.7</v>
      </c>
      <c r="AE18" s="38">
        <f>ROUNDDOWN(K18/AD18*100,0)</f>
        <v>72</v>
      </c>
      <c r="AF18" s="39">
        <f t="shared" si="11"/>
        <v>2</v>
      </c>
      <c r="AG18" s="39">
        <f t="shared" si="12"/>
        <v>2</v>
      </c>
      <c r="AH18" s="39">
        <f t="shared" si="13"/>
        <v>0</v>
      </c>
    </row>
    <row r="19" spans="1:34" s="4" customFormat="1" ht="24" customHeight="1">
      <c r="A19" s="21"/>
      <c r="B19" s="22"/>
      <c r="C19" s="61" t="s">
        <v>77</v>
      </c>
      <c r="D19" s="77" t="s">
        <v>78</v>
      </c>
      <c r="E19" s="71" t="s">
        <v>11</v>
      </c>
      <c r="F19" s="79" t="s">
        <v>68</v>
      </c>
      <c r="G19" s="80">
        <v>1.4970000000000001</v>
      </c>
      <c r="H19" s="79" t="s">
        <v>13</v>
      </c>
      <c r="I19" s="66" t="str">
        <f t="shared" si="0"/>
        <v>1,430</v>
      </c>
      <c r="J19" s="67">
        <v>5</v>
      </c>
      <c r="K19" s="83">
        <v>17</v>
      </c>
      <c r="L19" s="69">
        <f>IF(K19&gt;0,1/K19*34.6*67.1,"")</f>
        <v>136.56823529411761</v>
      </c>
      <c r="M19" s="68">
        <v>14.4</v>
      </c>
      <c r="N19" s="70">
        <v>17.600000000000001</v>
      </c>
      <c r="O19" s="27" t="str">
        <f t="shared" si="2"/>
        <v>24.4</v>
      </c>
      <c r="P19" s="71" t="s">
        <v>70</v>
      </c>
      <c r="Q19" s="64" t="s">
        <v>45</v>
      </c>
      <c r="R19" s="71" t="s">
        <v>46</v>
      </c>
      <c r="S19" s="62"/>
      <c r="T19" s="72"/>
      <c r="U19" s="73">
        <f>IF(K19&lt;&gt;0, IF(K19&gt;=M19,ROUNDDOWN(K19/M19*100,0),""),"")</f>
        <v>118</v>
      </c>
      <c r="V19" s="74" t="str">
        <f>IF(K19&lt;&gt;0, IF(K19&gt;=N19,ROUNDDOWN(K19/N19*100,0),""),"")</f>
        <v/>
      </c>
      <c r="W19" s="30">
        <v>69</v>
      </c>
      <c r="X19" s="75" t="str">
        <f t="shared" si="10"/>
        <v>★1.5</v>
      </c>
      <c r="Z19" s="19">
        <v>1430</v>
      </c>
      <c r="AA19" s="33">
        <f>ROUND(-0.00000247*(Z19)*(Z19)-0.000852*Z19+30.65,1)</f>
        <v>24.4</v>
      </c>
      <c r="AB19" s="38">
        <f>ROUNDDOWN(K19/AA19*100,0)</f>
        <v>69</v>
      </c>
      <c r="AC19" s="19">
        <v>1430</v>
      </c>
      <c r="AD19" s="33">
        <f>ROUND(-0.00000247*(AC19)*(AC19)-0.000852*AC19+30.65,1)</f>
        <v>24.4</v>
      </c>
      <c r="AE19" s="38">
        <f>ROUNDDOWN(K19/AD19*100,0)</f>
        <v>69</v>
      </c>
      <c r="AF19" s="39">
        <f t="shared" si="11"/>
        <v>1.5</v>
      </c>
      <c r="AG19" s="39">
        <f t="shared" si="12"/>
        <v>1.5</v>
      </c>
      <c r="AH19" s="39">
        <f t="shared" si="13"/>
        <v>0</v>
      </c>
    </row>
    <row r="20" spans="1:34" s="4" customFormat="1" ht="24" customHeight="1">
      <c r="A20" s="21"/>
      <c r="B20" s="22"/>
      <c r="C20" s="61" t="s">
        <v>77</v>
      </c>
      <c r="D20" s="77" t="s">
        <v>78</v>
      </c>
      <c r="E20" s="71" t="s">
        <v>11</v>
      </c>
      <c r="F20" s="79" t="s">
        <v>68</v>
      </c>
      <c r="G20" s="80">
        <v>1.4970000000000001</v>
      </c>
      <c r="H20" s="79" t="s">
        <v>13</v>
      </c>
      <c r="I20" s="66" t="str">
        <f t="shared" si="0"/>
        <v>1,460</v>
      </c>
      <c r="J20" s="67">
        <v>5</v>
      </c>
      <c r="K20" s="83">
        <v>17</v>
      </c>
      <c r="L20" s="69">
        <f>IF(K20&gt;0,1/K20*34.6*67.1,"")</f>
        <v>136.56823529411761</v>
      </c>
      <c r="M20" s="68">
        <v>14.4</v>
      </c>
      <c r="N20" s="70">
        <v>17.600000000000001</v>
      </c>
      <c r="O20" s="27" t="str">
        <f t="shared" si="2"/>
        <v>24.1</v>
      </c>
      <c r="P20" s="71" t="s">
        <v>70</v>
      </c>
      <c r="Q20" s="64" t="s">
        <v>45</v>
      </c>
      <c r="R20" s="71" t="s">
        <v>46</v>
      </c>
      <c r="S20" s="62"/>
      <c r="T20" s="72"/>
      <c r="U20" s="73">
        <f>IF(K20&lt;&gt;0, IF(K20&gt;=M20,ROUNDDOWN(K20/M20*100,0),""),"")</f>
        <v>118</v>
      </c>
      <c r="V20" s="74"/>
      <c r="W20" s="30">
        <v>70</v>
      </c>
      <c r="X20" s="82" t="str">
        <f t="shared" si="10"/>
        <v>★2</v>
      </c>
      <c r="Z20" s="19">
        <v>1460</v>
      </c>
      <c r="AA20" s="33">
        <f>ROUND(-0.00000247*(Z20)*(Z20)-0.000852*Z20+30.65,1)</f>
        <v>24.1</v>
      </c>
      <c r="AB20" s="38">
        <f>ROUNDDOWN(K20/AA20*100,0)</f>
        <v>70</v>
      </c>
      <c r="AC20" s="19">
        <v>1460</v>
      </c>
      <c r="AD20" s="33">
        <f>ROUND(-0.00000247*(AC20)*(AC20)-0.000852*AC20+30.65,1)</f>
        <v>24.1</v>
      </c>
      <c r="AE20" s="38">
        <f>ROUNDDOWN(K20/AD20*100,0)</f>
        <v>70</v>
      </c>
      <c r="AF20" s="39">
        <f t="shared" si="11"/>
        <v>2</v>
      </c>
      <c r="AG20" s="39">
        <f t="shared" si="12"/>
        <v>2</v>
      </c>
      <c r="AH20" s="39">
        <f t="shared" si="13"/>
        <v>0</v>
      </c>
    </row>
    <row r="21" spans="1:34" s="32" customFormat="1" ht="24" customHeight="1">
      <c r="A21" s="21"/>
      <c r="B21" s="22"/>
      <c r="C21" s="61" t="s">
        <v>84</v>
      </c>
      <c r="D21" s="77" t="s">
        <v>96</v>
      </c>
      <c r="E21" s="84" t="s">
        <v>11</v>
      </c>
      <c r="F21" s="79" t="s">
        <v>85</v>
      </c>
      <c r="G21" s="80">
        <v>1.984</v>
      </c>
      <c r="H21" s="79" t="s">
        <v>13</v>
      </c>
      <c r="I21" s="66" t="str">
        <f t="shared" si="0"/>
        <v>1,540~1,560</v>
      </c>
      <c r="J21" s="67">
        <v>5</v>
      </c>
      <c r="K21" s="68">
        <v>12.3</v>
      </c>
      <c r="L21" s="69">
        <f t="shared" ref="L21:L22" si="20">IF(K21&gt;0,1/K21*34.6*67.1,"")</f>
        <v>188.75284552845525</v>
      </c>
      <c r="M21" s="68">
        <v>13.2</v>
      </c>
      <c r="N21" s="70">
        <v>16.5</v>
      </c>
      <c r="O21" s="27" t="str">
        <f t="shared" si="2"/>
        <v>23.3~23.5</v>
      </c>
      <c r="P21" s="71" t="s">
        <v>44</v>
      </c>
      <c r="Q21" s="64" t="s">
        <v>45</v>
      </c>
      <c r="R21" s="71" t="s">
        <v>57</v>
      </c>
      <c r="S21" s="62"/>
      <c r="T21" s="72"/>
      <c r="U21" s="73"/>
      <c r="V21" s="74"/>
      <c r="W21" s="30" t="str">
        <f t="shared" ref="W21:W22" si="21">IF(AB21&lt;55,"",IF(AE21-AB21&gt;0,CONCATENATE(AB21,"~",AE21),AB21))</f>
        <v/>
      </c>
      <c r="X21" s="82" t="str">
        <f t="shared" si="10"/>
        <v/>
      </c>
      <c r="Z21" s="36">
        <v>1540</v>
      </c>
      <c r="AA21" s="35">
        <f>ROUND(-0.00000247*(Z21)*(Z21)-0.000852*Z21+30.65,1)</f>
        <v>23.5</v>
      </c>
      <c r="AB21" s="40">
        <f>ROUNDDOWN(K21/AA21*100,0)</f>
        <v>52</v>
      </c>
      <c r="AC21" s="36">
        <v>1560</v>
      </c>
      <c r="AD21" s="35">
        <f t="shared" ref="AD21:AD22" si="22">ROUND(-0.00000247*(AC21)*(AC21)-0.000852*AC21+30.65,1)</f>
        <v>23.3</v>
      </c>
      <c r="AE21" s="40">
        <f t="shared" ref="AE21:AE22" si="23">ROUNDDOWN(K21/AD21*100,0)</f>
        <v>52</v>
      </c>
      <c r="AF21" s="41">
        <f t="shared" si="11"/>
        <v>0</v>
      </c>
      <c r="AG21" s="41">
        <f t="shared" si="12"/>
        <v>0</v>
      </c>
      <c r="AH21" s="41">
        <f t="shared" si="13"/>
        <v>0</v>
      </c>
    </row>
    <row r="22" spans="1:34" s="32" customFormat="1" ht="24" customHeight="1">
      <c r="A22" s="21"/>
      <c r="B22" s="22"/>
      <c r="C22" s="61" t="s">
        <v>86</v>
      </c>
      <c r="D22" s="77" t="s">
        <v>87</v>
      </c>
      <c r="E22" s="84" t="s">
        <v>11</v>
      </c>
      <c r="F22" s="79" t="s">
        <v>85</v>
      </c>
      <c r="G22" s="80">
        <v>1.984</v>
      </c>
      <c r="H22" s="79" t="s">
        <v>13</v>
      </c>
      <c r="I22" s="66" t="str">
        <f t="shared" si="0"/>
        <v>1,600~1,630</v>
      </c>
      <c r="J22" s="67">
        <v>5</v>
      </c>
      <c r="K22" s="68">
        <v>12.2</v>
      </c>
      <c r="L22" s="69">
        <f t="shared" si="20"/>
        <v>190.3</v>
      </c>
      <c r="M22" s="68">
        <v>13.2</v>
      </c>
      <c r="N22" s="70">
        <v>16.5</v>
      </c>
      <c r="O22" s="27" t="str">
        <f t="shared" si="2"/>
        <v>22.7~23.0</v>
      </c>
      <c r="P22" s="71" t="s">
        <v>44</v>
      </c>
      <c r="Q22" s="64" t="s">
        <v>45</v>
      </c>
      <c r="R22" s="71" t="s">
        <v>57</v>
      </c>
      <c r="S22" s="62"/>
      <c r="T22" s="72"/>
      <c r="U22" s="73"/>
      <c r="V22" s="74"/>
      <c r="W22" s="30" t="str">
        <f t="shared" si="21"/>
        <v/>
      </c>
      <c r="X22" s="82" t="str">
        <f t="shared" si="10"/>
        <v/>
      </c>
      <c r="Z22" s="36">
        <v>1600</v>
      </c>
      <c r="AA22" s="35">
        <f t="shared" ref="AA22" si="24">ROUND(-0.00000247*(Z22)*(Z22)-0.000852*Z22+30.65,1)</f>
        <v>23</v>
      </c>
      <c r="AB22" s="40">
        <f t="shared" ref="AB22" si="25">ROUNDDOWN(K22/AA22*100,0)</f>
        <v>53</v>
      </c>
      <c r="AC22" s="36">
        <v>1630</v>
      </c>
      <c r="AD22" s="35">
        <f t="shared" si="22"/>
        <v>22.7</v>
      </c>
      <c r="AE22" s="40">
        <f t="shared" si="23"/>
        <v>53</v>
      </c>
      <c r="AF22" s="41">
        <f t="shared" si="11"/>
        <v>0</v>
      </c>
      <c r="AG22" s="41">
        <f t="shared" si="12"/>
        <v>0</v>
      </c>
      <c r="AH22" s="41">
        <f t="shared" si="13"/>
        <v>0</v>
      </c>
    </row>
    <row r="23" spans="1:34" s="4" customFormat="1" ht="24" customHeight="1">
      <c r="A23" s="21"/>
      <c r="B23" s="22"/>
      <c r="C23" s="61" t="s">
        <v>79</v>
      </c>
      <c r="D23" s="77" t="s">
        <v>80</v>
      </c>
      <c r="E23" s="84" t="s">
        <v>11</v>
      </c>
      <c r="F23" s="79" t="s">
        <v>81</v>
      </c>
      <c r="G23" s="80">
        <v>1.984</v>
      </c>
      <c r="H23" s="79" t="s">
        <v>13</v>
      </c>
      <c r="I23" s="66" t="str">
        <f t="shared" si="0"/>
        <v>1,430~1,450</v>
      </c>
      <c r="J23" s="67">
        <v>5</v>
      </c>
      <c r="K23" s="68">
        <v>12.8</v>
      </c>
      <c r="L23" s="69">
        <f t="shared" ref="L23" si="26">IF(K23&gt;0,1/K23*34.6*67.1,"")</f>
        <v>181.37968749999999</v>
      </c>
      <c r="M23" s="68">
        <v>14.4</v>
      </c>
      <c r="N23" s="70">
        <v>17.600000000000001</v>
      </c>
      <c r="O23" s="27" t="str">
        <f t="shared" si="2"/>
        <v>24.2~24.4</v>
      </c>
      <c r="P23" s="71" t="s">
        <v>44</v>
      </c>
      <c r="Q23" s="64" t="s">
        <v>45</v>
      </c>
      <c r="R23" s="71" t="s">
        <v>46</v>
      </c>
      <c r="S23" s="62"/>
      <c r="T23" s="72"/>
      <c r="U23" s="73"/>
      <c r="V23" s="74"/>
      <c r="W23" s="30"/>
      <c r="X23" s="82" t="str">
        <f t="shared" si="10"/>
        <v/>
      </c>
      <c r="Z23" s="19">
        <v>1430</v>
      </c>
      <c r="AA23" s="33">
        <f>ROUND(-0.00000247*(Z23)*(Z23)-0.000852*Z23+30.65,1)</f>
        <v>24.4</v>
      </c>
      <c r="AB23" s="38">
        <f>ROUNDDOWN(K23/AA23*100,0)</f>
        <v>52</v>
      </c>
      <c r="AC23" s="19">
        <v>1450</v>
      </c>
      <c r="AD23" s="33">
        <f t="shared" ref="AD23" si="27">ROUND(-0.00000247*(AC23)*(AC23)-0.000852*AC23+30.65,1)</f>
        <v>24.2</v>
      </c>
      <c r="AE23" s="38">
        <f t="shared" ref="AE23" si="28">ROUNDDOWN(K23/AD23*100,0)</f>
        <v>52</v>
      </c>
      <c r="AF23" s="39">
        <f t="shared" si="11"/>
        <v>0</v>
      </c>
      <c r="AG23" s="39">
        <f t="shared" si="12"/>
        <v>0</v>
      </c>
      <c r="AH23" s="39">
        <f t="shared" si="13"/>
        <v>0</v>
      </c>
    </row>
    <row r="24" spans="1:34" s="4" customFormat="1" ht="24" customHeight="1">
      <c r="A24" s="21"/>
      <c r="B24" s="22"/>
      <c r="C24" s="61" t="s">
        <v>25</v>
      </c>
      <c r="D24" s="62" t="s">
        <v>26</v>
      </c>
      <c r="E24" s="85" t="s">
        <v>11</v>
      </c>
      <c r="F24" s="64" t="s">
        <v>27</v>
      </c>
      <c r="G24" s="65">
        <v>1.4970000000000001</v>
      </c>
      <c r="H24" s="79" t="s">
        <v>13</v>
      </c>
      <c r="I24" s="86" t="str">
        <f t="shared" si="0"/>
        <v>1,540~1,570</v>
      </c>
      <c r="J24" s="67">
        <v>7</v>
      </c>
      <c r="K24" s="68">
        <v>14.7</v>
      </c>
      <c r="L24" s="69">
        <f t="shared" si="1"/>
        <v>157.93605442176872</v>
      </c>
      <c r="M24" s="68">
        <v>13.2</v>
      </c>
      <c r="N24" s="70">
        <v>16.5</v>
      </c>
      <c r="O24" s="27" t="str">
        <f t="shared" si="2"/>
        <v>23.2~23.5</v>
      </c>
      <c r="P24" s="71" t="s">
        <v>48</v>
      </c>
      <c r="Q24" s="64" t="s">
        <v>51</v>
      </c>
      <c r="R24" s="71" t="s">
        <v>52</v>
      </c>
      <c r="S24" s="62"/>
      <c r="T24" s="72"/>
      <c r="U24" s="73">
        <f t="shared" si="7"/>
        <v>111</v>
      </c>
      <c r="V24" s="74" t="str">
        <f t="shared" si="8"/>
        <v/>
      </c>
      <c r="W24" s="30" t="str">
        <f t="shared" si="9"/>
        <v>62~63</v>
      </c>
      <c r="X24" s="75" t="str">
        <f t="shared" si="10"/>
        <v>★1</v>
      </c>
      <c r="Z24" s="23">
        <v>1540</v>
      </c>
      <c r="AA24" s="27">
        <f t="shared" si="3"/>
        <v>23.5</v>
      </c>
      <c r="AB24" s="18">
        <f t="shared" si="4"/>
        <v>62</v>
      </c>
      <c r="AC24" s="23">
        <v>1570</v>
      </c>
      <c r="AD24" s="27">
        <f t="shared" si="5"/>
        <v>23.2</v>
      </c>
      <c r="AE24" s="18">
        <f t="shared" si="6"/>
        <v>63</v>
      </c>
      <c r="AF24" s="39">
        <f t="shared" si="11"/>
        <v>1</v>
      </c>
      <c r="AG24" s="39">
        <f t="shared" si="12"/>
        <v>1</v>
      </c>
      <c r="AH24" s="39">
        <f t="shared" si="13"/>
        <v>0</v>
      </c>
    </row>
    <row r="25" spans="1:34" s="32" customFormat="1" ht="24" customHeight="1">
      <c r="A25" s="21"/>
      <c r="B25" s="22"/>
      <c r="C25" s="61" t="s">
        <v>28</v>
      </c>
      <c r="D25" s="62" t="s">
        <v>29</v>
      </c>
      <c r="E25" s="85" t="s">
        <v>11</v>
      </c>
      <c r="F25" s="64" t="s">
        <v>27</v>
      </c>
      <c r="G25" s="65">
        <v>1.4970000000000001</v>
      </c>
      <c r="H25" s="79" t="s">
        <v>13</v>
      </c>
      <c r="I25" s="86" t="str">
        <f t="shared" si="0"/>
        <v>1,320~1,350</v>
      </c>
      <c r="J25" s="67">
        <v>5</v>
      </c>
      <c r="K25" s="68">
        <v>15.5</v>
      </c>
      <c r="L25" s="69">
        <f t="shared" si="1"/>
        <v>149.78451612903226</v>
      </c>
      <c r="M25" s="68">
        <v>15.8</v>
      </c>
      <c r="N25" s="70">
        <v>19</v>
      </c>
      <c r="O25" s="27" t="str">
        <f t="shared" si="2"/>
        <v>25.0~25.2</v>
      </c>
      <c r="P25" s="71" t="s">
        <v>48</v>
      </c>
      <c r="Q25" s="64" t="s">
        <v>51</v>
      </c>
      <c r="R25" s="71" t="s">
        <v>52</v>
      </c>
      <c r="S25" s="87"/>
      <c r="T25" s="72"/>
      <c r="U25" s="73" t="str">
        <f t="shared" si="7"/>
        <v/>
      </c>
      <c r="V25" s="74" t="str">
        <f t="shared" si="8"/>
        <v/>
      </c>
      <c r="W25" s="30" t="str">
        <f t="shared" ref="W25" si="29">IF(AB25&lt;55,"",IF(AE25-AB25&gt;0,CONCATENATE(AB25,"~",AE25),AB25))</f>
        <v>61~62</v>
      </c>
      <c r="X25" s="75" t="str">
        <f t="shared" si="10"/>
        <v>★1</v>
      </c>
      <c r="Z25" s="42">
        <v>1320</v>
      </c>
      <c r="AA25" s="35">
        <f t="shared" si="3"/>
        <v>25.2</v>
      </c>
      <c r="AB25" s="40">
        <f t="shared" si="4"/>
        <v>61</v>
      </c>
      <c r="AC25" s="42">
        <v>1350</v>
      </c>
      <c r="AD25" s="35">
        <f t="shared" si="5"/>
        <v>25</v>
      </c>
      <c r="AE25" s="40">
        <f t="shared" si="6"/>
        <v>62</v>
      </c>
      <c r="AF25" s="41">
        <f t="shared" si="11"/>
        <v>1</v>
      </c>
      <c r="AG25" s="41">
        <f t="shared" si="12"/>
        <v>1</v>
      </c>
      <c r="AH25" s="41">
        <f t="shared" si="13"/>
        <v>0</v>
      </c>
    </row>
    <row r="26" spans="1:34" s="4" customFormat="1" ht="24" customHeight="1">
      <c r="A26" s="21"/>
      <c r="B26" s="22"/>
      <c r="C26" s="61" t="s">
        <v>30</v>
      </c>
      <c r="D26" s="62" t="s">
        <v>31</v>
      </c>
      <c r="E26" s="85" t="s">
        <v>32</v>
      </c>
      <c r="F26" s="64" t="s">
        <v>27</v>
      </c>
      <c r="G26" s="65">
        <v>1.4970000000000001</v>
      </c>
      <c r="H26" s="79" t="s">
        <v>13</v>
      </c>
      <c r="I26" s="86" t="str">
        <f t="shared" si="0"/>
        <v>1,450~1,470</v>
      </c>
      <c r="J26" s="67">
        <v>5</v>
      </c>
      <c r="K26" s="68">
        <v>15.1</v>
      </c>
      <c r="L26" s="69">
        <f t="shared" si="1"/>
        <v>153.75231788079469</v>
      </c>
      <c r="M26" s="68">
        <v>14.4</v>
      </c>
      <c r="N26" s="70">
        <v>17.600000000000001</v>
      </c>
      <c r="O26" s="27" t="str">
        <f t="shared" si="2"/>
        <v>24.1~24.2</v>
      </c>
      <c r="P26" s="71" t="s">
        <v>48</v>
      </c>
      <c r="Q26" s="64" t="s">
        <v>51</v>
      </c>
      <c r="R26" s="71" t="s">
        <v>52</v>
      </c>
      <c r="S26" s="87" t="s">
        <v>53</v>
      </c>
      <c r="T26" s="72"/>
      <c r="U26" s="73">
        <f t="shared" si="7"/>
        <v>104</v>
      </c>
      <c r="V26" s="74" t="str">
        <f t="shared" si="8"/>
        <v/>
      </c>
      <c r="W26" s="30">
        <v>62</v>
      </c>
      <c r="X26" s="75" t="str">
        <f t="shared" si="10"/>
        <v>★1</v>
      </c>
      <c r="Z26" s="23">
        <v>1450</v>
      </c>
      <c r="AA26" s="27">
        <f t="shared" si="3"/>
        <v>24.2</v>
      </c>
      <c r="AB26" s="18">
        <f t="shared" si="4"/>
        <v>62</v>
      </c>
      <c r="AC26" s="23">
        <v>1470</v>
      </c>
      <c r="AD26" s="27">
        <f t="shared" si="5"/>
        <v>24.1</v>
      </c>
      <c r="AE26" s="18">
        <f t="shared" si="6"/>
        <v>62</v>
      </c>
      <c r="AF26" s="39">
        <f t="shared" si="11"/>
        <v>1</v>
      </c>
      <c r="AG26" s="39">
        <f t="shared" si="12"/>
        <v>1</v>
      </c>
      <c r="AH26" s="39">
        <f t="shared" si="13"/>
        <v>0</v>
      </c>
    </row>
    <row r="27" spans="1:34" s="4" customFormat="1" ht="24" customHeight="1">
      <c r="A27" s="21"/>
      <c r="B27" s="22"/>
      <c r="C27" s="61" t="s">
        <v>30</v>
      </c>
      <c r="D27" s="62" t="s">
        <v>31</v>
      </c>
      <c r="E27" s="85" t="s">
        <v>33</v>
      </c>
      <c r="F27" s="64" t="s">
        <v>27</v>
      </c>
      <c r="G27" s="65">
        <v>1.4970000000000001</v>
      </c>
      <c r="H27" s="79" t="s">
        <v>13</v>
      </c>
      <c r="I27" s="86" t="str">
        <f t="shared" si="0"/>
        <v>1,500~1,520</v>
      </c>
      <c r="J27" s="67">
        <v>5</v>
      </c>
      <c r="K27" s="68">
        <v>15</v>
      </c>
      <c r="L27" s="69">
        <f t="shared" si="1"/>
        <v>154.77733333333333</v>
      </c>
      <c r="M27" s="68">
        <v>14.4</v>
      </c>
      <c r="N27" s="70">
        <v>17.600000000000001</v>
      </c>
      <c r="O27" s="27" t="str">
        <f t="shared" si="2"/>
        <v>23.6~23.8</v>
      </c>
      <c r="P27" s="71" t="s">
        <v>48</v>
      </c>
      <c r="Q27" s="64" t="s">
        <v>51</v>
      </c>
      <c r="R27" s="71" t="s">
        <v>52</v>
      </c>
      <c r="S27" s="87" t="s">
        <v>54</v>
      </c>
      <c r="T27" s="72"/>
      <c r="U27" s="73">
        <f t="shared" si="7"/>
        <v>104</v>
      </c>
      <c r="V27" s="74" t="str">
        <f t="shared" si="8"/>
        <v/>
      </c>
      <c r="W27" s="30">
        <v>63</v>
      </c>
      <c r="X27" s="75" t="str">
        <f t="shared" si="10"/>
        <v>★1</v>
      </c>
      <c r="Z27" s="23">
        <v>1500</v>
      </c>
      <c r="AA27" s="27">
        <f t="shared" si="3"/>
        <v>23.8</v>
      </c>
      <c r="AB27" s="18">
        <f t="shared" si="4"/>
        <v>63</v>
      </c>
      <c r="AC27" s="23">
        <v>1520</v>
      </c>
      <c r="AD27" s="27">
        <f t="shared" si="5"/>
        <v>23.6</v>
      </c>
      <c r="AE27" s="18">
        <f t="shared" si="6"/>
        <v>63</v>
      </c>
      <c r="AF27" s="39">
        <f t="shared" si="11"/>
        <v>1</v>
      </c>
      <c r="AG27" s="39">
        <f t="shared" si="12"/>
        <v>1</v>
      </c>
      <c r="AH27" s="39">
        <f t="shared" si="13"/>
        <v>0</v>
      </c>
    </row>
    <row r="28" spans="1:34" s="4" customFormat="1" ht="24" customHeight="1">
      <c r="A28" s="21"/>
      <c r="B28" s="22"/>
      <c r="C28" s="61" t="s">
        <v>55</v>
      </c>
      <c r="D28" s="62" t="s">
        <v>34</v>
      </c>
      <c r="E28" s="85" t="s">
        <v>35</v>
      </c>
      <c r="F28" s="64" t="s">
        <v>27</v>
      </c>
      <c r="G28" s="65">
        <v>1.4970000000000001</v>
      </c>
      <c r="H28" s="79" t="s">
        <v>13</v>
      </c>
      <c r="I28" s="86" t="str">
        <f t="shared" si="0"/>
        <v>1,520</v>
      </c>
      <c r="J28" s="67">
        <v>5</v>
      </c>
      <c r="K28" s="68">
        <v>14.3</v>
      </c>
      <c r="L28" s="69">
        <f t="shared" si="1"/>
        <v>162.35384615384615</v>
      </c>
      <c r="M28" s="68">
        <v>14.4</v>
      </c>
      <c r="N28" s="70">
        <v>17.600000000000001</v>
      </c>
      <c r="O28" s="27" t="str">
        <f t="shared" si="2"/>
        <v>23.6</v>
      </c>
      <c r="P28" s="71" t="s">
        <v>48</v>
      </c>
      <c r="Q28" s="64" t="s">
        <v>51</v>
      </c>
      <c r="R28" s="71" t="s">
        <v>52</v>
      </c>
      <c r="S28" s="87" t="s">
        <v>49</v>
      </c>
      <c r="T28" s="72"/>
      <c r="U28" s="73" t="str">
        <f t="shared" si="7"/>
        <v/>
      </c>
      <c r="V28" s="74" t="str">
        <f t="shared" si="8"/>
        <v/>
      </c>
      <c r="W28" s="30">
        <v>60</v>
      </c>
      <c r="X28" s="75" t="str">
        <f t="shared" si="10"/>
        <v>★1</v>
      </c>
      <c r="Z28" s="23">
        <v>1520</v>
      </c>
      <c r="AA28" s="27">
        <f t="shared" si="3"/>
        <v>23.6</v>
      </c>
      <c r="AB28" s="18">
        <f t="shared" si="4"/>
        <v>60</v>
      </c>
      <c r="AC28" s="23">
        <v>1520</v>
      </c>
      <c r="AD28" s="27">
        <f t="shared" si="5"/>
        <v>23.6</v>
      </c>
      <c r="AE28" s="18">
        <f t="shared" si="6"/>
        <v>60</v>
      </c>
      <c r="AF28" s="39">
        <f t="shared" si="11"/>
        <v>1</v>
      </c>
      <c r="AG28" s="39">
        <f t="shared" si="12"/>
        <v>1</v>
      </c>
      <c r="AH28" s="39">
        <f t="shared" si="13"/>
        <v>0</v>
      </c>
    </row>
    <row r="29" spans="1:34" s="4" customFormat="1" ht="24" customHeight="1">
      <c r="A29" s="21"/>
      <c r="B29" s="22"/>
      <c r="C29" s="61" t="s">
        <v>55</v>
      </c>
      <c r="D29" s="62" t="s">
        <v>34</v>
      </c>
      <c r="E29" s="85" t="s">
        <v>36</v>
      </c>
      <c r="F29" s="64" t="s">
        <v>27</v>
      </c>
      <c r="G29" s="65">
        <v>1.4970000000000001</v>
      </c>
      <c r="H29" s="79" t="s">
        <v>13</v>
      </c>
      <c r="I29" s="86" t="str">
        <f t="shared" si="0"/>
        <v>1,550</v>
      </c>
      <c r="J29" s="67">
        <v>5</v>
      </c>
      <c r="K29" s="68">
        <v>14.3</v>
      </c>
      <c r="L29" s="69">
        <f t="shared" si="1"/>
        <v>162.35384615384615</v>
      </c>
      <c r="M29" s="68">
        <v>13.2</v>
      </c>
      <c r="N29" s="70">
        <v>16.5</v>
      </c>
      <c r="O29" s="27" t="str">
        <f t="shared" si="2"/>
        <v>23.4</v>
      </c>
      <c r="P29" s="71" t="s">
        <v>48</v>
      </c>
      <c r="Q29" s="64" t="s">
        <v>51</v>
      </c>
      <c r="R29" s="71" t="s">
        <v>52</v>
      </c>
      <c r="S29" s="87" t="s">
        <v>50</v>
      </c>
      <c r="T29" s="72"/>
      <c r="U29" s="73">
        <f t="shared" si="7"/>
        <v>108</v>
      </c>
      <c r="V29" s="74" t="str">
        <f t="shared" si="8"/>
        <v/>
      </c>
      <c r="W29" s="30">
        <v>61</v>
      </c>
      <c r="X29" s="75" t="str">
        <f t="shared" si="10"/>
        <v>★1</v>
      </c>
      <c r="Z29" s="23">
        <v>1550</v>
      </c>
      <c r="AA29" s="27">
        <f t="shared" si="3"/>
        <v>23.4</v>
      </c>
      <c r="AB29" s="18">
        <f t="shared" si="4"/>
        <v>61</v>
      </c>
      <c r="AC29" s="23">
        <v>1550</v>
      </c>
      <c r="AD29" s="27">
        <f t="shared" si="5"/>
        <v>23.4</v>
      </c>
      <c r="AE29" s="18">
        <f t="shared" si="6"/>
        <v>61</v>
      </c>
      <c r="AF29" s="39">
        <f t="shared" si="11"/>
        <v>1</v>
      </c>
      <c r="AG29" s="39">
        <f t="shared" si="12"/>
        <v>1</v>
      </c>
      <c r="AH29" s="39">
        <f t="shared" si="13"/>
        <v>0</v>
      </c>
    </row>
    <row r="30" spans="1:34" s="32" customFormat="1" ht="24" customHeight="1">
      <c r="A30" s="21"/>
      <c r="B30" s="22"/>
      <c r="C30" s="61" t="s">
        <v>90</v>
      </c>
      <c r="D30" s="62" t="s">
        <v>91</v>
      </c>
      <c r="E30" s="88" t="s">
        <v>11</v>
      </c>
      <c r="F30" s="64" t="s">
        <v>92</v>
      </c>
      <c r="G30" s="65">
        <v>1.984</v>
      </c>
      <c r="H30" s="79" t="s">
        <v>13</v>
      </c>
      <c r="I30" s="86" t="str">
        <f t="shared" si="0"/>
        <v>1,660~1,750</v>
      </c>
      <c r="J30" s="67">
        <v>5</v>
      </c>
      <c r="K30" s="68">
        <v>12.8</v>
      </c>
      <c r="L30" s="69">
        <f t="shared" si="1"/>
        <v>181.37968749999999</v>
      </c>
      <c r="M30" s="68">
        <v>12.2</v>
      </c>
      <c r="N30" s="70">
        <v>15.4</v>
      </c>
      <c r="O30" s="27" t="str">
        <f t="shared" si="2"/>
        <v>21.6~22.4</v>
      </c>
      <c r="P30" s="71" t="s">
        <v>47</v>
      </c>
      <c r="Q30" s="64" t="s">
        <v>51</v>
      </c>
      <c r="R30" s="71" t="s">
        <v>52</v>
      </c>
      <c r="S30" s="87"/>
      <c r="T30" s="72"/>
      <c r="U30" s="73">
        <f t="shared" si="7"/>
        <v>104</v>
      </c>
      <c r="V30" s="74" t="str">
        <f t="shared" si="8"/>
        <v/>
      </c>
      <c r="W30" s="30" t="str">
        <f t="shared" ref="W30" si="30">IF(AB30&lt;55,"",IF(AE30-AB30&gt;0,CONCATENATE(AB30,"~",AE30),AB30))</f>
        <v>57~59</v>
      </c>
      <c r="X30" s="89" t="str">
        <f t="shared" si="10"/>
        <v>★0.5</v>
      </c>
      <c r="Z30" s="42">
        <v>1660</v>
      </c>
      <c r="AA30" s="35">
        <f t="shared" si="3"/>
        <v>22.4</v>
      </c>
      <c r="AB30" s="40">
        <f t="shared" si="4"/>
        <v>57</v>
      </c>
      <c r="AC30" s="42">
        <v>1750</v>
      </c>
      <c r="AD30" s="35">
        <f t="shared" si="5"/>
        <v>21.6</v>
      </c>
      <c r="AE30" s="40">
        <f t="shared" si="6"/>
        <v>59</v>
      </c>
      <c r="AF30" s="41">
        <f t="shared" si="11"/>
        <v>0.5</v>
      </c>
      <c r="AG30" s="41">
        <f t="shared" si="12"/>
        <v>0.5</v>
      </c>
      <c r="AH30" s="41">
        <f t="shared" si="13"/>
        <v>0</v>
      </c>
    </row>
    <row r="31" spans="1:34" s="4" customFormat="1" ht="24" customHeight="1">
      <c r="A31" s="21"/>
      <c r="B31" s="22"/>
      <c r="C31" s="61" t="s">
        <v>37</v>
      </c>
      <c r="D31" s="62" t="s">
        <v>38</v>
      </c>
      <c r="E31" s="88" t="s">
        <v>39</v>
      </c>
      <c r="F31" s="64" t="s">
        <v>27</v>
      </c>
      <c r="G31" s="65">
        <v>1.984</v>
      </c>
      <c r="H31" s="79" t="s">
        <v>13</v>
      </c>
      <c r="I31" s="86" t="str">
        <f t="shared" si="0"/>
        <v>1,750</v>
      </c>
      <c r="J31" s="67">
        <v>5</v>
      </c>
      <c r="K31" s="68">
        <v>10.8</v>
      </c>
      <c r="L31" s="69">
        <f t="shared" si="1"/>
        <v>214.96851851851849</v>
      </c>
      <c r="M31" s="68">
        <v>12.2</v>
      </c>
      <c r="N31" s="70">
        <v>15.4</v>
      </c>
      <c r="O31" s="27" t="str">
        <f t="shared" si="2"/>
        <v>21.6</v>
      </c>
      <c r="P31" s="71" t="s">
        <v>47</v>
      </c>
      <c r="Q31" s="64" t="s">
        <v>51</v>
      </c>
      <c r="R31" s="71" t="s">
        <v>52</v>
      </c>
      <c r="S31" s="87" t="s">
        <v>49</v>
      </c>
      <c r="T31" s="72"/>
      <c r="U31" s="73" t="str">
        <f t="shared" si="7"/>
        <v/>
      </c>
      <c r="V31" s="74" t="str">
        <f t="shared" si="8"/>
        <v/>
      </c>
      <c r="W31" s="30"/>
      <c r="X31" s="89" t="str">
        <f t="shared" si="10"/>
        <v/>
      </c>
      <c r="Z31" s="23">
        <v>1750</v>
      </c>
      <c r="AA31" s="27">
        <f t="shared" si="3"/>
        <v>21.6</v>
      </c>
      <c r="AB31" s="18">
        <f t="shared" si="4"/>
        <v>50</v>
      </c>
      <c r="AC31" s="23">
        <v>1750</v>
      </c>
      <c r="AD31" s="27">
        <f t="shared" si="5"/>
        <v>21.6</v>
      </c>
      <c r="AE31" s="18">
        <f t="shared" si="6"/>
        <v>50</v>
      </c>
      <c r="AF31" s="39">
        <f t="shared" si="11"/>
        <v>0</v>
      </c>
      <c r="AG31" s="39">
        <f t="shared" si="12"/>
        <v>0</v>
      </c>
      <c r="AH31" s="39">
        <f t="shared" si="13"/>
        <v>0</v>
      </c>
    </row>
    <row r="32" spans="1:34" s="4" customFormat="1" ht="24" customHeight="1">
      <c r="A32" s="21"/>
      <c r="B32" s="22"/>
      <c r="C32" s="61" t="s">
        <v>37</v>
      </c>
      <c r="D32" s="62" t="s">
        <v>38</v>
      </c>
      <c r="E32" s="88" t="s">
        <v>40</v>
      </c>
      <c r="F32" s="64" t="s">
        <v>27</v>
      </c>
      <c r="G32" s="65">
        <v>1.984</v>
      </c>
      <c r="H32" s="79" t="s">
        <v>13</v>
      </c>
      <c r="I32" s="86" t="str">
        <f t="shared" si="0"/>
        <v>1,780</v>
      </c>
      <c r="J32" s="67">
        <v>5</v>
      </c>
      <c r="K32" s="68">
        <v>10.8</v>
      </c>
      <c r="L32" s="69">
        <f t="shared" si="1"/>
        <v>214.96851851851849</v>
      </c>
      <c r="M32" s="68">
        <v>11.1</v>
      </c>
      <c r="N32" s="70">
        <v>14.4</v>
      </c>
      <c r="O32" s="27" t="str">
        <f t="shared" si="2"/>
        <v>21.3</v>
      </c>
      <c r="P32" s="71" t="s">
        <v>47</v>
      </c>
      <c r="Q32" s="64" t="s">
        <v>51</v>
      </c>
      <c r="R32" s="71" t="s">
        <v>52</v>
      </c>
      <c r="S32" s="87" t="s">
        <v>50</v>
      </c>
      <c r="T32" s="72"/>
      <c r="U32" s="73" t="str">
        <f t="shared" si="7"/>
        <v/>
      </c>
      <c r="V32" s="74" t="str">
        <f t="shared" si="8"/>
        <v/>
      </c>
      <c r="W32" s="30"/>
      <c r="X32" s="89" t="str">
        <f t="shared" si="10"/>
        <v/>
      </c>
      <c r="Z32" s="23">
        <v>1780</v>
      </c>
      <c r="AA32" s="27">
        <f t="shared" si="3"/>
        <v>21.3</v>
      </c>
      <c r="AB32" s="18">
        <f t="shared" si="4"/>
        <v>50</v>
      </c>
      <c r="AC32" s="23">
        <v>1780</v>
      </c>
      <c r="AD32" s="27">
        <f t="shared" si="5"/>
        <v>21.3</v>
      </c>
      <c r="AE32" s="18">
        <f t="shared" si="6"/>
        <v>50</v>
      </c>
      <c r="AF32" s="39">
        <f t="shared" si="11"/>
        <v>0</v>
      </c>
      <c r="AG32" s="39">
        <f t="shared" si="12"/>
        <v>0</v>
      </c>
      <c r="AH32" s="39">
        <f t="shared" si="13"/>
        <v>0</v>
      </c>
    </row>
    <row r="33" spans="1:34" s="4" customFormat="1" ht="24" customHeight="1">
      <c r="A33" s="21"/>
      <c r="B33" s="22"/>
      <c r="C33" s="61" t="s">
        <v>41</v>
      </c>
      <c r="D33" s="62" t="s">
        <v>42</v>
      </c>
      <c r="E33" s="85" t="s">
        <v>11</v>
      </c>
      <c r="F33" s="64" t="s">
        <v>43</v>
      </c>
      <c r="G33" s="65">
        <v>1.3939999999999999</v>
      </c>
      <c r="H33" s="64" t="s">
        <v>23</v>
      </c>
      <c r="I33" s="86" t="str">
        <f t="shared" si="0"/>
        <v>1,800~1,830</v>
      </c>
      <c r="J33" s="67">
        <v>7</v>
      </c>
      <c r="K33" s="68">
        <v>12.2</v>
      </c>
      <c r="L33" s="69">
        <f t="shared" si="1"/>
        <v>190.3</v>
      </c>
      <c r="M33" s="68">
        <v>11.1</v>
      </c>
      <c r="N33" s="70">
        <v>14.4</v>
      </c>
      <c r="O33" s="27" t="str">
        <f t="shared" si="2"/>
        <v>20.8~21.1</v>
      </c>
      <c r="P33" s="64" t="s">
        <v>47</v>
      </c>
      <c r="Q33" s="64" t="s">
        <v>45</v>
      </c>
      <c r="R33" s="71" t="s">
        <v>46</v>
      </c>
      <c r="S33" s="90"/>
      <c r="T33" s="72"/>
      <c r="U33" s="73">
        <f t="shared" si="7"/>
        <v>109</v>
      </c>
      <c r="V33" s="74" t="str">
        <f t="shared" si="8"/>
        <v/>
      </c>
      <c r="W33" s="30" t="str">
        <f t="shared" si="9"/>
        <v>57~58</v>
      </c>
      <c r="X33" s="75" t="str">
        <f t="shared" si="10"/>
        <v>★0.5</v>
      </c>
      <c r="Z33" s="23">
        <v>1800</v>
      </c>
      <c r="AA33" s="27">
        <f t="shared" si="3"/>
        <v>21.1</v>
      </c>
      <c r="AB33" s="18">
        <f t="shared" si="4"/>
        <v>57</v>
      </c>
      <c r="AC33" s="23">
        <v>1830</v>
      </c>
      <c r="AD33" s="27">
        <f t="shared" si="5"/>
        <v>20.8</v>
      </c>
      <c r="AE33" s="18">
        <f t="shared" si="6"/>
        <v>58</v>
      </c>
      <c r="AF33" s="39">
        <f t="shared" si="11"/>
        <v>0.5</v>
      </c>
      <c r="AG33" s="39">
        <f t="shared" si="12"/>
        <v>0.5</v>
      </c>
      <c r="AH33" s="39">
        <f t="shared" si="13"/>
        <v>0</v>
      </c>
    </row>
    <row r="34" spans="1:34" s="4" customFormat="1" ht="24" customHeight="1">
      <c r="A34" s="21"/>
      <c r="B34" s="91"/>
      <c r="C34" s="61" t="s">
        <v>71</v>
      </c>
      <c r="D34" s="62" t="s">
        <v>72</v>
      </c>
      <c r="E34" s="85" t="s">
        <v>32</v>
      </c>
      <c r="F34" s="64" t="s">
        <v>24</v>
      </c>
      <c r="G34" s="65">
        <v>1.984</v>
      </c>
      <c r="H34" s="79" t="s">
        <v>13</v>
      </c>
      <c r="I34" s="92" t="str">
        <f t="shared" si="0"/>
        <v>1,700~1,720</v>
      </c>
      <c r="J34" s="67">
        <v>5</v>
      </c>
      <c r="K34" s="68">
        <v>11.8</v>
      </c>
      <c r="L34" s="69">
        <f t="shared" si="1"/>
        <v>196.75084745762712</v>
      </c>
      <c r="M34" s="68">
        <v>12.2</v>
      </c>
      <c r="N34" s="70">
        <v>15.4</v>
      </c>
      <c r="O34" s="27" t="str">
        <f t="shared" si="2"/>
        <v>21.9~22.1</v>
      </c>
      <c r="P34" s="71" t="s">
        <v>47</v>
      </c>
      <c r="Q34" s="64" t="s">
        <v>51</v>
      </c>
      <c r="R34" s="71" t="s">
        <v>57</v>
      </c>
      <c r="S34" s="87" t="s">
        <v>73</v>
      </c>
      <c r="T34" s="72"/>
      <c r="U34" s="73"/>
      <c r="V34" s="74"/>
      <c r="W34" s="30"/>
      <c r="X34" s="75" t="str">
        <f t="shared" si="10"/>
        <v/>
      </c>
      <c r="Z34" s="23">
        <v>1700</v>
      </c>
      <c r="AA34" s="27">
        <f t="shared" si="3"/>
        <v>22.1</v>
      </c>
      <c r="AB34" s="34">
        <f t="shared" si="4"/>
        <v>53</v>
      </c>
      <c r="AC34" s="23">
        <v>1720</v>
      </c>
      <c r="AD34" s="27">
        <f t="shared" si="5"/>
        <v>21.9</v>
      </c>
      <c r="AE34" s="34">
        <f t="shared" si="6"/>
        <v>53</v>
      </c>
      <c r="AF34" s="39">
        <f t="shared" si="11"/>
        <v>0</v>
      </c>
      <c r="AG34" s="39">
        <f t="shared" si="12"/>
        <v>0</v>
      </c>
      <c r="AH34" s="39">
        <f t="shared" si="13"/>
        <v>0</v>
      </c>
    </row>
    <row r="35" spans="1:34" s="4" customFormat="1" ht="24" customHeight="1">
      <c r="A35" s="21"/>
      <c r="B35" s="91"/>
      <c r="C35" s="61" t="s">
        <v>71</v>
      </c>
      <c r="D35" s="62" t="s">
        <v>72</v>
      </c>
      <c r="E35" s="85" t="s">
        <v>33</v>
      </c>
      <c r="F35" s="64" t="s">
        <v>24</v>
      </c>
      <c r="G35" s="65">
        <v>1.984</v>
      </c>
      <c r="H35" s="64" t="s">
        <v>13</v>
      </c>
      <c r="I35" s="92" t="str">
        <f t="shared" si="0"/>
        <v>1,720~1,750</v>
      </c>
      <c r="J35" s="67">
        <v>5</v>
      </c>
      <c r="K35" s="68">
        <v>11.5</v>
      </c>
      <c r="L35" s="69">
        <f t="shared" si="1"/>
        <v>201.88347826086954</v>
      </c>
      <c r="M35" s="68">
        <v>12.2</v>
      </c>
      <c r="N35" s="70">
        <v>15.4</v>
      </c>
      <c r="O35" s="27" t="str">
        <f t="shared" si="2"/>
        <v>21.6~21.9</v>
      </c>
      <c r="P35" s="71" t="s">
        <v>47</v>
      </c>
      <c r="Q35" s="64" t="s">
        <v>51</v>
      </c>
      <c r="R35" s="71" t="s">
        <v>57</v>
      </c>
      <c r="S35" s="87" t="s">
        <v>74</v>
      </c>
      <c r="T35" s="72"/>
      <c r="U35" s="73"/>
      <c r="V35" s="74"/>
      <c r="W35" s="30"/>
      <c r="X35" s="75" t="str">
        <f t="shared" si="10"/>
        <v/>
      </c>
      <c r="Z35" s="23">
        <v>1720</v>
      </c>
      <c r="AA35" s="27">
        <f t="shared" si="3"/>
        <v>21.9</v>
      </c>
      <c r="AB35" s="34">
        <f t="shared" si="4"/>
        <v>52</v>
      </c>
      <c r="AC35" s="23">
        <v>1750</v>
      </c>
      <c r="AD35" s="27">
        <f t="shared" si="5"/>
        <v>21.6</v>
      </c>
      <c r="AE35" s="34">
        <f t="shared" si="6"/>
        <v>53</v>
      </c>
      <c r="AF35" s="39">
        <f t="shared" si="11"/>
        <v>0</v>
      </c>
      <c r="AG35" s="39">
        <f t="shared" si="12"/>
        <v>0</v>
      </c>
      <c r="AH35" s="39">
        <f t="shared" si="13"/>
        <v>0</v>
      </c>
    </row>
    <row r="36" spans="1:34" s="4" customFormat="1" ht="24" customHeight="1">
      <c r="A36" s="9"/>
      <c r="B36" s="10"/>
      <c r="C36" s="11"/>
      <c r="D36" s="9"/>
      <c r="E36" s="9"/>
      <c r="F36" s="9"/>
      <c r="G36" s="9"/>
      <c r="H36" s="9"/>
      <c r="I36" s="9"/>
      <c r="J36" s="17"/>
      <c r="K36" s="14"/>
      <c r="L36" s="15"/>
      <c r="M36" s="14"/>
      <c r="N36" s="12"/>
      <c r="O36" s="12"/>
      <c r="P36" s="7"/>
      <c r="Q36" s="7"/>
      <c r="R36" s="7"/>
      <c r="S36" s="8"/>
      <c r="T36" s="24"/>
      <c r="U36" s="13"/>
      <c r="V36" s="9"/>
      <c r="W36" s="31"/>
      <c r="X36" s="16"/>
    </row>
    <row r="37" spans="1:34">
      <c r="E37" s="2"/>
    </row>
    <row r="38" spans="1:34">
      <c r="B38" s="4"/>
      <c r="C38" s="4"/>
      <c r="E38" s="2"/>
    </row>
    <row r="39" spans="1:34">
      <c r="B39" s="4"/>
      <c r="C39" s="4"/>
      <c r="E39" s="2"/>
    </row>
    <row r="40" spans="1:34">
      <c r="C40" s="4"/>
      <c r="E40" s="2"/>
    </row>
    <row r="41" spans="1:34">
      <c r="E41" s="2"/>
    </row>
    <row r="42" spans="1:34">
      <c r="E42" s="2"/>
    </row>
    <row r="43" spans="1:34">
      <c r="E43" s="2"/>
    </row>
    <row r="44" spans="1:34">
      <c r="E44" s="2"/>
    </row>
    <row r="45" spans="1:34">
      <c r="E45" s="2"/>
    </row>
  </sheetData>
  <sheetProtection selectLockedCells="1"/>
  <autoFilter ref="A8:V8">
    <filterColumn colId="1" showButton="0"/>
  </autoFilter>
  <mergeCells count="36">
    <mergeCell ref="A4:A8"/>
    <mergeCell ref="B4:C8"/>
    <mergeCell ref="D4:D5"/>
    <mergeCell ref="F4:G5"/>
    <mergeCell ref="H4:H8"/>
    <mergeCell ref="D6:D8"/>
    <mergeCell ref="E6:E8"/>
    <mergeCell ref="F6:F8"/>
    <mergeCell ref="G6:G8"/>
    <mergeCell ref="J2:P2"/>
    <mergeCell ref="R2:V2"/>
    <mergeCell ref="S3:X3"/>
    <mergeCell ref="J4:J8"/>
    <mergeCell ref="K4:O4"/>
    <mergeCell ref="Q4:S4"/>
    <mergeCell ref="U4:U8"/>
    <mergeCell ref="V4:V8"/>
    <mergeCell ref="W4:X4"/>
    <mergeCell ref="K5:K8"/>
    <mergeCell ref="L5:L8"/>
    <mergeCell ref="I4:I8"/>
    <mergeCell ref="AF5:AF8"/>
    <mergeCell ref="AG5:AG8"/>
    <mergeCell ref="AH5:AH8"/>
    <mergeCell ref="W5:W8"/>
    <mergeCell ref="X5:X8"/>
    <mergeCell ref="AE5:AE8"/>
    <mergeCell ref="Z4:Z8"/>
    <mergeCell ref="AC4:AC8"/>
    <mergeCell ref="AA5:AA8"/>
    <mergeCell ref="AB5:AB8"/>
    <mergeCell ref="AD5:AD8"/>
    <mergeCell ref="M5:M8"/>
    <mergeCell ref="N5:N8"/>
    <mergeCell ref="O5:O8"/>
    <mergeCell ref="Q5:S5"/>
  </mergeCells>
  <phoneticPr fontId="24"/>
  <printOptions horizontalCentered="1"/>
  <pageMargins left="0.39370078740157483" right="0.39370078740157483" top="0.39370078740157483" bottom="0.39370078740157483" header="0.19685039370078741" footer="0.39370078740157483"/>
  <pageSetup paperSize="9" scale="55" firstPageNumber="0" fitToHeight="0" orientation="landscape" r:id="rId1"/>
  <headerFooter alignWithMargins="0">
    <oddHeader>&amp;R様式1-1&amp;L&amp;"Arial"&amp;8&amp;K000000INTERNAL&amp;1#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1" id="{3C425314-23E3-4646-8034-D32876E0C3D6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AH26:AH29 AH9:AH10 AH23:AH24 AH12:AH13 AH31:AH35 AH15:AH20</xm:sqref>
        </x14:conditionalFormatting>
        <x14:conditionalFormatting xmlns:xm="http://schemas.microsoft.com/office/excel/2006/main">
          <x14:cfRule type="iconSet" priority="10" id="{4501E4CA-2BE8-425D-8D0D-F6C2D9D14018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AH21</xm:sqref>
        </x14:conditionalFormatting>
        <x14:conditionalFormatting xmlns:xm="http://schemas.microsoft.com/office/excel/2006/main">
          <x14:cfRule type="iconSet" priority="9" id="{A11B3D69-A301-485E-8252-D55232E2687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AH22</xm:sqref>
        </x14:conditionalFormatting>
        <x14:conditionalFormatting xmlns:xm="http://schemas.microsoft.com/office/excel/2006/main">
          <x14:cfRule type="iconSet" priority="8" id="{9B64FB73-CDBE-482D-8DD9-4F403313F38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AH25</xm:sqref>
        </x14:conditionalFormatting>
        <x14:conditionalFormatting xmlns:xm="http://schemas.microsoft.com/office/excel/2006/main">
          <x14:cfRule type="iconSet" priority="6" id="{22292D08-3B25-44AA-9C0A-2B4F7679DDD7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AH11</xm:sqref>
        </x14:conditionalFormatting>
        <x14:conditionalFormatting xmlns:xm="http://schemas.microsoft.com/office/excel/2006/main">
          <x14:cfRule type="iconSet" priority="5" id="{18B53C61-F291-445E-9A52-DF0156A19C30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AH30</xm:sqref>
        </x14:conditionalFormatting>
        <x14:conditionalFormatting xmlns:xm="http://schemas.microsoft.com/office/excel/2006/main">
          <x14:cfRule type="iconSet" priority="3" id="{5FC9C950-4BDC-42F9-A27A-5C23167A8E6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（新）1-1</vt:lpstr>
      <vt:lpstr>'（新）1-1'!Print_Area</vt:lpstr>
      <vt:lpstr>'（新）1-1'!Print_Titles</vt:lpstr>
    </vt:vector>
  </TitlesOfParts>
  <Company>国土交通省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基準課</cp:lastModifiedBy>
  <cp:lastPrinted>2021-01-27T05:32:35Z</cp:lastPrinted>
  <dcterms:created xsi:type="dcterms:W3CDTF">2012-03-24T05:35:17Z</dcterms:created>
  <dcterms:modified xsi:type="dcterms:W3CDTF">2023-02-28T23:18:20Z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c9b508-7c6e-42bd-bedf-808292653d6c_Enabled">
    <vt:lpwstr>true</vt:lpwstr>
  </property>
  <property fmtid="{D5CDD505-2E9C-101B-9397-08002B2CF9AE}" pid="3" name="MSIP_Label_b1c9b508-7c6e-42bd-bedf-808292653d6c_SetDate">
    <vt:lpwstr>2023-02-20T07:47:38Z</vt:lpwstr>
  </property>
  <property fmtid="{D5CDD505-2E9C-101B-9397-08002B2CF9AE}" pid="4" name="MSIP_Label_b1c9b508-7c6e-42bd-bedf-808292653d6c_Method">
    <vt:lpwstr>Standard</vt:lpwstr>
  </property>
  <property fmtid="{D5CDD505-2E9C-101B-9397-08002B2CF9AE}" pid="5" name="MSIP_Label_b1c9b508-7c6e-42bd-bedf-808292653d6c_Name">
    <vt:lpwstr>b1c9b508-7c6e-42bd-bedf-808292653d6c</vt:lpwstr>
  </property>
  <property fmtid="{D5CDD505-2E9C-101B-9397-08002B2CF9AE}" pid="6" name="MSIP_Label_b1c9b508-7c6e-42bd-bedf-808292653d6c_SiteId">
    <vt:lpwstr>2882be50-2012-4d88-ac86-544124e120c8</vt:lpwstr>
  </property>
  <property fmtid="{D5CDD505-2E9C-101B-9397-08002B2CF9AE}" pid="7" name="MSIP_Label_b1c9b508-7c6e-42bd-bedf-808292653d6c_ActionId">
    <vt:lpwstr>7f026819-e2fa-453c-ae06-aacb54301b4e</vt:lpwstr>
  </property>
  <property fmtid="{D5CDD505-2E9C-101B-9397-08002B2CF9AE}" pid="8" name="MSIP_Label_b1c9b508-7c6e-42bd-bedf-808292653d6c_ContentBits">
    <vt:lpwstr>3</vt:lpwstr>
  </property>
</Properties>
</file>