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28800" windowHeight="11835" tabRatio="640"/>
  </bookViews>
  <sheets>
    <sheet name="（新）1-2" sheetId="27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'（新）1-2'!$A$2:$X$32</definedName>
    <definedName name="_xlnm.Print_Titles" localSheetId="0">'（新）1-2'!$3:$8</definedName>
    <definedName name="_xlnm.Print_Titles">[2]乗用・ＲＶ車!$A$1:$IV$7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AA9" i="27" l="1"/>
  <c r="AB9" i="27" s="1"/>
  <c r="AF9" i="27" s="1"/>
  <c r="AH9" i="27" s="1"/>
  <c r="AD9" i="27"/>
  <c r="AE9" i="27" s="1"/>
  <c r="AG9" i="27" s="1"/>
  <c r="AA10" i="27"/>
  <c r="AB10" i="27"/>
  <c r="AF10" i="27" s="1"/>
  <c r="AD10" i="27"/>
  <c r="AE10" i="27" s="1"/>
  <c r="AG10" i="27" s="1"/>
  <c r="AA11" i="27"/>
  <c r="AB11" i="27" s="1"/>
  <c r="AF11" i="27" s="1"/>
  <c r="AH11" i="27" s="1"/>
  <c r="AD11" i="27"/>
  <c r="AE11" i="27" s="1"/>
  <c r="AG11" i="27" s="1"/>
  <c r="AA12" i="27"/>
  <c r="AB12" i="27" s="1"/>
  <c r="AF12" i="27" s="1"/>
  <c r="AD12" i="27"/>
  <c r="AE12" i="27"/>
  <c r="AG12" i="27" s="1"/>
  <c r="AA13" i="27"/>
  <c r="AB13" i="27" s="1"/>
  <c r="AF13" i="27" s="1"/>
  <c r="AD13" i="27"/>
  <c r="AE13" i="27" s="1"/>
  <c r="AG13" i="27" s="1"/>
  <c r="AA14" i="27"/>
  <c r="AB14" i="27"/>
  <c r="AF14" i="27" s="1"/>
  <c r="AH14" i="27" s="1"/>
  <c r="AD14" i="27"/>
  <c r="AE14" i="27" s="1"/>
  <c r="AG14" i="27" s="1"/>
  <c r="AA15" i="27"/>
  <c r="AB15" i="27" s="1"/>
  <c r="AF15" i="27" s="1"/>
  <c r="AH15" i="27" s="1"/>
  <c r="AD15" i="27"/>
  <c r="AE15" i="27" s="1"/>
  <c r="AG15" i="27" s="1"/>
  <c r="AA16" i="27"/>
  <c r="AB16" i="27" s="1"/>
  <c r="AF16" i="27" s="1"/>
  <c r="AD16" i="27"/>
  <c r="AE16" i="27"/>
  <c r="AG16" i="27" s="1"/>
  <c r="AA17" i="27"/>
  <c r="AB17" i="27" s="1"/>
  <c r="AF17" i="27" s="1"/>
  <c r="AD17" i="27"/>
  <c r="AE17" i="27" s="1"/>
  <c r="AG17" i="27" s="1"/>
  <c r="AA18" i="27"/>
  <c r="AB18" i="27"/>
  <c r="AF18" i="27" s="1"/>
  <c r="AH18" i="27" s="1"/>
  <c r="AD18" i="27"/>
  <c r="AE18" i="27" s="1"/>
  <c r="AG18" i="27" s="1"/>
  <c r="AA19" i="27"/>
  <c r="AB19" i="27" s="1"/>
  <c r="AF19" i="27" s="1"/>
  <c r="AH19" i="27" s="1"/>
  <c r="AD19" i="27"/>
  <c r="AE19" i="27" s="1"/>
  <c r="AG19" i="27" s="1"/>
  <c r="AA20" i="27"/>
  <c r="AB20" i="27" s="1"/>
  <c r="AF20" i="27" s="1"/>
  <c r="AD20" i="27"/>
  <c r="AE20" i="27"/>
  <c r="AG20" i="27" s="1"/>
  <c r="AA21" i="27"/>
  <c r="AB21" i="27" s="1"/>
  <c r="AF21" i="27" s="1"/>
  <c r="AD21" i="27"/>
  <c r="AE21" i="27" s="1"/>
  <c r="AG21" i="27" s="1"/>
  <c r="AA22" i="27"/>
  <c r="AB22" i="27"/>
  <c r="AF22" i="27" s="1"/>
  <c r="AH22" i="27" s="1"/>
  <c r="AD22" i="27"/>
  <c r="AE22" i="27" s="1"/>
  <c r="AG22" i="27" s="1"/>
  <c r="AA23" i="27"/>
  <c r="AB23" i="27" s="1"/>
  <c r="AF23" i="27" s="1"/>
  <c r="AH23" i="27" s="1"/>
  <c r="AD23" i="27"/>
  <c r="AE23" i="27" s="1"/>
  <c r="AG23" i="27" s="1"/>
  <c r="AA24" i="27"/>
  <c r="AB24" i="27" s="1"/>
  <c r="AF24" i="27" s="1"/>
  <c r="AD24" i="27"/>
  <c r="AE24" i="27"/>
  <c r="AG24" i="27" s="1"/>
  <c r="AA25" i="27"/>
  <c r="AB25" i="27" s="1"/>
  <c r="AF25" i="27" s="1"/>
  <c r="AD25" i="27"/>
  <c r="AE25" i="27" s="1"/>
  <c r="AG25" i="27" s="1"/>
  <c r="AA26" i="27"/>
  <c r="AB26" i="27"/>
  <c r="AF26" i="27" s="1"/>
  <c r="AH26" i="27" s="1"/>
  <c r="AD26" i="27"/>
  <c r="AE26" i="27" s="1"/>
  <c r="AG26" i="27" s="1"/>
  <c r="AA27" i="27"/>
  <c r="AB27" i="27" s="1"/>
  <c r="AF27" i="27" s="1"/>
  <c r="AH27" i="27" s="1"/>
  <c r="AD27" i="27"/>
  <c r="AE27" i="27" s="1"/>
  <c r="AG27" i="27" s="1"/>
  <c r="AA28" i="27"/>
  <c r="AB28" i="27" s="1"/>
  <c r="AF28" i="27" s="1"/>
  <c r="AH28" i="27" s="1"/>
  <c r="AD28" i="27"/>
  <c r="AE28" i="27"/>
  <c r="AG28" i="27" s="1"/>
  <c r="AA29" i="27"/>
  <c r="AB29" i="27" s="1"/>
  <c r="AF29" i="27" s="1"/>
  <c r="AD29" i="27"/>
  <c r="AE29" i="27" s="1"/>
  <c r="AG29" i="27" s="1"/>
  <c r="AH20" i="27" l="1"/>
  <c r="AH12" i="27"/>
  <c r="AH10" i="27"/>
  <c r="AH29" i="27"/>
  <c r="AH21" i="27"/>
  <c r="AH13" i="27"/>
  <c r="AH16" i="27"/>
  <c r="AH24" i="27"/>
  <c r="AH25" i="27"/>
  <c r="AH17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X29" i="27"/>
  <c r="W29" i="27"/>
  <c r="V29" i="27"/>
  <c r="U29" i="27"/>
  <c r="X28" i="27"/>
  <c r="W28" i="27"/>
  <c r="V28" i="27"/>
  <c r="U28" i="27"/>
  <c r="X27" i="27"/>
  <c r="W27" i="27"/>
  <c r="V27" i="27"/>
  <c r="U27" i="27"/>
  <c r="X26" i="27"/>
  <c r="W26" i="27"/>
  <c r="V26" i="27"/>
  <c r="U26" i="27"/>
  <c r="X25" i="27"/>
  <c r="W25" i="27"/>
  <c r="V25" i="27"/>
  <c r="U25" i="27"/>
  <c r="X24" i="27"/>
  <c r="W24" i="27"/>
  <c r="V24" i="27"/>
  <c r="U24" i="27"/>
  <c r="X23" i="27"/>
  <c r="W23" i="27"/>
  <c r="V23" i="27"/>
  <c r="U23" i="27"/>
  <c r="X22" i="27"/>
  <c r="W22" i="27"/>
  <c r="V22" i="27"/>
  <c r="U22" i="27"/>
  <c r="X21" i="27"/>
  <c r="W21" i="27"/>
  <c r="V21" i="27"/>
  <c r="U21" i="27"/>
  <c r="X20" i="27"/>
  <c r="W20" i="27"/>
  <c r="V20" i="27"/>
  <c r="U20" i="27"/>
  <c r="X19" i="27"/>
  <c r="W19" i="27"/>
  <c r="V19" i="27"/>
  <c r="U19" i="27"/>
  <c r="X18" i="27"/>
  <c r="W18" i="27"/>
  <c r="V18" i="27"/>
  <c r="U18" i="27"/>
  <c r="X17" i="27"/>
  <c r="W17" i="27"/>
  <c r="V17" i="27"/>
  <c r="U17" i="27"/>
  <c r="X16" i="27"/>
  <c r="W16" i="27"/>
  <c r="V16" i="27"/>
  <c r="U16" i="27"/>
  <c r="X15" i="27"/>
  <c r="W15" i="27"/>
  <c r="V15" i="27"/>
  <c r="U15" i="27"/>
  <c r="X14" i="27"/>
  <c r="W14" i="27"/>
  <c r="V14" i="27"/>
  <c r="U14" i="27"/>
  <c r="X13" i="27"/>
  <c r="W13" i="27"/>
  <c r="V13" i="27"/>
  <c r="U13" i="27"/>
  <c r="X12" i="27"/>
  <c r="W12" i="27"/>
  <c r="V12" i="27"/>
  <c r="U12" i="27"/>
  <c r="X11" i="27"/>
  <c r="W11" i="27"/>
  <c r="V11" i="27"/>
  <c r="U11" i="27"/>
  <c r="X10" i="27"/>
  <c r="W10" i="27"/>
  <c r="V10" i="27"/>
  <c r="U10" i="27"/>
  <c r="L18" i="27" l="1"/>
  <c r="L14" i="27"/>
  <c r="L10" i="27"/>
  <c r="I29" i="27" l="1"/>
  <c r="I28" i="27"/>
  <c r="I27" i="27"/>
  <c r="I26" i="27"/>
  <c r="I25" i="27"/>
  <c r="I24" i="27"/>
  <c r="I23" i="27"/>
  <c r="I22" i="27"/>
  <c r="I21" i="27"/>
  <c r="I20" i="27"/>
  <c r="I19" i="27"/>
  <c r="I17" i="27"/>
  <c r="I16" i="27"/>
  <c r="I15" i="27"/>
  <c r="I13" i="27"/>
  <c r="I12" i="27"/>
  <c r="I11" i="27"/>
  <c r="I9" i="27"/>
  <c r="L22" i="27" l="1"/>
  <c r="L20" i="27"/>
  <c r="L13" i="27"/>
  <c r="O9" i="27" l="1"/>
  <c r="U9" i="27"/>
  <c r="V9" i="27"/>
  <c r="L29" i="27" l="1"/>
  <c r="L28" i="27"/>
  <c r="L27" i="27"/>
  <c r="L26" i="27"/>
  <c r="L25" i="27"/>
  <c r="L24" i="27"/>
  <c r="L23" i="27"/>
  <c r="L21" i="27"/>
  <c r="L19" i="27"/>
  <c r="L17" i="27"/>
  <c r="L16" i="27"/>
  <c r="L15" i="27"/>
  <c r="L12" i="27"/>
  <c r="L11" i="27"/>
  <c r="L9" i="27"/>
  <c r="W9" i="27" l="1"/>
  <c r="X9" i="27" l="1"/>
</calcChain>
</file>

<file path=xl/sharedStrings.xml><?xml version="1.0" encoding="utf-8"?>
<sst xmlns="http://schemas.openxmlformats.org/spreadsheetml/2006/main" count="225" uniqueCount="100">
  <si>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</si>
  <si>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</si>
  <si>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燃</t>
    </r>
    <r>
      <rPr>
        <sz val="8"/>
        <rFont val="ＭＳ Ｐゴシック"/>
        <family val="3"/>
        <charset val="128"/>
      </rPr>
      <t>費</t>
    </r>
  </si>
  <si>
    <t>令和12年度</t>
    <rPh sb="0" eb="2">
      <t>レイワ</t>
    </rPh>
    <rPh sb="4" eb="6">
      <t>ネンド</t>
    </rPh>
    <phoneticPr fontId="26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</si>
  <si>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26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</si>
  <si>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6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</si>
  <si>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6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</si>
  <si>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6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</si>
  <si>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6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</si>
  <si>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6"/>
  </si>
  <si>
    <r>
      <t>出</t>
    </r>
    <r>
      <rPr>
        <sz val="8"/>
        <rFont val="ＭＳ Ｐゴシック"/>
        <family val="3"/>
        <charset val="128"/>
      </rPr>
      <t>ガス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</si>
  <si>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</si>
  <si>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形</t>
    </r>
    <r>
      <rPr>
        <sz val="8"/>
        <rFont val="ＭＳ Ｐゴシック"/>
        <family val="3"/>
        <charset val="128"/>
      </rPr>
      <t>式</t>
    </r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</si>
  <si>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6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</si>
  <si>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6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</si>
  <si>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</si>
  <si>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6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</si>
  <si>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6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</si>
  <si>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6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</si>
  <si>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6"/>
  </si>
  <si>
    <t>多段階評価</t>
    <rPh sb="0" eb="1">
      <t>タ</t>
    </rPh>
    <rPh sb="1" eb="3">
      <t>ダンカイ</t>
    </rPh>
    <rPh sb="3" eb="5">
      <t>ヒョウカ</t>
    </rPh>
    <phoneticPr fontId="26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</si>
  <si>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6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</si>
  <si>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</si>
  <si>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6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</si>
  <si>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</si>
  <si>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6"/>
  </si>
  <si>
    <t>ディーゼル乗用車</t>
    <rPh sb="5" eb="7">
      <t>ジョウヨウ</t>
    </rPh>
    <phoneticPr fontId="26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</si>
  <si>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6"/>
  </si>
  <si>
    <r>
      <t>主</t>
    </r>
    <r>
      <rPr>
        <sz val="8"/>
        <rFont val="ＭＳ Ｐゴシック"/>
        <family val="3"/>
        <charset val="128"/>
      </rPr>
      <t>要排</t>
    </r>
  </si>
  <si>
    <r>
      <t>低</t>
    </r>
    <r>
      <rPr>
        <sz val="8"/>
        <rFont val="ＭＳ Ｐゴシック"/>
        <family val="3"/>
        <charset val="128"/>
      </rPr>
      <t>排出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</si>
  <si>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26"/>
  </si>
  <si>
    <r>
      <t>駆</t>
    </r>
    <r>
      <rPr>
        <sz val="8"/>
        <rFont val="ＭＳ Ｐゴシック"/>
        <family val="3"/>
        <charset val="128"/>
      </rPr>
      <t>動</t>
    </r>
  </si>
  <si>
    <r>
      <t>ガ</t>
    </r>
    <r>
      <rPr>
        <sz val="8"/>
        <rFont val="ＭＳ Ｐゴシック"/>
        <family val="3"/>
        <charset val="128"/>
      </rPr>
      <t>ス認定</t>
    </r>
  </si>
  <si>
    <r>
      <t>そ</t>
    </r>
    <r>
      <rPr>
        <sz val="8"/>
        <rFont val="ＭＳ Ｐゴシック"/>
        <family val="3"/>
        <charset val="128"/>
      </rPr>
      <t>の他</t>
    </r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</si>
  <si>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26"/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</si>
  <si>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26"/>
  </si>
  <si>
    <r>
      <t>対</t>
    </r>
    <r>
      <rPr>
        <sz val="8"/>
        <rFont val="ＭＳ Ｐゴシック"/>
        <family val="3"/>
        <charset val="128"/>
      </rPr>
      <t>策</t>
    </r>
  </si>
  <si>
    <r>
      <t>レ</t>
    </r>
    <r>
      <rPr>
        <sz val="8"/>
        <rFont val="ＭＳ Ｐゴシック"/>
        <family val="3"/>
        <charset val="128"/>
      </rPr>
      <t>ベル</t>
    </r>
  </si>
  <si>
    <t>ｱｳﾃﾞｨ</t>
  </si>
  <si>
    <t>―</t>
  </si>
  <si>
    <t>7AT
(E)</t>
  </si>
  <si>
    <t>―</t>
    <phoneticPr fontId="26"/>
  </si>
  <si>
    <t>F</t>
    <phoneticPr fontId="26"/>
  </si>
  <si>
    <t>A</t>
    <phoneticPr fontId="26"/>
  </si>
  <si>
    <t>A4 35 TDI 
A4 Avant 35 TDI  (S-tronic)</t>
    <phoneticPr fontId="26"/>
  </si>
  <si>
    <t>3CA-8WDEZ</t>
    <phoneticPr fontId="26"/>
  </si>
  <si>
    <t>DEZ</t>
    <phoneticPr fontId="26"/>
  </si>
  <si>
    <t>A4 40 TDI quattro  (S-tronic)</t>
    <phoneticPr fontId="26"/>
  </si>
  <si>
    <t>3DA-8WDETF</t>
    <phoneticPr fontId="26"/>
  </si>
  <si>
    <t>0002</t>
    <phoneticPr fontId="26"/>
  </si>
  <si>
    <t>DET</t>
    <phoneticPr fontId="26"/>
  </si>
  <si>
    <t>A5 Coupe 40 TDI quattro  (S-tronic)</t>
    <phoneticPr fontId="26"/>
  </si>
  <si>
    <t>3DA-F5DETF</t>
    <phoneticPr fontId="26"/>
  </si>
  <si>
    <t>0002, 0012</t>
    <phoneticPr fontId="26"/>
  </si>
  <si>
    <t>0004, 0014</t>
    <phoneticPr fontId="26"/>
  </si>
  <si>
    <t>A5 Sportback 35 TDI  (S-tronic)</t>
    <phoneticPr fontId="26"/>
  </si>
  <si>
    <t>3CA-F5DEZL</t>
    <phoneticPr fontId="26"/>
  </si>
  <si>
    <t>A5 Sportback 40 TDI quattro  (S-tronic)</t>
    <phoneticPr fontId="26"/>
  </si>
  <si>
    <t>3DA-F5DETL</t>
    <phoneticPr fontId="26"/>
  </si>
  <si>
    <t>A6 40 TDI quattro
A6 Avant 40 TDI quattro  (S-tronic)</t>
    <phoneticPr fontId="26"/>
  </si>
  <si>
    <t>3CA-F2DFBF</t>
    <phoneticPr fontId="26"/>
  </si>
  <si>
    <t>DFB</t>
    <phoneticPr fontId="26"/>
  </si>
  <si>
    <t>A6 Avant 40 TDI quattro  (S-tronic)</t>
    <phoneticPr fontId="26"/>
  </si>
  <si>
    <t>車両重量1,880～1,940kg
の全類別</t>
    <rPh sb="0" eb="2">
      <t>シャリョウ</t>
    </rPh>
    <rPh sb="2" eb="4">
      <t>ジュウリョウ</t>
    </rPh>
    <rPh sb="19" eb="20">
      <t>ゼン</t>
    </rPh>
    <rPh sb="20" eb="22">
      <t>ルイベツ</t>
    </rPh>
    <phoneticPr fontId="26"/>
  </si>
  <si>
    <t>A7 Sportback 40 TDI quattro (S-tronic)</t>
    <phoneticPr fontId="26"/>
  </si>
  <si>
    <t>3CA-F2DFBS</t>
    <phoneticPr fontId="26"/>
  </si>
  <si>
    <t>車両重量1,840～1,870kg
の全類別</t>
    <rPh sb="0" eb="2">
      <t>シャリョウ</t>
    </rPh>
    <rPh sb="2" eb="4">
      <t>ジュウリョウ</t>
    </rPh>
    <rPh sb="19" eb="20">
      <t>ゼン</t>
    </rPh>
    <rPh sb="20" eb="22">
      <t>ルイベツ</t>
    </rPh>
    <phoneticPr fontId="26"/>
  </si>
  <si>
    <t>車両重量1,880～1,900kg
の全類別</t>
    <rPh sb="0" eb="2">
      <t>シャリョウ</t>
    </rPh>
    <rPh sb="2" eb="4">
      <t>ジュウリョウ</t>
    </rPh>
    <rPh sb="19" eb="20">
      <t>ゼン</t>
    </rPh>
    <rPh sb="20" eb="22">
      <t>ルイベツ</t>
    </rPh>
    <phoneticPr fontId="26"/>
  </si>
  <si>
    <t>Q2 35 TDI  (S-tronic)</t>
    <phoneticPr fontId="26"/>
  </si>
  <si>
    <t>3DA-GADFG</t>
    <phoneticPr fontId="26"/>
  </si>
  <si>
    <t>DFG</t>
    <phoneticPr fontId="26"/>
  </si>
  <si>
    <t>Q3 35 TDI quattro (S-tronic)</t>
    <phoneticPr fontId="26"/>
  </si>
  <si>
    <t>3DA-F3DFGF</t>
    <phoneticPr fontId="26"/>
  </si>
  <si>
    <t>Q5 40 TDI quattro air sus  (S-tronic)</t>
    <phoneticPr fontId="26"/>
  </si>
  <si>
    <t>3CA-FYDTPA</t>
    <phoneticPr fontId="26"/>
  </si>
  <si>
    <t>DTP</t>
    <phoneticPr fontId="26"/>
  </si>
  <si>
    <t>Q5 40 TDI quattro  (S-tronic)</t>
    <phoneticPr fontId="26"/>
  </si>
  <si>
    <t>3CA-FYDTPS</t>
    <phoneticPr fontId="26"/>
  </si>
  <si>
    <t>H,I,D,FI,TC,IC,P,EP,CN,AM</t>
    <phoneticPr fontId="26"/>
  </si>
  <si>
    <t>CCO,EGR,
DF,SCR</t>
    <phoneticPr fontId="26"/>
  </si>
  <si>
    <t>I,D,FI,TC,IC,P,EP,CN,AM</t>
    <phoneticPr fontId="26"/>
  </si>
  <si>
    <t>サンルーフ無</t>
    <rPh sb="5" eb="6">
      <t>ナシ</t>
    </rPh>
    <phoneticPr fontId="26"/>
  </si>
  <si>
    <t>サンルーフ有</t>
    <rPh sb="5" eb="6">
      <t>アリ</t>
    </rPh>
    <phoneticPr fontId="26"/>
  </si>
  <si>
    <t>A4 Avant 40 TDI quattro  (S-tronic)</t>
    <phoneticPr fontId="26"/>
  </si>
  <si>
    <t>0004~0014</t>
    <phoneticPr fontId="26"/>
  </si>
  <si>
    <t>0502~0514</t>
    <phoneticPr fontId="26"/>
  </si>
  <si>
    <t>車両重量1,810kg
の全類別</t>
    <rPh sb="0" eb="2">
      <t>シャリョウ</t>
    </rPh>
    <rPh sb="2" eb="4">
      <t>ジュウリョウ</t>
    </rPh>
    <rPh sb="13" eb="14">
      <t>ゼン</t>
    </rPh>
    <rPh sb="14" eb="16">
      <t>ルイベツ</t>
    </rPh>
    <phoneticPr fontId="26"/>
  </si>
  <si>
    <t>車両重量1,820～1,870kg
の全類別</t>
    <rPh sb="0" eb="2">
      <t>シャリョウ</t>
    </rPh>
    <rPh sb="2" eb="4">
      <t>ジュウリョウ</t>
    </rPh>
    <rPh sb="19" eb="20">
      <t>ゼン</t>
    </rPh>
    <rPh sb="20" eb="22">
      <t>ルイベツ</t>
    </rPh>
    <phoneticPr fontId="26"/>
  </si>
  <si>
    <t>A6 40 TDI quattro (S-tronic)</t>
    <phoneticPr fontId="26"/>
  </si>
  <si>
    <t>TEST</t>
    <phoneticPr fontId="26"/>
  </si>
  <si>
    <t>多段階評価2</t>
    <rPh sb="0" eb="1">
      <t>タ</t>
    </rPh>
    <rPh sb="1" eb="3">
      <t>ダンカイ</t>
    </rPh>
    <rPh sb="3" eb="5">
      <t>ヒョウカ</t>
    </rPh>
    <phoneticPr fontId="26"/>
  </si>
  <si>
    <r>
      <t>車</t>
    </r>
    <r>
      <rPr>
        <sz val="8"/>
        <color rgb="FF0070C0"/>
        <rFont val="ＭＳ Ｐゴシック"/>
        <family val="3"/>
        <charset val="128"/>
      </rPr>
      <t>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</t>
    </r>
    <phoneticPr fontId="26"/>
  </si>
  <si>
    <t>A4 40 TDI quattro 
A4 Avant 40 TDI quattro  (S-tronic)</t>
  </si>
  <si>
    <t>3CA-8WDTPF</t>
    <phoneticPr fontId="26"/>
  </si>
  <si>
    <t>3CA-F5DTPF</t>
    <phoneticPr fontId="26"/>
  </si>
  <si>
    <t>3CA-F5DTPL</t>
    <phoneticPr fontId="26"/>
  </si>
  <si>
    <r>
      <t>1,660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1,730</t>
    </r>
    <phoneticPr fontId="26"/>
  </si>
  <si>
    <r>
      <t>1,660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1,680</t>
    </r>
    <phoneticPr fontId="26"/>
  </si>
  <si>
    <r>
      <t>1,690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1,720</t>
    </r>
    <phoneticPr fontId="26"/>
  </si>
  <si>
    <t>（注）「燃費基準相当値」の欄には、燃費基準値をディーゼル車用に換算した値を記載しています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</si>
</sst>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80" formatCode="0.0_ "/>
    <numFmt numFmtId="181" formatCode="0.000_ 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 Unicode MS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30">
    <xf numFmtId="0" fontId="0" fillId="0" borderId="0" xfId="0"/>
    <xf numFmtId="0" fontId="19" fillId="0" borderId="0" xfId="0" applyFont="1" applyFill="1" applyBorder="1"/>
    <xf numFmtId="0" fontId="19" fillId="24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12" xfId="0" applyFont="1" applyFill="1" applyBorder="1"/>
    <xf numFmtId="0" fontId="22" fillId="0" borderId="0" xfId="0" applyFont="1" applyFill="1" applyBorder="1" applyAlignment="1"/>
    <xf numFmtId="0" fontId="19" fillId="0" borderId="0" xfId="0" applyFont="1" applyFill="1" applyAlignment="1">
      <alignment horizontal="right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10" xfId="0" applyFont="1" applyFill="1" applyBorder="1" applyAlignment="1" applyProtection="1">
      <alignment horizontal="left" vertical="center"/>
      <protection locked="0"/>
    </xf>
    <xf numFmtId="49" fontId="19" fillId="0" borderId="10" xfId="0" quotePrefix="1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176" fontId="23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3" fillId="0" borderId="23" xfId="0" applyNumberFormat="1" applyFont="1" applyFill="1" applyBorder="1" applyAlignment="1">
      <alignment horizontal="center" vertical="center" wrapText="1"/>
    </xf>
    <xf numFmtId="176" fontId="23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178" fontId="19" fillId="0" borderId="25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19" fillId="0" borderId="27" xfId="0" applyFont="1" applyFill="1" applyBorder="1"/>
    <xf numFmtId="0" fontId="19" fillId="24" borderId="0" xfId="0" applyFont="1" applyFill="1" applyBorder="1" applyAlignment="1">
      <alignment horizontal="left" vertical="center" wrapText="1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6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180" fontId="28" fillId="0" borderId="10" xfId="0" applyNumberFormat="1" applyFont="1" applyBorder="1" applyAlignment="1">
      <alignment horizontal="center" vertical="center"/>
    </xf>
    <xf numFmtId="0" fontId="29" fillId="0" borderId="11" xfId="0" applyFont="1" applyFill="1" applyBorder="1" applyAlignment="1" applyProtection="1">
      <alignment vertical="center"/>
      <protection locked="0"/>
    </xf>
    <xf numFmtId="18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1" fillId="0" borderId="10" xfId="0" quotePrefix="1" applyFont="1" applyFill="1" applyBorder="1" applyAlignment="1" applyProtection="1">
      <alignment horizontal="center" vertical="center" wrapText="1"/>
      <protection locked="0"/>
    </xf>
    <xf numFmtId="3" fontId="21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178" fontId="29" fillId="0" borderId="10" xfId="0" applyNumberFormat="1" applyFont="1" applyBorder="1" applyAlignment="1">
      <alignment horizontal="center" vertical="center"/>
    </xf>
    <xf numFmtId="0" fontId="19" fillId="0" borderId="26" xfId="0" applyFont="1" applyFill="1" applyBorder="1" applyProtection="1">
      <protection locked="0"/>
    </xf>
    <xf numFmtId="178" fontId="30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Fill="1" applyBorder="1" applyAlignment="1" applyProtection="1">
      <alignment horizontal="center" vertical="center"/>
      <protection locked="0"/>
    </xf>
    <xf numFmtId="177" fontId="19" fillId="0" borderId="10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shrinkToFit="1"/>
    </xf>
    <xf numFmtId="0" fontId="19" fillId="0" borderId="15" xfId="0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/>
      <protection locked="0"/>
    </xf>
    <xf numFmtId="0" fontId="19" fillId="0" borderId="30" xfId="0" applyFont="1" applyFill="1" applyBorder="1" applyAlignment="1">
      <alignment horizontal="right"/>
    </xf>
    <xf numFmtId="0" fontId="19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/>
    </xf>
    <xf numFmtId="0" fontId="19" fillId="25" borderId="27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shrinkToFit="1"/>
    </xf>
    <xf numFmtId="0" fontId="19" fillId="0" borderId="27" xfId="0" applyFont="1" applyFill="1" applyBorder="1" applyAlignment="1">
      <alignment horizontal="center" shrinkToFit="1"/>
    </xf>
    <xf numFmtId="0" fontId="19" fillId="0" borderId="13" xfId="0" applyFont="1" applyFill="1" applyBorder="1" applyAlignment="1">
      <alignment horizontal="center" shrinkToFit="1"/>
    </xf>
    <xf numFmtId="0" fontId="21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1</xdr:row>
      <xdr:rowOff>85725</xdr:rowOff>
    </xdr:from>
    <xdr:to>
      <xdr:col>23</xdr:col>
      <xdr:colOff>581025</xdr:colOff>
      <xdr:row>2</xdr:row>
      <xdr:rowOff>133350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19650075" y="361950"/>
          <a:ext cx="647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86"/>
  <sheetViews>
    <sheetView tabSelected="1" view="pageBreakPreview" zoomScale="90" zoomScaleNormal="100" zoomScaleSheetLayoutView="90" workbookViewId="0">
      <selection activeCell="C42" sqref="C42"/>
    </sheetView>
  </sheetViews>
  <sheetFormatPr defaultColWidth="9" defaultRowHeight="11.25"/>
  <cols>
    <col min="1" max="1" width="15.875" style="1" customWidth="1"/>
    <col min="2" max="2" width="3.875" style="1" bestFit="1" customWidth="1"/>
    <col min="3" max="3" width="33.5" style="1" customWidth="1"/>
    <col min="4" max="4" width="13.875" style="1" bestFit="1" customWidth="1"/>
    <col min="5" max="5" width="16.25" style="2" customWidth="1"/>
    <col min="6" max="6" width="10.125" style="1" customWidth="1"/>
    <col min="7" max="7" width="7.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4" width="8.5" style="1" bestFit="1" customWidth="1"/>
    <col min="15" max="15" width="9.75" style="1" customWidth="1"/>
    <col min="16" max="16" width="14.375" style="1" bestFit="1" customWidth="1"/>
    <col min="17" max="17" width="13.5" style="1" customWidth="1"/>
    <col min="18" max="18" width="6" style="1" customWidth="1"/>
    <col min="19" max="19" width="17.25" style="1" customWidth="1"/>
    <col min="20" max="20" width="11" style="1" bestFit="1" customWidth="1"/>
    <col min="21" max="22" width="8.25" style="1" bestFit="1" customWidth="1"/>
    <col min="23" max="23" width="9" style="1" bestFit="1"/>
    <col min="24" max="24" width="9" style="1"/>
    <col min="25" max="25" width="3.5" style="1" customWidth="1"/>
    <col min="26" max="16384" width="9" style="1"/>
  </cols>
  <sheetData>
    <row r="1" spans="1:34" ht="21.75" customHeight="1">
      <c r="A1" s="4"/>
      <c r="B1" s="4"/>
      <c r="R1" s="5"/>
    </row>
    <row r="2" spans="1:34" s="3" customFormat="1" ht="15">
      <c r="A2" s="1"/>
      <c r="B2" s="1"/>
      <c r="C2" s="1"/>
      <c r="F2" s="6"/>
      <c r="I2" s="1"/>
      <c r="J2" s="7" t="s">
        <v>0</v>
      </c>
      <c r="K2" s="7"/>
      <c r="L2" s="7"/>
      <c r="M2" s="7"/>
      <c r="N2" s="7"/>
      <c r="O2" s="7"/>
      <c r="P2" s="7"/>
      <c r="Q2" s="7"/>
      <c r="R2" s="105"/>
      <c r="S2" s="105"/>
      <c r="T2" s="105"/>
      <c r="U2" s="105"/>
      <c r="V2" s="105"/>
    </row>
    <row r="3" spans="1:34" s="3" customFormat="1" ht="23.25" customHeight="1">
      <c r="A3" s="31" t="s">
        <v>26</v>
      </c>
      <c r="B3" s="8"/>
      <c r="C3" s="1"/>
      <c r="F3" s="1"/>
      <c r="G3" s="1"/>
      <c r="H3" s="1"/>
      <c r="I3" s="1"/>
      <c r="J3" s="7"/>
      <c r="K3" s="1"/>
      <c r="L3" s="1"/>
      <c r="M3" s="1"/>
      <c r="N3" s="1"/>
      <c r="O3" s="1"/>
      <c r="P3" s="1"/>
      <c r="R3" s="9"/>
      <c r="S3" s="106" t="s">
        <v>5</v>
      </c>
      <c r="T3" s="106"/>
      <c r="U3" s="106"/>
      <c r="V3" s="106"/>
      <c r="W3" s="106"/>
      <c r="X3" s="106"/>
    </row>
    <row r="4" spans="1:34" s="3" customFormat="1" ht="14.25" customHeight="1">
      <c r="A4" s="82" t="s">
        <v>14</v>
      </c>
      <c r="B4" s="107" t="s">
        <v>11</v>
      </c>
      <c r="C4" s="108"/>
      <c r="D4" s="113"/>
      <c r="E4" s="115"/>
      <c r="F4" s="107" t="s">
        <v>1</v>
      </c>
      <c r="G4" s="117"/>
      <c r="H4" s="86" t="s">
        <v>9</v>
      </c>
      <c r="I4" s="86" t="s">
        <v>8</v>
      </c>
      <c r="J4" s="118" t="s">
        <v>6</v>
      </c>
      <c r="K4" s="119" t="s">
        <v>15</v>
      </c>
      <c r="L4" s="120"/>
      <c r="M4" s="120"/>
      <c r="N4" s="120"/>
      <c r="O4" s="121"/>
      <c r="P4" s="10"/>
      <c r="Q4" s="122"/>
      <c r="R4" s="123"/>
      <c r="S4" s="124"/>
      <c r="T4" s="11"/>
      <c r="U4" s="125" t="s">
        <v>16</v>
      </c>
      <c r="V4" s="79" t="s">
        <v>17</v>
      </c>
      <c r="W4" s="128" t="s">
        <v>3</v>
      </c>
      <c r="X4" s="129"/>
      <c r="Z4" s="87" t="s">
        <v>91</v>
      </c>
      <c r="AA4" s="38"/>
      <c r="AB4" s="38"/>
      <c r="AC4" s="87" t="s">
        <v>91</v>
      </c>
      <c r="AD4" s="37"/>
      <c r="AE4" s="37"/>
      <c r="AF4" s="37"/>
      <c r="AG4" s="37"/>
      <c r="AH4" s="37"/>
    </row>
    <row r="5" spans="1:34" s="3" customFormat="1" ht="11.25" customHeight="1">
      <c r="A5" s="83"/>
      <c r="B5" s="109"/>
      <c r="C5" s="110"/>
      <c r="D5" s="114"/>
      <c r="E5" s="116"/>
      <c r="F5" s="111"/>
      <c r="G5" s="98"/>
      <c r="H5" s="83"/>
      <c r="I5" s="83"/>
      <c r="J5" s="109"/>
      <c r="K5" s="99" t="s">
        <v>18</v>
      </c>
      <c r="L5" s="90" t="s">
        <v>19</v>
      </c>
      <c r="M5" s="93" t="s">
        <v>34</v>
      </c>
      <c r="N5" s="96" t="s">
        <v>22</v>
      </c>
      <c r="O5" s="96" t="s">
        <v>21</v>
      </c>
      <c r="P5" s="14" t="s">
        <v>4</v>
      </c>
      <c r="Q5" s="100" t="s">
        <v>13</v>
      </c>
      <c r="R5" s="101"/>
      <c r="S5" s="102"/>
      <c r="T5" s="15" t="s">
        <v>23</v>
      </c>
      <c r="U5" s="126"/>
      <c r="V5" s="83"/>
      <c r="W5" s="79" t="s">
        <v>7</v>
      </c>
      <c r="X5" s="79" t="s">
        <v>20</v>
      </c>
      <c r="Z5" s="88"/>
      <c r="AA5" s="86" t="s">
        <v>21</v>
      </c>
      <c r="AB5" s="79" t="s">
        <v>7</v>
      </c>
      <c r="AC5" s="88"/>
      <c r="AD5" s="86" t="s">
        <v>21</v>
      </c>
      <c r="AE5" s="79" t="s">
        <v>7</v>
      </c>
      <c r="AF5" s="79" t="s">
        <v>20</v>
      </c>
      <c r="AG5" s="79" t="s">
        <v>90</v>
      </c>
      <c r="AH5" s="79" t="s">
        <v>89</v>
      </c>
    </row>
    <row r="6" spans="1:34" s="3" customFormat="1">
      <c r="A6" s="83"/>
      <c r="B6" s="109"/>
      <c r="C6" s="110"/>
      <c r="D6" s="82" t="s">
        <v>24</v>
      </c>
      <c r="E6" s="85" t="s">
        <v>25</v>
      </c>
      <c r="F6" s="82" t="s">
        <v>24</v>
      </c>
      <c r="G6" s="86" t="s">
        <v>27</v>
      </c>
      <c r="H6" s="83"/>
      <c r="I6" s="83"/>
      <c r="J6" s="109"/>
      <c r="K6" s="94"/>
      <c r="L6" s="91"/>
      <c r="M6" s="94"/>
      <c r="N6" s="97"/>
      <c r="O6" s="97"/>
      <c r="P6" s="16" t="s">
        <v>2</v>
      </c>
      <c r="Q6" s="16" t="s">
        <v>28</v>
      </c>
      <c r="R6" s="16"/>
      <c r="S6" s="16"/>
      <c r="T6" s="17" t="s">
        <v>29</v>
      </c>
      <c r="U6" s="126"/>
      <c r="V6" s="83"/>
      <c r="W6" s="80"/>
      <c r="X6" s="80"/>
      <c r="Z6" s="88"/>
      <c r="AA6" s="103"/>
      <c r="AB6" s="80"/>
      <c r="AC6" s="88"/>
      <c r="AD6" s="103"/>
      <c r="AE6" s="80"/>
      <c r="AF6" s="80"/>
      <c r="AG6" s="80"/>
      <c r="AH6" s="80"/>
    </row>
    <row r="7" spans="1:34" s="3" customFormat="1">
      <c r="A7" s="83"/>
      <c r="B7" s="109"/>
      <c r="C7" s="110"/>
      <c r="D7" s="83"/>
      <c r="E7" s="83"/>
      <c r="F7" s="83"/>
      <c r="G7" s="83"/>
      <c r="H7" s="83"/>
      <c r="I7" s="83"/>
      <c r="J7" s="109"/>
      <c r="K7" s="94"/>
      <c r="L7" s="91"/>
      <c r="M7" s="94"/>
      <c r="N7" s="97"/>
      <c r="O7" s="97"/>
      <c r="P7" s="16" t="s">
        <v>30</v>
      </c>
      <c r="Q7" s="16" t="s">
        <v>10</v>
      </c>
      <c r="R7" s="16" t="s">
        <v>31</v>
      </c>
      <c r="S7" s="16" t="s">
        <v>33</v>
      </c>
      <c r="T7" s="17" t="s">
        <v>32</v>
      </c>
      <c r="U7" s="126"/>
      <c r="V7" s="83"/>
      <c r="W7" s="80"/>
      <c r="X7" s="80"/>
      <c r="Z7" s="88"/>
      <c r="AA7" s="103"/>
      <c r="AB7" s="80"/>
      <c r="AC7" s="88"/>
      <c r="AD7" s="103"/>
      <c r="AE7" s="80"/>
      <c r="AF7" s="80"/>
      <c r="AG7" s="80"/>
      <c r="AH7" s="80"/>
    </row>
    <row r="8" spans="1:34" s="3" customFormat="1">
      <c r="A8" s="84"/>
      <c r="B8" s="111"/>
      <c r="C8" s="112"/>
      <c r="D8" s="84"/>
      <c r="E8" s="84"/>
      <c r="F8" s="84"/>
      <c r="G8" s="84"/>
      <c r="H8" s="84"/>
      <c r="I8" s="84"/>
      <c r="J8" s="111"/>
      <c r="K8" s="95"/>
      <c r="L8" s="92"/>
      <c r="M8" s="95"/>
      <c r="N8" s="98"/>
      <c r="O8" s="98"/>
      <c r="P8" s="13" t="s">
        <v>35</v>
      </c>
      <c r="Q8" s="13" t="s">
        <v>36</v>
      </c>
      <c r="R8" s="13" t="s">
        <v>12</v>
      </c>
      <c r="S8" s="18"/>
      <c r="T8" s="12" t="s">
        <v>37</v>
      </c>
      <c r="U8" s="127"/>
      <c r="V8" s="84"/>
      <c r="W8" s="81"/>
      <c r="X8" s="81"/>
      <c r="Z8" s="89"/>
      <c r="AA8" s="104"/>
      <c r="AB8" s="81"/>
      <c r="AC8" s="89"/>
      <c r="AD8" s="104"/>
      <c r="AE8" s="81"/>
      <c r="AF8" s="81"/>
      <c r="AG8" s="81"/>
      <c r="AH8" s="81"/>
    </row>
    <row r="9" spans="1:34" s="3" customFormat="1" ht="24" customHeight="1">
      <c r="A9" s="57" t="s">
        <v>38</v>
      </c>
      <c r="B9" s="67"/>
      <c r="C9" s="52" t="s">
        <v>44</v>
      </c>
      <c r="D9" s="19" t="s">
        <v>45</v>
      </c>
      <c r="E9" s="53" t="s">
        <v>39</v>
      </c>
      <c r="F9" s="23" t="s">
        <v>46</v>
      </c>
      <c r="G9" s="58">
        <v>1.968</v>
      </c>
      <c r="H9" s="21" t="s">
        <v>40</v>
      </c>
      <c r="I9" s="73" t="str">
        <f>IF(AC9-Z9&gt;0,CONCATENATE(TEXT(Z9,"#,##0"),"~",TEXT(AC9,"#,##0")),TEXT(Z9,"#,##0"))</f>
        <v>1,550~1,650</v>
      </c>
      <c r="J9" s="24">
        <v>5</v>
      </c>
      <c r="K9" s="25">
        <v>17.100000000000001</v>
      </c>
      <c r="L9" s="26">
        <f>IF(K9&gt;0,1/K9*37.7*68.6,"")</f>
        <v>151.24093567251461</v>
      </c>
      <c r="M9" s="25">
        <v>14.5</v>
      </c>
      <c r="N9" s="27">
        <v>18.2</v>
      </c>
      <c r="O9" s="69" t="str">
        <f t="shared" ref="O9:O29" si="0">IF(AA9-AD9&gt;0,CONCATENATE(TEXT(AD9,"#,##0.0"),"~",TEXT(AA9,"#,##0.0")),TEXT(AA9,"#,##0.0"))</f>
        <v>24.8~25.7</v>
      </c>
      <c r="P9" s="21" t="s">
        <v>78</v>
      </c>
      <c r="Q9" s="21" t="s">
        <v>79</v>
      </c>
      <c r="R9" s="23" t="s">
        <v>42</v>
      </c>
      <c r="S9" s="55"/>
      <c r="T9" s="65"/>
      <c r="U9" s="40">
        <f t="shared" ref="U9" si="1">IF(K9&lt;&gt;0, IF(K9&gt;=M9,ROUNDDOWN(K9/M9*100,0),""),"")</f>
        <v>117</v>
      </c>
      <c r="V9" s="39" t="str">
        <f t="shared" ref="V9" si="2">IF(K9&lt;&gt;0, IF(K9&gt;=N9,ROUNDDOWN(K9/N9*100,0),""),"")</f>
        <v/>
      </c>
      <c r="W9" s="66" t="str">
        <f t="shared" ref="W9:W29" si="3">IF(AB9&lt;55,"",IF(AE9-AB9&gt;0,CONCATENATE(AB9,"~",AE9),AB9))</f>
        <v>66~68</v>
      </c>
      <c r="X9" s="68" t="str">
        <f t="shared" ref="X9:X29" si="4">IF(AB9&lt;55,"",CONCATENATE("★",AF9))</f>
        <v>★1.5</v>
      </c>
      <c r="Z9" s="50">
        <v>1550</v>
      </c>
      <c r="AA9" s="56">
        <f t="shared" ref="AA9:AA29" si="5">ROUND((-0.00000247*(Z9)*(Z9)-0.000852*Z9+30.65)*1.1,1)</f>
        <v>25.7</v>
      </c>
      <c r="AB9" s="41">
        <f>ROUNDDOWN(K9/AA9*100,0)</f>
        <v>66</v>
      </c>
      <c r="AC9" s="50">
        <v>1650</v>
      </c>
      <c r="AD9" s="56">
        <f t="shared" ref="AD9:AD29" si="6">ROUND((-0.00000247*(AC9)*(AC9)-0.000852*AC9+30.65)*1.1,1)</f>
        <v>24.8</v>
      </c>
      <c r="AE9" s="41">
        <f>ROUNDDOWN(K9/AD9*100,0)</f>
        <v>68</v>
      </c>
      <c r="AF9" s="74">
        <f>IF(AB9&lt;120,(CEILING(AB9+1,5)-55)/10,7)</f>
        <v>1.5</v>
      </c>
      <c r="AG9" s="75">
        <f>IF(AE9&lt;120,(CEILING(AE9+1,5)-55)/10,7)</f>
        <v>1.5</v>
      </c>
      <c r="AH9" s="75">
        <f>AF9-AG9</f>
        <v>0</v>
      </c>
    </row>
    <row r="10" spans="1:34" s="3" customFormat="1" ht="22.5" customHeight="1">
      <c r="A10" s="59"/>
      <c r="B10" s="67"/>
      <c r="C10" s="52" t="s">
        <v>92</v>
      </c>
      <c r="D10" s="19" t="s">
        <v>93</v>
      </c>
      <c r="E10" s="53" t="s">
        <v>39</v>
      </c>
      <c r="F10" s="23" t="s">
        <v>75</v>
      </c>
      <c r="G10" s="58">
        <v>1.968</v>
      </c>
      <c r="H10" s="21" t="s">
        <v>40</v>
      </c>
      <c r="I10" s="23" t="s">
        <v>96</v>
      </c>
      <c r="J10" s="24">
        <v>5</v>
      </c>
      <c r="K10" s="25">
        <v>16.100000000000001</v>
      </c>
      <c r="L10" s="26">
        <f t="shared" ref="L10" si="7">IF(K10&gt;0,1/K10*37.7*68.6,"")</f>
        <v>160.63478260869562</v>
      </c>
      <c r="M10" s="25">
        <v>13.4</v>
      </c>
      <c r="N10" s="27">
        <v>16.899999999999999</v>
      </c>
      <c r="O10" s="69" t="str">
        <f t="shared" si="0"/>
        <v>24.0~24.7</v>
      </c>
      <c r="P10" s="21" t="s">
        <v>78</v>
      </c>
      <c r="Q10" s="21" t="s">
        <v>79</v>
      </c>
      <c r="R10" s="23" t="s">
        <v>43</v>
      </c>
      <c r="S10" s="65"/>
      <c r="T10" s="65"/>
      <c r="U10" s="40">
        <f t="shared" ref="U10:U29" si="8">IF(K10&lt;&gt;0, IF(K10&gt;=M10,ROUNDDOWN(K10/M10*100,0),""),"")</f>
        <v>120</v>
      </c>
      <c r="V10" s="39" t="str">
        <f t="shared" ref="V10:V29" si="9">IF(K10&lt;&gt;0, IF(K10&gt;=N10,ROUNDDOWN(K10/N10*100,0),""),"")</f>
        <v/>
      </c>
      <c r="W10" s="66" t="str">
        <f t="shared" si="3"/>
        <v>65~67</v>
      </c>
      <c r="X10" s="68" t="str">
        <f t="shared" si="4"/>
        <v>★1.5</v>
      </c>
      <c r="Z10" s="50">
        <v>1660</v>
      </c>
      <c r="AA10" s="56">
        <f t="shared" ref="AA10" si="10">ROUND((-0.00000247*(Z10)*(Z10)-0.000852*Z10+30.65)*1.1,1)</f>
        <v>24.7</v>
      </c>
      <c r="AB10" s="76">
        <f>ROUNDDOWN(K10/AA10*100,0)</f>
        <v>65</v>
      </c>
      <c r="AC10" s="50">
        <v>1730</v>
      </c>
      <c r="AD10" s="56">
        <f t="shared" ref="AD10" si="11">ROUND((-0.00000247*(AC10)*(AC10)-0.000852*AC10+30.65)*1.1,1)</f>
        <v>24</v>
      </c>
      <c r="AE10" s="76">
        <f>ROUNDDOWN(K10/AD10*100,0)</f>
        <v>67</v>
      </c>
      <c r="AF10" s="76">
        <f>IF(AB10&lt;120,(CEILING(AB10+1,5)-55)/10,7)</f>
        <v>1.5</v>
      </c>
      <c r="AG10" s="76">
        <f>IF(AE10&lt;120,(CEILING(AE10+1,5)-55)/10,7)</f>
        <v>1.5</v>
      </c>
      <c r="AH10" s="76">
        <f>AF10-AG10</f>
        <v>0</v>
      </c>
    </row>
    <row r="11" spans="1:34" s="3" customFormat="1" ht="24" customHeight="1">
      <c r="A11" s="59"/>
      <c r="B11" s="67"/>
      <c r="C11" s="52" t="s">
        <v>47</v>
      </c>
      <c r="D11" s="19" t="s">
        <v>48</v>
      </c>
      <c r="E11" s="60" t="s">
        <v>49</v>
      </c>
      <c r="F11" s="23" t="s">
        <v>50</v>
      </c>
      <c r="G11" s="58">
        <v>1.968</v>
      </c>
      <c r="H11" s="21" t="s">
        <v>40</v>
      </c>
      <c r="I11" s="72" t="str">
        <f>IF(AC11-Z11&gt;0,CONCATENATE(TEXT(Z11,"#,##0"),"~",TEXT(AC11,"#,##0")),TEXT(Z11,"#,##0"))</f>
        <v>1,650</v>
      </c>
      <c r="J11" s="24">
        <v>5</v>
      </c>
      <c r="K11" s="25">
        <v>14.6</v>
      </c>
      <c r="L11" s="26">
        <f t="shared" ref="L11:L19" si="12">IF(K11&gt;0,1/K11*37.7*68.6,"")</f>
        <v>177.13835616438354</v>
      </c>
      <c r="M11" s="25">
        <v>14.5</v>
      </c>
      <c r="N11" s="27">
        <v>18.2</v>
      </c>
      <c r="O11" s="69" t="str">
        <f t="shared" si="0"/>
        <v>24.8</v>
      </c>
      <c r="P11" s="21" t="s">
        <v>80</v>
      </c>
      <c r="Q11" s="21" t="s">
        <v>79</v>
      </c>
      <c r="R11" s="23" t="s">
        <v>43</v>
      </c>
      <c r="S11" s="55"/>
      <c r="T11" s="65"/>
      <c r="U11" s="40">
        <f t="shared" si="8"/>
        <v>100</v>
      </c>
      <c r="V11" s="39" t="str">
        <f t="shared" si="9"/>
        <v/>
      </c>
      <c r="W11" s="66">
        <f t="shared" si="3"/>
        <v>58</v>
      </c>
      <c r="X11" s="68" t="str">
        <f t="shared" si="4"/>
        <v>★0.5</v>
      </c>
      <c r="Z11" s="50">
        <v>1650</v>
      </c>
      <c r="AA11" s="56">
        <f t="shared" si="5"/>
        <v>24.8</v>
      </c>
      <c r="AB11" s="41">
        <f t="shared" ref="AB11:AB29" si="13">ROUNDDOWN(K11/AA11*100,0)</f>
        <v>58</v>
      </c>
      <c r="AC11" s="50">
        <v>1650</v>
      </c>
      <c r="AD11" s="56">
        <f t="shared" si="6"/>
        <v>24.8</v>
      </c>
      <c r="AE11" s="49">
        <f>ROUNDDOWN(K11/AD11*100,0)</f>
        <v>58</v>
      </c>
      <c r="AF11" s="74">
        <f t="shared" ref="AF11:AF29" si="14">IF(AB11&lt;120,(CEILING(AB11+1,5)-55)/10,7)</f>
        <v>0.5</v>
      </c>
      <c r="AG11" s="75">
        <f t="shared" ref="AG11:AG29" si="15">IF(AE11&lt;120,(CEILING(AE11+1,5)-55)/10,7)</f>
        <v>0.5</v>
      </c>
      <c r="AH11" s="75">
        <f t="shared" ref="AH11:AH29" si="16">AF11-AG11</f>
        <v>0</v>
      </c>
    </row>
    <row r="12" spans="1:34" s="3" customFormat="1" ht="24" customHeight="1">
      <c r="A12" s="59"/>
      <c r="B12" s="67"/>
      <c r="C12" s="52" t="s">
        <v>47</v>
      </c>
      <c r="D12" s="19" t="s">
        <v>48</v>
      </c>
      <c r="E12" s="61" t="s">
        <v>84</v>
      </c>
      <c r="F12" s="23" t="s">
        <v>50</v>
      </c>
      <c r="G12" s="58">
        <v>1.968</v>
      </c>
      <c r="H12" s="21" t="s">
        <v>40</v>
      </c>
      <c r="I12" s="73" t="str">
        <f>IF(AC12-Z12&gt;0,CONCATENATE(TEXT(Z12,"#,##0"),"~",TEXT(AC12,"#,##0")),TEXT(Z12,"#,##0"))</f>
        <v>1,660~1,680</v>
      </c>
      <c r="J12" s="24">
        <v>5</v>
      </c>
      <c r="K12" s="25">
        <v>14.6</v>
      </c>
      <c r="L12" s="26">
        <f t="shared" si="12"/>
        <v>177.13835616438354</v>
      </c>
      <c r="M12" s="25">
        <v>13.4</v>
      </c>
      <c r="N12" s="27">
        <v>16.899999999999999</v>
      </c>
      <c r="O12" s="69" t="str">
        <f t="shared" si="0"/>
        <v>24.5~24.7</v>
      </c>
      <c r="P12" s="21" t="s">
        <v>80</v>
      </c>
      <c r="Q12" s="21" t="s">
        <v>79</v>
      </c>
      <c r="R12" s="23" t="s">
        <v>43</v>
      </c>
      <c r="S12" s="55"/>
      <c r="T12" s="65"/>
      <c r="U12" s="40">
        <f t="shared" si="8"/>
        <v>108</v>
      </c>
      <c r="V12" s="39" t="str">
        <f t="shared" si="9"/>
        <v/>
      </c>
      <c r="W12" s="66">
        <f t="shared" si="3"/>
        <v>59</v>
      </c>
      <c r="X12" s="68" t="str">
        <f t="shared" si="4"/>
        <v>★0.5</v>
      </c>
      <c r="Z12" s="50">
        <v>1660</v>
      </c>
      <c r="AA12" s="56">
        <f t="shared" si="5"/>
        <v>24.7</v>
      </c>
      <c r="AB12" s="41">
        <f t="shared" si="13"/>
        <v>59</v>
      </c>
      <c r="AC12" s="50">
        <v>1680</v>
      </c>
      <c r="AD12" s="56">
        <f t="shared" si="6"/>
        <v>24.5</v>
      </c>
      <c r="AE12" s="41">
        <f t="shared" ref="AE12:AE29" si="17">ROUNDDOWN(K12/AD12*100,0)</f>
        <v>59</v>
      </c>
      <c r="AF12" s="74">
        <f t="shared" si="14"/>
        <v>0.5</v>
      </c>
      <c r="AG12" s="75">
        <f t="shared" si="15"/>
        <v>0.5</v>
      </c>
      <c r="AH12" s="75">
        <f t="shared" si="16"/>
        <v>0</v>
      </c>
    </row>
    <row r="13" spans="1:34" s="3" customFormat="1" ht="24" customHeight="1">
      <c r="A13" s="59"/>
      <c r="B13" s="67"/>
      <c r="C13" s="52" t="s">
        <v>83</v>
      </c>
      <c r="D13" s="19" t="s">
        <v>48</v>
      </c>
      <c r="E13" s="61" t="s">
        <v>85</v>
      </c>
      <c r="F13" s="23" t="s">
        <v>50</v>
      </c>
      <c r="G13" s="58">
        <v>1.968</v>
      </c>
      <c r="H13" s="21" t="s">
        <v>40</v>
      </c>
      <c r="I13" s="73" t="str">
        <f>IF(AC13-Z13&gt;0,CONCATENATE(TEXT(Z13,"#,##0"),"~",TEXT(AC13,"#,##0")),TEXT(Z13,"#,##0"))</f>
        <v>1,700~1,730</v>
      </c>
      <c r="J13" s="24">
        <v>5</v>
      </c>
      <c r="K13" s="25">
        <v>14.6</v>
      </c>
      <c r="L13" s="26">
        <f t="shared" ref="L13:L14" si="18">IF(K13&gt;0,1/K13*37.7*68.6,"")</f>
        <v>177.13835616438354</v>
      </c>
      <c r="M13" s="25">
        <v>13.4</v>
      </c>
      <c r="N13" s="27">
        <v>16.899999999999999</v>
      </c>
      <c r="O13" s="69" t="str">
        <f t="shared" si="0"/>
        <v>24.0~24.3</v>
      </c>
      <c r="P13" s="21" t="s">
        <v>80</v>
      </c>
      <c r="Q13" s="21" t="s">
        <v>79</v>
      </c>
      <c r="R13" s="23" t="s">
        <v>43</v>
      </c>
      <c r="S13" s="55"/>
      <c r="T13" s="65"/>
      <c r="U13" s="40">
        <f t="shared" si="8"/>
        <v>108</v>
      </c>
      <c r="V13" s="39" t="str">
        <f t="shared" si="9"/>
        <v/>
      </c>
      <c r="W13" s="66">
        <f t="shared" si="3"/>
        <v>60</v>
      </c>
      <c r="X13" s="68" t="str">
        <f t="shared" si="4"/>
        <v>★1</v>
      </c>
      <c r="Z13" s="50">
        <v>1700</v>
      </c>
      <c r="AA13" s="56">
        <f t="shared" ref="AA13" si="19">ROUND((-0.00000247*(Z13)*(Z13)-0.000852*Z13+30.65)*1.1,1)</f>
        <v>24.3</v>
      </c>
      <c r="AB13" s="70">
        <f t="shared" ref="AB13" si="20">ROUNDDOWN(K13/AA13*100,0)</f>
        <v>60</v>
      </c>
      <c r="AC13" s="50">
        <v>1730</v>
      </c>
      <c r="AD13" s="56">
        <f t="shared" ref="AD13" si="21">ROUND((-0.00000247*(AC13)*(AC13)-0.000852*AC13+30.65)*1.1,1)</f>
        <v>24</v>
      </c>
      <c r="AE13" s="70">
        <f t="shared" ref="AE13" si="22">ROUNDDOWN(K13/AD13*100,0)</f>
        <v>60</v>
      </c>
      <c r="AF13" s="74">
        <f t="shared" si="14"/>
        <v>1</v>
      </c>
      <c r="AG13" s="75">
        <f t="shared" si="15"/>
        <v>1</v>
      </c>
      <c r="AH13" s="75">
        <f t="shared" si="16"/>
        <v>0</v>
      </c>
    </row>
    <row r="14" spans="1:34" s="3" customFormat="1" ht="22.5" customHeight="1">
      <c r="A14" s="59"/>
      <c r="B14" s="67"/>
      <c r="C14" s="52" t="s">
        <v>51</v>
      </c>
      <c r="D14" s="19" t="s">
        <v>94</v>
      </c>
      <c r="E14" s="53" t="s">
        <v>39</v>
      </c>
      <c r="F14" s="23" t="s">
        <v>75</v>
      </c>
      <c r="G14" s="58">
        <v>1.968</v>
      </c>
      <c r="H14" s="21" t="s">
        <v>40</v>
      </c>
      <c r="I14" s="23" t="s">
        <v>97</v>
      </c>
      <c r="J14" s="24">
        <v>4</v>
      </c>
      <c r="K14" s="25">
        <v>16.100000000000001</v>
      </c>
      <c r="L14" s="26">
        <f t="shared" si="18"/>
        <v>160.63478260869562</v>
      </c>
      <c r="M14" s="25">
        <v>13.4</v>
      </c>
      <c r="N14" s="27">
        <v>16.899999999999999</v>
      </c>
      <c r="O14" s="69" t="str">
        <f t="shared" si="0"/>
        <v>24.5~24.7</v>
      </c>
      <c r="P14" s="21" t="s">
        <v>78</v>
      </c>
      <c r="Q14" s="21" t="s">
        <v>79</v>
      </c>
      <c r="R14" s="23" t="s">
        <v>43</v>
      </c>
      <c r="S14" s="65"/>
      <c r="T14" s="65"/>
      <c r="U14" s="40">
        <f t="shared" si="8"/>
        <v>120</v>
      </c>
      <c r="V14" s="39" t="str">
        <f t="shared" si="9"/>
        <v/>
      </c>
      <c r="W14" s="66">
        <f t="shared" si="3"/>
        <v>65</v>
      </c>
      <c r="X14" s="68" t="str">
        <f t="shared" si="4"/>
        <v>★1.5</v>
      </c>
      <c r="Z14" s="50">
        <v>1660</v>
      </c>
      <c r="AA14" s="56">
        <f t="shared" ref="AA14" si="23">ROUND((-0.00000247*(Z14)*(Z14)-0.000852*Z14+30.65)*1.1,1)</f>
        <v>24.7</v>
      </c>
      <c r="AB14" s="76">
        <f t="shared" ref="AB14" si="24">ROUNDDOWN(K14/AA14*100,0)</f>
        <v>65</v>
      </c>
      <c r="AC14" s="50">
        <v>1680</v>
      </c>
      <c r="AD14" s="56">
        <f t="shared" ref="AD14" si="25">ROUND((-0.00000247*(AC14)*(AC14)-0.000852*AC14+30.65)*1.1,1)</f>
        <v>24.5</v>
      </c>
      <c r="AE14" s="76">
        <f t="shared" ref="AE14" si="26">ROUNDDOWN(K14/AD14*100,0)</f>
        <v>65</v>
      </c>
      <c r="AF14" s="76">
        <f t="shared" ref="AF14" si="27">IF(AB14&lt;120,(CEILING(AB14+1,5)-55)/10,7)</f>
        <v>1.5</v>
      </c>
      <c r="AG14" s="76">
        <f t="shared" ref="AG14" si="28">IF(AE14&lt;120,(CEILING(AE14+1,5)-55)/10,7)</f>
        <v>1.5</v>
      </c>
      <c r="AH14" s="76">
        <f t="shared" ref="AH14" si="29">AF14-AG14</f>
        <v>0</v>
      </c>
    </row>
    <row r="15" spans="1:34" s="3" customFormat="1" ht="24" customHeight="1">
      <c r="A15" s="59"/>
      <c r="B15" s="67"/>
      <c r="C15" s="52" t="s">
        <v>51</v>
      </c>
      <c r="D15" s="19" t="s">
        <v>52</v>
      </c>
      <c r="E15" s="61" t="s">
        <v>53</v>
      </c>
      <c r="F15" s="23" t="s">
        <v>50</v>
      </c>
      <c r="G15" s="58">
        <v>1.968</v>
      </c>
      <c r="H15" s="21" t="s">
        <v>40</v>
      </c>
      <c r="I15" s="73" t="str">
        <f>IF(AC15-Z15&gt;0,CONCATENATE(TEXT(Z15,"#,##0"),"~",TEXT(AC15,"#,##0")),TEXT(Z15,"#,##0"))</f>
        <v>1,640~1,650</v>
      </c>
      <c r="J15" s="24">
        <v>4</v>
      </c>
      <c r="K15" s="25">
        <v>14.6</v>
      </c>
      <c r="L15" s="26">
        <f t="shared" si="12"/>
        <v>177.13835616438354</v>
      </c>
      <c r="M15" s="25">
        <v>14.5</v>
      </c>
      <c r="N15" s="27">
        <v>18.2</v>
      </c>
      <c r="O15" s="69" t="str">
        <f t="shared" si="0"/>
        <v>24.8~24.9</v>
      </c>
      <c r="P15" s="21" t="s">
        <v>80</v>
      </c>
      <c r="Q15" s="21" t="s">
        <v>79</v>
      </c>
      <c r="R15" s="23" t="s">
        <v>43</v>
      </c>
      <c r="S15" s="55" t="s">
        <v>81</v>
      </c>
      <c r="T15" s="65"/>
      <c r="U15" s="40">
        <f t="shared" si="8"/>
        <v>100</v>
      </c>
      <c r="V15" s="39" t="str">
        <f t="shared" si="9"/>
        <v/>
      </c>
      <c r="W15" s="66">
        <f t="shared" si="3"/>
        <v>58</v>
      </c>
      <c r="X15" s="68" t="str">
        <f t="shared" si="4"/>
        <v>★0.5</v>
      </c>
      <c r="Z15" s="50">
        <v>1640</v>
      </c>
      <c r="AA15" s="56">
        <f t="shared" si="5"/>
        <v>24.9</v>
      </c>
      <c r="AB15" s="41">
        <f t="shared" si="13"/>
        <v>58</v>
      </c>
      <c r="AC15" s="50">
        <v>1650</v>
      </c>
      <c r="AD15" s="56">
        <f t="shared" si="6"/>
        <v>24.8</v>
      </c>
      <c r="AE15" s="41">
        <f t="shared" si="17"/>
        <v>58</v>
      </c>
      <c r="AF15" s="74">
        <f t="shared" si="14"/>
        <v>0.5</v>
      </c>
      <c r="AG15" s="75">
        <f t="shared" si="15"/>
        <v>0.5</v>
      </c>
      <c r="AH15" s="75">
        <f t="shared" si="16"/>
        <v>0</v>
      </c>
    </row>
    <row r="16" spans="1:34" s="3" customFormat="1" ht="24" customHeight="1">
      <c r="A16" s="59"/>
      <c r="B16" s="67"/>
      <c r="C16" s="52" t="s">
        <v>51</v>
      </c>
      <c r="D16" s="19" t="s">
        <v>52</v>
      </c>
      <c r="E16" s="61" t="s">
        <v>54</v>
      </c>
      <c r="F16" s="23" t="s">
        <v>50</v>
      </c>
      <c r="G16" s="58">
        <v>1.968</v>
      </c>
      <c r="H16" s="21" t="s">
        <v>40</v>
      </c>
      <c r="I16" s="73" t="str">
        <f>IF(AC16-Z16&gt;0,CONCATENATE(TEXT(Z16,"#,##0"),"~",TEXT(AC16,"#,##0")),TEXT(Z16,"#,##0"))</f>
        <v>1,660~1,670</v>
      </c>
      <c r="J16" s="24">
        <v>4</v>
      </c>
      <c r="K16" s="25">
        <v>14.6</v>
      </c>
      <c r="L16" s="26">
        <f t="shared" si="12"/>
        <v>177.13835616438354</v>
      </c>
      <c r="M16" s="25">
        <v>13.4</v>
      </c>
      <c r="N16" s="27">
        <v>16.899999999999999</v>
      </c>
      <c r="O16" s="69" t="str">
        <f t="shared" si="0"/>
        <v>24.6~24.7</v>
      </c>
      <c r="P16" s="21" t="s">
        <v>80</v>
      </c>
      <c r="Q16" s="21" t="s">
        <v>79</v>
      </c>
      <c r="R16" s="23" t="s">
        <v>43</v>
      </c>
      <c r="S16" s="55" t="s">
        <v>82</v>
      </c>
      <c r="T16" s="65"/>
      <c r="U16" s="40">
        <f t="shared" si="8"/>
        <v>108</v>
      </c>
      <c r="V16" s="39" t="str">
        <f t="shared" si="9"/>
        <v/>
      </c>
      <c r="W16" s="66">
        <f t="shared" si="3"/>
        <v>59</v>
      </c>
      <c r="X16" s="68" t="str">
        <f t="shared" si="4"/>
        <v>★0.5</v>
      </c>
      <c r="Z16" s="50">
        <v>1660</v>
      </c>
      <c r="AA16" s="56">
        <f t="shared" si="5"/>
        <v>24.7</v>
      </c>
      <c r="AB16" s="41">
        <f t="shared" si="13"/>
        <v>59</v>
      </c>
      <c r="AC16" s="50">
        <v>1670</v>
      </c>
      <c r="AD16" s="56">
        <f t="shared" si="6"/>
        <v>24.6</v>
      </c>
      <c r="AE16" s="41">
        <f t="shared" si="17"/>
        <v>59</v>
      </c>
      <c r="AF16" s="74">
        <f t="shared" si="14"/>
        <v>0.5</v>
      </c>
      <c r="AG16" s="75">
        <f t="shared" si="15"/>
        <v>0.5</v>
      </c>
      <c r="AH16" s="75">
        <f t="shared" si="16"/>
        <v>0</v>
      </c>
    </row>
    <row r="17" spans="1:34" s="3" customFormat="1" ht="24" customHeight="1">
      <c r="A17" s="59"/>
      <c r="B17" s="67"/>
      <c r="C17" s="52" t="s">
        <v>55</v>
      </c>
      <c r="D17" s="19" t="s">
        <v>56</v>
      </c>
      <c r="E17" s="53" t="s">
        <v>39</v>
      </c>
      <c r="F17" s="23" t="s">
        <v>46</v>
      </c>
      <c r="G17" s="58">
        <v>1.968</v>
      </c>
      <c r="H17" s="21" t="s">
        <v>40</v>
      </c>
      <c r="I17" s="73" t="str">
        <f>IF(AC17-Z17&gt;0,CONCATENATE(TEXT(Z17,"#,##0"),"~",TEXT(AC17,"#,##0")),TEXT(Z17,"#,##0"))</f>
        <v>1,570~1,620</v>
      </c>
      <c r="J17" s="24">
        <v>5</v>
      </c>
      <c r="K17" s="25">
        <v>17.100000000000001</v>
      </c>
      <c r="L17" s="26">
        <f t="shared" si="12"/>
        <v>151.24093567251461</v>
      </c>
      <c r="M17" s="25">
        <v>14.5</v>
      </c>
      <c r="N17" s="27">
        <v>18.2</v>
      </c>
      <c r="O17" s="69" t="str">
        <f t="shared" si="0"/>
        <v>25.1~25.5</v>
      </c>
      <c r="P17" s="21" t="s">
        <v>78</v>
      </c>
      <c r="Q17" s="21" t="s">
        <v>79</v>
      </c>
      <c r="R17" s="23" t="s">
        <v>42</v>
      </c>
      <c r="S17" s="55"/>
      <c r="T17" s="65"/>
      <c r="U17" s="40">
        <f t="shared" si="8"/>
        <v>117</v>
      </c>
      <c r="V17" s="39" t="str">
        <f t="shared" si="9"/>
        <v/>
      </c>
      <c r="W17" s="66" t="str">
        <f t="shared" si="3"/>
        <v>67~68</v>
      </c>
      <c r="X17" s="68" t="str">
        <f t="shared" si="4"/>
        <v>★1.5</v>
      </c>
      <c r="Z17" s="50">
        <v>1570</v>
      </c>
      <c r="AA17" s="56">
        <f t="shared" si="5"/>
        <v>25.5</v>
      </c>
      <c r="AB17" s="41">
        <f t="shared" si="13"/>
        <v>67</v>
      </c>
      <c r="AC17" s="50">
        <v>1620</v>
      </c>
      <c r="AD17" s="56">
        <f t="shared" si="6"/>
        <v>25.1</v>
      </c>
      <c r="AE17" s="41">
        <f t="shared" si="17"/>
        <v>68</v>
      </c>
      <c r="AF17" s="74">
        <f t="shared" si="14"/>
        <v>1.5</v>
      </c>
      <c r="AG17" s="75">
        <f t="shared" si="15"/>
        <v>1.5</v>
      </c>
      <c r="AH17" s="75">
        <f t="shared" si="16"/>
        <v>0</v>
      </c>
    </row>
    <row r="18" spans="1:34" s="3" customFormat="1" ht="22.5" customHeight="1">
      <c r="A18" s="59"/>
      <c r="B18" s="67"/>
      <c r="C18" s="52" t="s">
        <v>57</v>
      </c>
      <c r="D18" s="19" t="s">
        <v>95</v>
      </c>
      <c r="E18" s="53" t="s">
        <v>39</v>
      </c>
      <c r="F18" s="23" t="s">
        <v>75</v>
      </c>
      <c r="G18" s="58">
        <v>1.968</v>
      </c>
      <c r="H18" s="21" t="s">
        <v>40</v>
      </c>
      <c r="I18" s="23" t="s">
        <v>98</v>
      </c>
      <c r="J18" s="24">
        <v>5</v>
      </c>
      <c r="K18" s="25">
        <v>16.100000000000001</v>
      </c>
      <c r="L18" s="26">
        <f t="shared" si="12"/>
        <v>160.63478260869562</v>
      </c>
      <c r="M18" s="25">
        <v>13.4</v>
      </c>
      <c r="N18" s="27">
        <v>16.899999999999999</v>
      </c>
      <c r="O18" s="69" t="str">
        <f t="shared" si="0"/>
        <v>24.1~24.4</v>
      </c>
      <c r="P18" s="21" t="s">
        <v>78</v>
      </c>
      <c r="Q18" s="21" t="s">
        <v>79</v>
      </c>
      <c r="R18" s="23" t="s">
        <v>43</v>
      </c>
      <c r="S18" s="65"/>
      <c r="T18" s="65"/>
      <c r="U18" s="40">
        <f t="shared" si="8"/>
        <v>120</v>
      </c>
      <c r="V18" s="39" t="str">
        <f t="shared" si="9"/>
        <v/>
      </c>
      <c r="W18" s="66" t="str">
        <f t="shared" si="3"/>
        <v>65~66</v>
      </c>
      <c r="X18" s="68" t="str">
        <f t="shared" si="4"/>
        <v>★1.5</v>
      </c>
      <c r="Z18" s="50">
        <v>1690</v>
      </c>
      <c r="AA18" s="56">
        <f t="shared" ref="AA18" si="30">ROUND((-0.00000247*(Z18)*(Z18)-0.000852*Z18+30.65)*1.1,1)</f>
        <v>24.4</v>
      </c>
      <c r="AB18" s="76">
        <f t="shared" ref="AB18" si="31">ROUNDDOWN(K18/AA18*100,0)</f>
        <v>65</v>
      </c>
      <c r="AC18" s="50">
        <v>1720</v>
      </c>
      <c r="AD18" s="56">
        <f t="shared" ref="AD18" si="32">ROUND((-0.00000247*(AC18)*(AC18)-0.000852*AC18+30.65)*1.1,1)</f>
        <v>24.1</v>
      </c>
      <c r="AE18" s="76">
        <f t="shared" ref="AE18" si="33">ROUNDDOWN(K18/AD18*100,0)</f>
        <v>66</v>
      </c>
      <c r="AF18" s="76">
        <f t="shared" ref="AF18" si="34">IF(AB18&lt;120,(CEILING(AB18+1,5)-55)/10,7)</f>
        <v>1.5</v>
      </c>
      <c r="AG18" s="76">
        <f t="shared" ref="AG18" si="35">IF(AE18&lt;120,(CEILING(AE18+1,5)-55)/10,7)</f>
        <v>1.5</v>
      </c>
      <c r="AH18" s="76">
        <f t="shared" ref="AH18" si="36">AF18-AG18</f>
        <v>0</v>
      </c>
    </row>
    <row r="19" spans="1:34" s="3" customFormat="1" ht="24" customHeight="1">
      <c r="A19" s="59"/>
      <c r="B19" s="67"/>
      <c r="C19" s="52" t="s">
        <v>57</v>
      </c>
      <c r="D19" s="19" t="s">
        <v>58</v>
      </c>
      <c r="E19" s="61" t="s">
        <v>53</v>
      </c>
      <c r="F19" s="23" t="s">
        <v>50</v>
      </c>
      <c r="G19" s="58">
        <v>1.968</v>
      </c>
      <c r="H19" s="21" t="s">
        <v>40</v>
      </c>
      <c r="I19" s="73" t="str">
        <f t="shared" ref="I19:I29" si="37">IF(AC19-Z19&gt;0,CONCATENATE(TEXT(Z19,"#,##0"),"~",TEXT(AC19,"#,##0")),TEXT(Z19,"#,##0"))</f>
        <v>1,680</v>
      </c>
      <c r="J19" s="24">
        <v>5</v>
      </c>
      <c r="K19" s="25">
        <v>14.6</v>
      </c>
      <c r="L19" s="26">
        <f t="shared" si="12"/>
        <v>177.13835616438354</v>
      </c>
      <c r="M19" s="25">
        <v>13.4</v>
      </c>
      <c r="N19" s="27">
        <v>16.899999999999999</v>
      </c>
      <c r="O19" s="69" t="str">
        <f t="shared" si="0"/>
        <v>24.5</v>
      </c>
      <c r="P19" s="21" t="s">
        <v>80</v>
      </c>
      <c r="Q19" s="21" t="s">
        <v>79</v>
      </c>
      <c r="R19" s="23" t="s">
        <v>43</v>
      </c>
      <c r="S19" s="55" t="s">
        <v>81</v>
      </c>
      <c r="T19" s="65"/>
      <c r="U19" s="40">
        <f t="shared" si="8"/>
        <v>108</v>
      </c>
      <c r="V19" s="39" t="str">
        <f t="shared" si="9"/>
        <v/>
      </c>
      <c r="W19" s="66">
        <f t="shared" si="3"/>
        <v>59</v>
      </c>
      <c r="X19" s="68" t="str">
        <f t="shared" si="4"/>
        <v>★0.5</v>
      </c>
      <c r="Z19" s="50">
        <v>1680</v>
      </c>
      <c r="AA19" s="56">
        <f t="shared" si="5"/>
        <v>24.5</v>
      </c>
      <c r="AB19" s="41">
        <f t="shared" si="13"/>
        <v>59</v>
      </c>
      <c r="AC19" s="50">
        <v>1680</v>
      </c>
      <c r="AD19" s="56">
        <f t="shared" si="6"/>
        <v>24.5</v>
      </c>
      <c r="AE19" s="41">
        <f t="shared" si="17"/>
        <v>59</v>
      </c>
      <c r="AF19" s="74">
        <f t="shared" si="14"/>
        <v>0.5</v>
      </c>
      <c r="AG19" s="75">
        <f t="shared" si="15"/>
        <v>0.5</v>
      </c>
      <c r="AH19" s="75">
        <f t="shared" si="16"/>
        <v>0</v>
      </c>
    </row>
    <row r="20" spans="1:34" s="3" customFormat="1" ht="24" customHeight="1">
      <c r="A20" s="59"/>
      <c r="B20" s="67"/>
      <c r="C20" s="52" t="s">
        <v>57</v>
      </c>
      <c r="D20" s="19" t="s">
        <v>58</v>
      </c>
      <c r="E20" s="61" t="s">
        <v>54</v>
      </c>
      <c r="F20" s="23" t="s">
        <v>50</v>
      </c>
      <c r="G20" s="58">
        <v>1.968</v>
      </c>
      <c r="H20" s="21" t="s">
        <v>40</v>
      </c>
      <c r="I20" s="73" t="str">
        <f t="shared" si="37"/>
        <v>1,700</v>
      </c>
      <c r="J20" s="24">
        <v>5</v>
      </c>
      <c r="K20" s="25">
        <v>14.6</v>
      </c>
      <c r="L20" s="26">
        <f t="shared" ref="L20" si="38">IF(K20&gt;0,1/K20*37.7*68.6,"")</f>
        <v>177.13835616438354</v>
      </c>
      <c r="M20" s="25">
        <v>13.4</v>
      </c>
      <c r="N20" s="27">
        <v>16.899999999999999</v>
      </c>
      <c r="O20" s="69" t="str">
        <f t="shared" si="0"/>
        <v>24.3</v>
      </c>
      <c r="P20" s="21" t="s">
        <v>80</v>
      </c>
      <c r="Q20" s="21" t="s">
        <v>79</v>
      </c>
      <c r="R20" s="23" t="s">
        <v>43</v>
      </c>
      <c r="S20" s="55" t="s">
        <v>82</v>
      </c>
      <c r="T20" s="65"/>
      <c r="U20" s="40">
        <f t="shared" si="8"/>
        <v>108</v>
      </c>
      <c r="V20" s="39" t="str">
        <f t="shared" si="9"/>
        <v/>
      </c>
      <c r="W20" s="66">
        <f t="shared" si="3"/>
        <v>60</v>
      </c>
      <c r="X20" s="68" t="str">
        <f t="shared" si="4"/>
        <v>★1</v>
      </c>
      <c r="Z20" s="50">
        <v>1700</v>
      </c>
      <c r="AA20" s="56">
        <f t="shared" ref="AA20" si="39">ROUND((-0.00000247*(Z20)*(Z20)-0.000852*Z20+30.65)*1.1,1)</f>
        <v>24.3</v>
      </c>
      <c r="AB20" s="70">
        <f t="shared" ref="AB20" si="40">ROUNDDOWN(K20/AA20*100,0)</f>
        <v>60</v>
      </c>
      <c r="AC20" s="50">
        <v>1700</v>
      </c>
      <c r="AD20" s="56">
        <f t="shared" ref="AD20" si="41">ROUND((-0.00000247*(AC20)*(AC20)-0.000852*AC20+30.65)*1.1,1)</f>
        <v>24.3</v>
      </c>
      <c r="AE20" s="70">
        <f t="shared" ref="AE20" si="42">ROUNDDOWN(K20/AD20*100,0)</f>
        <v>60</v>
      </c>
      <c r="AF20" s="74">
        <f t="shared" si="14"/>
        <v>1</v>
      </c>
      <c r="AG20" s="75">
        <f t="shared" si="15"/>
        <v>1</v>
      </c>
      <c r="AH20" s="75">
        <f t="shared" si="16"/>
        <v>0</v>
      </c>
    </row>
    <row r="21" spans="1:34" s="3" customFormat="1" ht="24" customHeight="1">
      <c r="A21" s="59"/>
      <c r="B21" s="33"/>
      <c r="C21" s="52" t="s">
        <v>88</v>
      </c>
      <c r="D21" s="19" t="s">
        <v>60</v>
      </c>
      <c r="E21" s="53" t="s">
        <v>86</v>
      </c>
      <c r="F21" s="23" t="s">
        <v>61</v>
      </c>
      <c r="G21" s="58">
        <v>1.968</v>
      </c>
      <c r="H21" s="21" t="s">
        <v>40</v>
      </c>
      <c r="I21" s="73" t="str">
        <f t="shared" si="37"/>
        <v>1,810</v>
      </c>
      <c r="J21" s="24">
        <v>5</v>
      </c>
      <c r="K21" s="25">
        <v>16.100000000000001</v>
      </c>
      <c r="L21" s="26">
        <f>IF(K21&gt;0,1/K21*37.7*68.6,"")</f>
        <v>160.63478260869562</v>
      </c>
      <c r="M21" s="25">
        <v>12.2</v>
      </c>
      <c r="N21" s="27">
        <v>15.8</v>
      </c>
      <c r="O21" s="69" t="str">
        <f t="shared" si="0"/>
        <v>23.1</v>
      </c>
      <c r="P21" s="21" t="s">
        <v>78</v>
      </c>
      <c r="Q21" s="21" t="s">
        <v>79</v>
      </c>
      <c r="R21" s="23" t="s">
        <v>43</v>
      </c>
      <c r="S21" s="55"/>
      <c r="T21" s="65"/>
      <c r="U21" s="40">
        <f t="shared" si="8"/>
        <v>131</v>
      </c>
      <c r="V21" s="39">
        <f t="shared" si="9"/>
        <v>101</v>
      </c>
      <c r="W21" s="66">
        <f t="shared" si="3"/>
        <v>69</v>
      </c>
      <c r="X21" s="68" t="str">
        <f t="shared" si="4"/>
        <v>★1.5</v>
      </c>
      <c r="Z21" s="50">
        <v>1810</v>
      </c>
      <c r="AA21" s="56">
        <f t="shared" si="5"/>
        <v>23.1</v>
      </c>
      <c r="AB21" s="41">
        <f t="shared" si="13"/>
        <v>69</v>
      </c>
      <c r="AC21" s="50">
        <v>1810</v>
      </c>
      <c r="AD21" s="56">
        <f t="shared" si="6"/>
        <v>23.1</v>
      </c>
      <c r="AE21" s="41">
        <f t="shared" si="17"/>
        <v>69</v>
      </c>
      <c r="AF21" s="74">
        <f t="shared" si="14"/>
        <v>1.5</v>
      </c>
      <c r="AG21" s="75">
        <f t="shared" si="15"/>
        <v>1.5</v>
      </c>
      <c r="AH21" s="75">
        <f t="shared" si="16"/>
        <v>0</v>
      </c>
    </row>
    <row r="22" spans="1:34" s="3" customFormat="1" ht="24" customHeight="1">
      <c r="A22" s="59"/>
      <c r="B22" s="33"/>
      <c r="C22" s="52" t="s">
        <v>59</v>
      </c>
      <c r="D22" s="19" t="s">
        <v>60</v>
      </c>
      <c r="E22" s="53" t="s">
        <v>87</v>
      </c>
      <c r="F22" s="23" t="s">
        <v>61</v>
      </c>
      <c r="G22" s="58">
        <v>1.968</v>
      </c>
      <c r="H22" s="21" t="s">
        <v>40</v>
      </c>
      <c r="I22" s="73" t="str">
        <f t="shared" si="37"/>
        <v>1,820~1,870</v>
      </c>
      <c r="J22" s="24">
        <v>5</v>
      </c>
      <c r="K22" s="25">
        <v>16.100000000000001</v>
      </c>
      <c r="L22" s="26">
        <f>IF(K22&gt;0,1/K22*37.7*68.6,"")</f>
        <v>160.63478260869562</v>
      </c>
      <c r="M22" s="25">
        <v>12.2</v>
      </c>
      <c r="N22" s="27">
        <v>15.8</v>
      </c>
      <c r="O22" s="69" t="str">
        <f t="shared" si="0"/>
        <v>22.5~23.0</v>
      </c>
      <c r="P22" s="21" t="s">
        <v>78</v>
      </c>
      <c r="Q22" s="21" t="s">
        <v>79</v>
      </c>
      <c r="R22" s="23" t="s">
        <v>43</v>
      </c>
      <c r="S22" s="55"/>
      <c r="T22" s="65"/>
      <c r="U22" s="40">
        <f t="shared" si="8"/>
        <v>131</v>
      </c>
      <c r="V22" s="39">
        <f t="shared" si="9"/>
        <v>101</v>
      </c>
      <c r="W22" s="66" t="str">
        <f t="shared" si="3"/>
        <v>70~71</v>
      </c>
      <c r="X22" s="68" t="str">
        <f t="shared" si="4"/>
        <v>★2</v>
      </c>
      <c r="Z22" s="50">
        <v>1820</v>
      </c>
      <c r="AA22" s="56">
        <f t="shared" ref="AA22" si="43">ROUND((-0.00000247*(Z22)*(Z22)-0.000852*Z22+30.65)*1.1,1)</f>
        <v>23</v>
      </c>
      <c r="AB22" s="70">
        <f t="shared" ref="AB22" si="44">ROUNDDOWN(K22/AA22*100,0)</f>
        <v>70</v>
      </c>
      <c r="AC22" s="50">
        <v>1870</v>
      </c>
      <c r="AD22" s="56">
        <f t="shared" ref="AD22" si="45">ROUND((-0.00000247*(AC22)*(AC22)-0.000852*AC22+30.65)*1.1,1)</f>
        <v>22.5</v>
      </c>
      <c r="AE22" s="70">
        <f t="shared" ref="AE22" si="46">ROUNDDOWN(K22/AD22*100,0)</f>
        <v>71</v>
      </c>
      <c r="AF22" s="74">
        <f t="shared" si="14"/>
        <v>2</v>
      </c>
      <c r="AG22" s="75">
        <f t="shared" si="15"/>
        <v>2</v>
      </c>
      <c r="AH22" s="75">
        <f t="shared" si="16"/>
        <v>0</v>
      </c>
    </row>
    <row r="23" spans="1:34" s="3" customFormat="1" ht="24" customHeight="1">
      <c r="A23" s="59"/>
      <c r="B23" s="62"/>
      <c r="C23" s="34" t="s">
        <v>62</v>
      </c>
      <c r="D23" s="19" t="s">
        <v>60</v>
      </c>
      <c r="E23" s="53" t="s">
        <v>63</v>
      </c>
      <c r="F23" s="23" t="s">
        <v>61</v>
      </c>
      <c r="G23" s="58">
        <v>1.968</v>
      </c>
      <c r="H23" s="21" t="s">
        <v>40</v>
      </c>
      <c r="I23" s="71" t="str">
        <f t="shared" si="37"/>
        <v>1,880~1,940</v>
      </c>
      <c r="J23" s="24">
        <v>5</v>
      </c>
      <c r="K23" s="54">
        <v>16.100000000000001</v>
      </c>
      <c r="L23" s="26">
        <f t="shared" ref="L23" si="47">IF(K23&gt;0,1/K23*37.7*68.6,"")</f>
        <v>160.63478260869562</v>
      </c>
      <c r="M23" s="54">
        <v>11.2</v>
      </c>
      <c r="N23" s="63">
        <v>14.9</v>
      </c>
      <c r="O23" s="69" t="str">
        <f t="shared" si="0"/>
        <v>21.7~22.4</v>
      </c>
      <c r="P23" s="21" t="s">
        <v>78</v>
      </c>
      <c r="Q23" s="21" t="s">
        <v>79</v>
      </c>
      <c r="R23" s="23" t="s">
        <v>43</v>
      </c>
      <c r="S23" s="55"/>
      <c r="T23" s="65"/>
      <c r="U23" s="40">
        <f t="shared" si="8"/>
        <v>143</v>
      </c>
      <c r="V23" s="39">
        <f t="shared" si="9"/>
        <v>108</v>
      </c>
      <c r="W23" s="66" t="str">
        <f t="shared" si="3"/>
        <v>71~74</v>
      </c>
      <c r="X23" s="68" t="str">
        <f t="shared" si="4"/>
        <v>★2</v>
      </c>
      <c r="Z23" s="50">
        <v>1880</v>
      </c>
      <c r="AA23" s="56">
        <f t="shared" si="5"/>
        <v>22.4</v>
      </c>
      <c r="AB23" s="41">
        <f t="shared" si="13"/>
        <v>71</v>
      </c>
      <c r="AC23" s="50">
        <v>1940</v>
      </c>
      <c r="AD23" s="56">
        <f t="shared" si="6"/>
        <v>21.7</v>
      </c>
      <c r="AE23" s="41">
        <f t="shared" si="17"/>
        <v>74</v>
      </c>
      <c r="AF23" s="74">
        <f t="shared" si="14"/>
        <v>2</v>
      </c>
      <c r="AG23" s="75">
        <f t="shared" si="15"/>
        <v>2</v>
      </c>
      <c r="AH23" s="75">
        <f t="shared" si="16"/>
        <v>0</v>
      </c>
    </row>
    <row r="24" spans="1:34" s="3" customFormat="1" ht="24" customHeight="1">
      <c r="A24" s="59"/>
      <c r="B24" s="62"/>
      <c r="C24" s="52" t="s">
        <v>64</v>
      </c>
      <c r="D24" s="19" t="s">
        <v>65</v>
      </c>
      <c r="E24" s="53" t="s">
        <v>66</v>
      </c>
      <c r="F24" s="23" t="s">
        <v>61</v>
      </c>
      <c r="G24" s="58">
        <v>1.968</v>
      </c>
      <c r="H24" s="21" t="s">
        <v>40</v>
      </c>
      <c r="I24" s="71" t="str">
        <f t="shared" si="37"/>
        <v>1,840~1,870</v>
      </c>
      <c r="J24" s="24">
        <v>5</v>
      </c>
      <c r="K24" s="25">
        <v>16.100000000000001</v>
      </c>
      <c r="L24" s="26">
        <f>IF(K24&gt;0,1/K24*37.7*68.6,"")</f>
        <v>160.63478260869562</v>
      </c>
      <c r="M24" s="25">
        <v>12.2</v>
      </c>
      <c r="N24" s="27">
        <v>15.8</v>
      </c>
      <c r="O24" s="69" t="str">
        <f t="shared" si="0"/>
        <v>22.5~22.8</v>
      </c>
      <c r="P24" s="21" t="s">
        <v>78</v>
      </c>
      <c r="Q24" s="21" t="s">
        <v>79</v>
      </c>
      <c r="R24" s="23" t="s">
        <v>43</v>
      </c>
      <c r="S24" s="55"/>
      <c r="T24" s="65"/>
      <c r="U24" s="40">
        <f t="shared" si="8"/>
        <v>131</v>
      </c>
      <c r="V24" s="39">
        <f t="shared" si="9"/>
        <v>101</v>
      </c>
      <c r="W24" s="66" t="str">
        <f t="shared" si="3"/>
        <v>70~71</v>
      </c>
      <c r="X24" s="68" t="str">
        <f t="shared" si="4"/>
        <v>★2</v>
      </c>
      <c r="Z24" s="50">
        <v>1840</v>
      </c>
      <c r="AA24" s="56">
        <f t="shared" si="5"/>
        <v>22.8</v>
      </c>
      <c r="AB24" s="41">
        <f t="shared" si="13"/>
        <v>70</v>
      </c>
      <c r="AC24" s="50">
        <v>1870</v>
      </c>
      <c r="AD24" s="56">
        <f t="shared" si="6"/>
        <v>22.5</v>
      </c>
      <c r="AE24" s="41">
        <f t="shared" si="17"/>
        <v>71</v>
      </c>
      <c r="AF24" s="74">
        <f t="shared" si="14"/>
        <v>2</v>
      </c>
      <c r="AG24" s="75">
        <f t="shared" si="15"/>
        <v>2</v>
      </c>
      <c r="AH24" s="75">
        <f t="shared" si="16"/>
        <v>0</v>
      </c>
    </row>
    <row r="25" spans="1:34" s="3" customFormat="1" ht="24" customHeight="1">
      <c r="A25" s="59"/>
      <c r="B25" s="62"/>
      <c r="C25" s="52" t="s">
        <v>64</v>
      </c>
      <c r="D25" s="19" t="s">
        <v>65</v>
      </c>
      <c r="E25" s="53" t="s">
        <v>67</v>
      </c>
      <c r="F25" s="23" t="s">
        <v>61</v>
      </c>
      <c r="G25" s="58">
        <v>1.968</v>
      </c>
      <c r="H25" s="21" t="s">
        <v>40</v>
      </c>
      <c r="I25" s="71" t="str">
        <f t="shared" si="37"/>
        <v>1,880~1,900</v>
      </c>
      <c r="J25" s="24">
        <v>5</v>
      </c>
      <c r="K25" s="54">
        <v>16.100000000000001</v>
      </c>
      <c r="L25" s="26">
        <f t="shared" ref="L25:L29" si="48">IF(K25&gt;0,1/K25*37.7*68.6,"")</f>
        <v>160.63478260869562</v>
      </c>
      <c r="M25" s="54">
        <v>11.2</v>
      </c>
      <c r="N25" s="63">
        <v>14.9</v>
      </c>
      <c r="O25" s="69" t="str">
        <f t="shared" si="0"/>
        <v>22.1~22.4</v>
      </c>
      <c r="P25" s="21" t="s">
        <v>78</v>
      </c>
      <c r="Q25" s="21" t="s">
        <v>79</v>
      </c>
      <c r="R25" s="23" t="s">
        <v>43</v>
      </c>
      <c r="S25" s="55"/>
      <c r="T25" s="65"/>
      <c r="U25" s="40">
        <f t="shared" si="8"/>
        <v>143</v>
      </c>
      <c r="V25" s="39">
        <f t="shared" si="9"/>
        <v>108</v>
      </c>
      <c r="W25" s="66" t="str">
        <f t="shared" si="3"/>
        <v>71~72</v>
      </c>
      <c r="X25" s="68" t="str">
        <f t="shared" si="4"/>
        <v>★2</v>
      </c>
      <c r="Z25" s="50">
        <v>1880</v>
      </c>
      <c r="AA25" s="56">
        <f t="shared" si="5"/>
        <v>22.4</v>
      </c>
      <c r="AB25" s="41">
        <f t="shared" si="13"/>
        <v>71</v>
      </c>
      <c r="AC25" s="50">
        <v>1900</v>
      </c>
      <c r="AD25" s="56">
        <f t="shared" si="6"/>
        <v>22.1</v>
      </c>
      <c r="AE25" s="41">
        <f t="shared" si="17"/>
        <v>72</v>
      </c>
      <c r="AF25" s="74">
        <f t="shared" si="14"/>
        <v>2</v>
      </c>
      <c r="AG25" s="75">
        <f t="shared" si="15"/>
        <v>2</v>
      </c>
      <c r="AH25" s="75">
        <f t="shared" si="16"/>
        <v>0</v>
      </c>
    </row>
    <row r="26" spans="1:34" s="3" customFormat="1" ht="24" customHeight="1">
      <c r="A26" s="51"/>
      <c r="B26" s="67"/>
      <c r="C26" s="52" t="s">
        <v>68</v>
      </c>
      <c r="D26" s="19" t="s">
        <v>69</v>
      </c>
      <c r="E26" s="64" t="s">
        <v>41</v>
      </c>
      <c r="F26" s="23" t="s">
        <v>70</v>
      </c>
      <c r="G26" s="58">
        <v>1.968</v>
      </c>
      <c r="H26" s="21" t="s">
        <v>40</v>
      </c>
      <c r="I26" s="73" t="str">
        <f t="shared" si="37"/>
        <v>1,440~1,470</v>
      </c>
      <c r="J26" s="24">
        <v>5</v>
      </c>
      <c r="K26" s="25">
        <v>17.8</v>
      </c>
      <c r="L26" s="26">
        <f t="shared" si="48"/>
        <v>145.29325842696628</v>
      </c>
      <c r="M26" s="25">
        <v>15.8</v>
      </c>
      <c r="N26" s="27">
        <v>19.399999999999999</v>
      </c>
      <c r="O26" s="69" t="str">
        <f t="shared" si="0"/>
        <v>26.5~26.7</v>
      </c>
      <c r="P26" s="21" t="s">
        <v>80</v>
      </c>
      <c r="Q26" s="21" t="s">
        <v>79</v>
      </c>
      <c r="R26" s="23" t="s">
        <v>42</v>
      </c>
      <c r="S26" s="19"/>
      <c r="T26" s="65"/>
      <c r="U26" s="40">
        <f t="shared" si="8"/>
        <v>112</v>
      </c>
      <c r="V26" s="39" t="str">
        <f t="shared" si="9"/>
        <v/>
      </c>
      <c r="W26" s="66" t="str">
        <f t="shared" si="3"/>
        <v>66~67</v>
      </c>
      <c r="X26" s="68" t="str">
        <f t="shared" si="4"/>
        <v>★1.5</v>
      </c>
      <c r="Z26" s="50">
        <v>1440</v>
      </c>
      <c r="AA26" s="69">
        <f t="shared" si="5"/>
        <v>26.7</v>
      </c>
      <c r="AB26" s="75">
        <f t="shared" si="13"/>
        <v>66</v>
      </c>
      <c r="AC26" s="50">
        <v>1470</v>
      </c>
      <c r="AD26" s="69">
        <f t="shared" si="6"/>
        <v>26.5</v>
      </c>
      <c r="AE26" s="75">
        <f t="shared" si="17"/>
        <v>67</v>
      </c>
      <c r="AF26" s="75">
        <f t="shared" si="14"/>
        <v>1.5</v>
      </c>
      <c r="AG26" s="75">
        <f t="shared" si="15"/>
        <v>1.5</v>
      </c>
      <c r="AH26" s="75">
        <f t="shared" si="16"/>
        <v>0</v>
      </c>
    </row>
    <row r="27" spans="1:34" s="3" customFormat="1" ht="24" customHeight="1">
      <c r="A27" s="59"/>
      <c r="B27" s="62"/>
      <c r="C27" s="52" t="s">
        <v>71</v>
      </c>
      <c r="D27" s="19" t="s">
        <v>72</v>
      </c>
      <c r="E27" s="64" t="s">
        <v>41</v>
      </c>
      <c r="F27" s="23" t="s">
        <v>70</v>
      </c>
      <c r="G27" s="58">
        <v>1.968</v>
      </c>
      <c r="H27" s="21" t="s">
        <v>40</v>
      </c>
      <c r="I27" s="71" t="str">
        <f t="shared" si="37"/>
        <v>1,700~1,730</v>
      </c>
      <c r="J27" s="24">
        <v>5</v>
      </c>
      <c r="K27" s="25">
        <v>15.4</v>
      </c>
      <c r="L27" s="26">
        <f t="shared" si="48"/>
        <v>167.93636363636361</v>
      </c>
      <c r="M27" s="25">
        <v>13.4</v>
      </c>
      <c r="N27" s="27">
        <v>16.899999999999999</v>
      </c>
      <c r="O27" s="69" t="str">
        <f t="shared" si="0"/>
        <v>24.0~24.3</v>
      </c>
      <c r="P27" s="21" t="s">
        <v>80</v>
      </c>
      <c r="Q27" s="21" t="s">
        <v>79</v>
      </c>
      <c r="R27" s="23" t="s">
        <v>43</v>
      </c>
      <c r="S27" s="19"/>
      <c r="T27" s="65"/>
      <c r="U27" s="40">
        <f t="shared" si="8"/>
        <v>114</v>
      </c>
      <c r="V27" s="39" t="str">
        <f t="shared" si="9"/>
        <v/>
      </c>
      <c r="W27" s="66" t="str">
        <f t="shared" si="3"/>
        <v>63~64</v>
      </c>
      <c r="X27" s="68" t="str">
        <f t="shared" si="4"/>
        <v>★1</v>
      </c>
      <c r="Z27" s="50">
        <v>1700</v>
      </c>
      <c r="AA27" s="56">
        <f t="shared" si="5"/>
        <v>24.3</v>
      </c>
      <c r="AB27" s="41">
        <f t="shared" si="13"/>
        <v>63</v>
      </c>
      <c r="AC27" s="50">
        <v>1730</v>
      </c>
      <c r="AD27" s="56">
        <f t="shared" si="6"/>
        <v>24</v>
      </c>
      <c r="AE27" s="41">
        <f t="shared" si="17"/>
        <v>64</v>
      </c>
      <c r="AF27" s="74">
        <f t="shared" si="14"/>
        <v>1</v>
      </c>
      <c r="AG27" s="75">
        <f t="shared" si="15"/>
        <v>1</v>
      </c>
      <c r="AH27" s="75">
        <f t="shared" si="16"/>
        <v>0</v>
      </c>
    </row>
    <row r="28" spans="1:34" s="3" customFormat="1" ht="24" customHeight="1">
      <c r="A28" s="51"/>
      <c r="B28" s="67"/>
      <c r="C28" s="52" t="s">
        <v>73</v>
      </c>
      <c r="D28" s="19" t="s">
        <v>74</v>
      </c>
      <c r="E28" s="64" t="s">
        <v>41</v>
      </c>
      <c r="F28" s="23" t="s">
        <v>75</v>
      </c>
      <c r="G28" s="58">
        <v>1.968</v>
      </c>
      <c r="H28" s="21" t="s">
        <v>40</v>
      </c>
      <c r="I28" s="71" t="str">
        <f t="shared" si="37"/>
        <v>1,930~1,960</v>
      </c>
      <c r="J28" s="24">
        <v>5</v>
      </c>
      <c r="K28" s="25">
        <v>14.5</v>
      </c>
      <c r="L28" s="26">
        <f t="shared" si="48"/>
        <v>178.35999999999999</v>
      </c>
      <c r="M28" s="25">
        <v>11.2</v>
      </c>
      <c r="N28" s="27">
        <v>14.9</v>
      </c>
      <c r="O28" s="69" t="str">
        <f t="shared" si="0"/>
        <v>21.4~21.8</v>
      </c>
      <c r="P28" s="21" t="s">
        <v>78</v>
      </c>
      <c r="Q28" s="21" t="s">
        <v>79</v>
      </c>
      <c r="R28" s="23" t="s">
        <v>43</v>
      </c>
      <c r="S28" s="19"/>
      <c r="T28" s="65"/>
      <c r="U28" s="40">
        <f t="shared" si="8"/>
        <v>129</v>
      </c>
      <c r="V28" s="39" t="str">
        <f t="shared" si="9"/>
        <v/>
      </c>
      <c r="W28" s="66" t="str">
        <f t="shared" si="3"/>
        <v>66~67</v>
      </c>
      <c r="X28" s="68" t="str">
        <f t="shared" si="4"/>
        <v>★1.5</v>
      </c>
      <c r="Z28" s="50">
        <v>1930</v>
      </c>
      <c r="AA28" s="56">
        <f t="shared" si="5"/>
        <v>21.8</v>
      </c>
      <c r="AB28" s="41">
        <f t="shared" si="13"/>
        <v>66</v>
      </c>
      <c r="AC28" s="50">
        <v>1960</v>
      </c>
      <c r="AD28" s="56">
        <f t="shared" si="6"/>
        <v>21.4</v>
      </c>
      <c r="AE28" s="41">
        <f t="shared" si="17"/>
        <v>67</v>
      </c>
      <c r="AF28" s="74">
        <f t="shared" si="14"/>
        <v>1.5</v>
      </c>
      <c r="AG28" s="75">
        <f t="shared" si="15"/>
        <v>1.5</v>
      </c>
      <c r="AH28" s="75">
        <f t="shared" si="16"/>
        <v>0</v>
      </c>
    </row>
    <row r="29" spans="1:34" s="3" customFormat="1" ht="24" customHeight="1">
      <c r="A29" s="51"/>
      <c r="B29" s="67"/>
      <c r="C29" s="52" t="s">
        <v>76</v>
      </c>
      <c r="D29" s="19" t="s">
        <v>77</v>
      </c>
      <c r="E29" s="64" t="s">
        <v>41</v>
      </c>
      <c r="F29" s="23" t="s">
        <v>75</v>
      </c>
      <c r="G29" s="58">
        <v>1.968</v>
      </c>
      <c r="H29" s="21" t="s">
        <v>40</v>
      </c>
      <c r="I29" s="71" t="str">
        <f t="shared" si="37"/>
        <v>1,900~1,950</v>
      </c>
      <c r="J29" s="24">
        <v>5</v>
      </c>
      <c r="K29" s="25">
        <v>14.5</v>
      </c>
      <c r="L29" s="26">
        <f t="shared" si="48"/>
        <v>178.35999999999999</v>
      </c>
      <c r="M29" s="25">
        <v>11.2</v>
      </c>
      <c r="N29" s="27">
        <v>14.9</v>
      </c>
      <c r="O29" s="69" t="str">
        <f t="shared" si="0"/>
        <v>21.6~22.1</v>
      </c>
      <c r="P29" s="21" t="s">
        <v>78</v>
      </c>
      <c r="Q29" s="21" t="s">
        <v>79</v>
      </c>
      <c r="R29" s="23" t="s">
        <v>43</v>
      </c>
      <c r="S29" s="19"/>
      <c r="T29" s="65"/>
      <c r="U29" s="40">
        <f t="shared" si="8"/>
        <v>129</v>
      </c>
      <c r="V29" s="39" t="str">
        <f t="shared" si="9"/>
        <v/>
      </c>
      <c r="W29" s="66" t="str">
        <f t="shared" si="3"/>
        <v>65~67</v>
      </c>
      <c r="X29" s="68" t="str">
        <f t="shared" si="4"/>
        <v>★1.5</v>
      </c>
      <c r="Z29" s="50">
        <v>1900</v>
      </c>
      <c r="AA29" s="56">
        <f t="shared" si="5"/>
        <v>22.1</v>
      </c>
      <c r="AB29" s="41">
        <f t="shared" si="13"/>
        <v>65</v>
      </c>
      <c r="AC29" s="50">
        <v>1950</v>
      </c>
      <c r="AD29" s="56">
        <f t="shared" si="6"/>
        <v>21.6</v>
      </c>
      <c r="AE29" s="41">
        <f t="shared" si="17"/>
        <v>67</v>
      </c>
      <c r="AF29" s="74">
        <f t="shared" si="14"/>
        <v>1.5</v>
      </c>
      <c r="AG29" s="75">
        <f t="shared" si="15"/>
        <v>1.5</v>
      </c>
      <c r="AH29" s="75">
        <f t="shared" si="16"/>
        <v>0</v>
      </c>
    </row>
    <row r="30" spans="1:34" s="3" customFormat="1" ht="24" customHeight="1">
      <c r="A30" s="42"/>
      <c r="B30" s="47"/>
      <c r="C30" s="48"/>
      <c r="D30" s="42"/>
      <c r="E30" s="42"/>
      <c r="F30" s="42"/>
      <c r="G30" s="42"/>
      <c r="H30" s="42"/>
      <c r="I30" s="42"/>
      <c r="J30" s="48"/>
      <c r="K30" s="44"/>
      <c r="L30" s="45"/>
      <c r="M30" s="44"/>
      <c r="N30" s="46"/>
      <c r="O30" s="46"/>
      <c r="P30" s="13"/>
      <c r="Q30" s="13"/>
      <c r="R30" s="13"/>
      <c r="S30" s="18"/>
      <c r="T30" s="17"/>
      <c r="U30" s="43"/>
      <c r="V30" s="42"/>
      <c r="W30" s="41"/>
      <c r="X30" s="68"/>
      <c r="AF30"/>
      <c r="AG30"/>
    </row>
    <row r="31" spans="1:34" s="3" customFormat="1" ht="24" customHeight="1">
      <c r="A31" s="32"/>
      <c r="B31" s="33"/>
      <c r="C31" s="34"/>
      <c r="D31" s="19"/>
      <c r="E31" s="20"/>
      <c r="F31" s="21"/>
      <c r="G31" s="22"/>
      <c r="H31" s="21"/>
      <c r="I31" s="23"/>
      <c r="J31" s="24"/>
      <c r="K31" s="25"/>
      <c r="L31" s="26"/>
      <c r="M31" s="25"/>
      <c r="N31" s="27"/>
      <c r="O31" s="27"/>
      <c r="P31" s="23"/>
      <c r="Q31" s="21"/>
      <c r="R31" s="23"/>
      <c r="S31" s="19"/>
      <c r="T31" s="28"/>
      <c r="U31" s="29"/>
      <c r="V31" s="30"/>
      <c r="W31" s="30"/>
      <c r="X31" s="30"/>
    </row>
    <row r="32" spans="1:34">
      <c r="B32" s="3"/>
      <c r="C32" s="78" t="s">
        <v>99</v>
      </c>
      <c r="E32" s="1"/>
      <c r="J32" s="35"/>
      <c r="T32" s="3"/>
      <c r="U32" s="3"/>
      <c r="V32" s="3"/>
    </row>
    <row r="33" spans="2:5">
      <c r="B33" s="3"/>
      <c r="C33" s="3"/>
      <c r="E33" s="1"/>
    </row>
    <row r="34" spans="2:5">
      <c r="B34" s="3"/>
      <c r="C34" s="3"/>
      <c r="E34" s="1"/>
    </row>
    <row r="35" spans="2:5">
      <c r="C35" s="3"/>
      <c r="E35" s="1"/>
    </row>
    <row r="36" spans="2:5">
      <c r="E36" s="1"/>
    </row>
    <row r="37" spans="2:5">
      <c r="E37" s="1"/>
    </row>
    <row r="38" spans="2:5">
      <c r="E38" s="1"/>
    </row>
    <row r="39" spans="2:5">
      <c r="E39" s="1"/>
    </row>
    <row r="40" spans="2:5">
      <c r="E40" s="1"/>
    </row>
    <row r="41" spans="2:5">
      <c r="E41" s="1"/>
    </row>
    <row r="42" spans="2:5">
      <c r="C42" s="77"/>
      <c r="E42" s="1"/>
    </row>
    <row r="73" ht="33.6" customHeight="1"/>
    <row r="86" spans="5:5">
      <c r="E86" s="36"/>
    </row>
  </sheetData>
  <sheetProtection selectLockedCells="1"/>
  <autoFilter ref="A8:Z8">
    <filterColumn colId="1" showButton="0"/>
  </autoFilter>
  <mergeCells count="36"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AC4:AC8"/>
    <mergeCell ref="AA5:AA8"/>
    <mergeCell ref="AB5:AB8"/>
    <mergeCell ref="AD5:AD8"/>
    <mergeCell ref="AF5:AF8"/>
    <mergeCell ref="AH5:AH8"/>
    <mergeCell ref="AG5:AG8"/>
    <mergeCell ref="D6:D8"/>
    <mergeCell ref="E6:E8"/>
    <mergeCell ref="F6:F8"/>
    <mergeCell ref="G6:G8"/>
    <mergeCell ref="Z4:Z8"/>
    <mergeCell ref="L5:L8"/>
    <mergeCell ref="M5:M8"/>
    <mergeCell ref="N5:N8"/>
    <mergeCell ref="O5:O8"/>
    <mergeCell ref="K5:K8"/>
    <mergeCell ref="AE5:AE8"/>
    <mergeCell ref="Q5:S5"/>
    <mergeCell ref="W5:W8"/>
    <mergeCell ref="X5:X8"/>
  </mergeCells>
  <phoneticPr fontId="26"/>
  <printOptions horizontalCentered="1"/>
  <pageMargins left="0.39370078740157483" right="0.39370078740157483" top="0.39370078740157483" bottom="0.39370078740157483" header="0.19685039370078741" footer="0.39370078740157483"/>
  <pageSetup paperSize="9" scale="52" firstPageNumber="0" fitToHeight="0" orientation="landscape" r:id="rId1"/>
  <headerFooter alignWithMargins="0">
    <oddHeader>&amp;R様式1-2&amp;L&amp;"Arial"&amp;8&amp;K000000INTERNAL&amp;1#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6AD0644-B40A-4EC0-8893-D2431688935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AH9:AH29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（新）1-2</vt:lpstr>
      <vt:lpstr>'（新）1-2'!Print_Area</vt:lpstr>
      <vt:lpstr>'（新）1-2'!Print_Titles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2021-06-03T23:59:19Z</cp:lastPrinted>
  <dcterms:created xsi:type="dcterms:W3CDTF">2012-03-24T05:35:17Z</dcterms:created>
  <dcterms:modified xsi:type="dcterms:W3CDTF">2023-02-28T23:11:54Z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2023-02-20T07:42:30Z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58aa7c63-6bc1-4a19-85b3-b0822a245a69</vt:lpwstr>
  </property>
  <property fmtid="{D5CDD505-2E9C-101B-9397-08002B2CF9AE}" pid="8" name="MSIP_Label_b1c9b508-7c6e-42bd-bedf-808292653d6c_ContentBits">
    <vt:lpwstr>3</vt:lpwstr>
  </property>
</Properties>
</file>