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４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'造船第４表'!$1:$4</definedName>
  </definedNames>
  <calcPr fullCalcOnLoad="1" refMode="R1C1"/>
</workbook>
</file>

<file path=xl/sharedStrings.xml><?xml version="1.0" encoding="utf-8"?>
<sst xmlns="http://schemas.openxmlformats.org/spreadsheetml/2006/main" count="677" uniqueCount="144">
  <si>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</si>
  <si>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</si>
  <si>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</si>
  <si>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</si>
  <si>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</si>
  <si>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</si>
  <si>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</si>
  <si>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</si>
  <si>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</si>
  <si>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</si>
  <si>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</si>
  <si>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</si>
  <si>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</si>
  <si>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</si>
  <si>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</si>
  <si>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</si>
  <si>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</si>
  <si>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</si>
  <si>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</si>
  <si>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</si>
  <si>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</si>
  <si>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</si>
  <si>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</si>
  <si>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</si>
  <si>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</si>
  <si>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</si>
  <si>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</si>
  <si>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</si>
  <si>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</si>
  <si>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</si>
  <si>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</si>
  <si>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</si>
  <si>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</si>
  <si>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</si>
  <si>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</si>
  <si>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</si>
  <si>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</si>
  <si>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</si>
  <si>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</si>
  <si>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</si>
  <si>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</si>
  <si>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</si>
  <si>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</si>
  <si>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</si>
  <si>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</si>
  <si>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</si>
  <si>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</si>
  <si>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</si>
  <si>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</si>
  <si>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</si>
  <si>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</si>
  <si>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</si>
  <si>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</si>
  <si>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</si>
  <si>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</si>
  <si>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</si>
  <si>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</si>
  <si>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</si>
  <si>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</si>
  <si>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</si>
  <si>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</si>
  <si>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</si>
  <si>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</si>
  <si>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</si>
  <si>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</si>
  <si>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</si>
  <si>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</si>
  <si>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</si>
  <si>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</si>
  <si>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</si>
  <si>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</si>
  <si>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</si>
  <si>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</si>
  <si>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</si>
  <si>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</si>
  <si>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</si>
  <si>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</si>
  <si>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</si>
  <si>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</si>
  <si>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</si>
  <si>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</si>
  <si>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</si>
  <si>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</si>
  <si>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</si>
  <si>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</si>
  <si>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</si>
  <si>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</si>
  <si>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</si>
  <si>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</si>
  <si>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</si>
  <si>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</si>
  <si>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</si>
  <si>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</si>
  <si>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</si>
  <si>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</si>
  <si>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</si>
  <si>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</si>
  <si>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</si>
  <si>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</si>
  <si>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</si>
  <si>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</si>
  <si>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</si>
  <si>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</si>
  <si>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</si>
  <si>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</si>
  <si>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</si>
  <si>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</si>
  <si>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</si>
  <si>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</si>
  <si>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</si>
  <si>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</si>
  <si>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</si>
  <si>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</si>
  <si>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</si>
  <si>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</si>
  <si>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</si>
  <si>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</si>
  <si>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</si>
  <si>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</si>
  <si>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</si>
  <si>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</si>
  <si>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</si>
  <si>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</si>
  <si>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</si>
  <si>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</si>
  <si>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</si>
  <si>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</si>
  <si>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</si>
  <si>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</si>
  <si>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</si>
  <si>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</si>
  <si>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</si>
  <si>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</si>
  <si>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</si>
  <si>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</si>
  <si>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用途別・トン数階級別起工鋼船隻数及びトン数</t>
  </si>
  <si>
    <t>第４表</t>
  </si>
  <si>
    <t>受注</t>
  </si>
  <si>
    <t>平成22年</t>
  </si>
  <si>
    <t>５年ごとに基準を変えていく（次回平成２７年）</t>
  </si>
  <si>
    <t>基準年の統計(2010)</t>
  </si>
  <si>
    <t>平成27年9月分</t>
  </si>
  <si>
    <t>平成27年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</si>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</sst>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5" fontId="5" fillId="0" borderId="66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46285235"/>
        <c:axId val="13913932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46285235"/>
        <c:axId val="13913932"/>
      </c:lineChart>
      <c:catAx>
        <c:axId val="46285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13932"/>
        <c:crosses val="autoZero"/>
        <c:auto val="0"/>
        <c:lblOffset val="100"/>
        <c:tickLblSkip val="1"/>
        <c:noMultiLvlLbl val="0"/>
      </c:catAx>
      <c:valAx>
        <c:axId val="13913932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8523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81325" y="680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981325" y="9886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59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81325" y="10058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4</xdr:col>
      <xdr:colOff>0</xdr:colOff>
      <xdr:row>63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981325" y="10744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4</xdr:col>
      <xdr:colOff>0</xdr:colOff>
      <xdr:row>89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81325" y="15201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4</xdr:col>
      <xdr:colOff>0</xdr:colOff>
      <xdr:row>90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15373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4</xdr:col>
      <xdr:colOff>0</xdr:colOff>
      <xdr:row>91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81325" y="15544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4</xdr:col>
      <xdr:colOff>0</xdr:colOff>
      <xdr:row>93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81325" y="15887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4</xdr:col>
      <xdr:colOff>0</xdr:colOff>
      <xdr:row>94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981325" y="16059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81325" y="16230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95</xdr:row>
      <xdr:rowOff>0</xdr:rowOff>
    </xdr:from>
    <xdr:to>
      <xdr:col>4</xdr:col>
      <xdr:colOff>0</xdr:colOff>
      <xdr:row>96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81325" y="16402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81325" y="16573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4</xdr:col>
      <xdr:colOff>0</xdr:colOff>
      <xdr:row>98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981325" y="16744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4</xdr:col>
      <xdr:colOff>0</xdr:colOff>
      <xdr:row>99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81325" y="16916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100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981325" y="17087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4</xdr:col>
      <xdr:colOff>0</xdr:colOff>
      <xdr:row>103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981325" y="17602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2981325" y="18116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2981325" y="18288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981325" y="20345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981325" y="2085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981325" y="2154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981325" y="2205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4</xdr:col>
      <xdr:colOff>0</xdr:colOff>
      <xdr:row>136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981325" y="2326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142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371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88.1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0</v>
      </c>
      <c r="ER5" s="38">
        <f t="shared" si="20"/>
        <v>0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88.</v>
      </c>
      <c r="G6" s="43">
        <f>ROUND((+E5-ROUNDDOWN(E5,0))*10,0)</f>
        <v>1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96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72.2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0</v>
      </c>
      <c r="ER8" s="38">
        <f t="shared" si="26"/>
        <v>0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72.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51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1454021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50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1389978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139</v>
      </c>
      <c r="G15" s="64" t="str">
        <f>IF(F15="","","万")</f>
        <v>万</v>
      </c>
      <c r="H15" s="64">
        <f>IF(K15&gt;0,K15,"")</f>
      </c>
      <c r="I15" s="64">
        <f>IF(H15="","","千")</f>
      </c>
      <c r="J15" s="63">
        <f>IF(M15=10,L15+1,L15)</f>
        <v>139</v>
      </c>
      <c r="K15" s="64">
        <f>IF(M15&lt;10,M15,"")</f>
      </c>
      <c r="L15" s="65">
        <f>ROUNDDOWN(E14/10000,0)</f>
        <v>138</v>
      </c>
      <c r="M15" s="65">
        <f>ROUND((+E14-ROUNDDOWN(E14/10000,0)*10000)/1000,0)</f>
        <v>10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1067980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123965319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106</v>
      </c>
      <c r="G19" s="85" t="str">
        <f>IF(F19="","","万")</f>
        <v>万</v>
      </c>
      <c r="H19" s="85">
        <f>IF(K19&gt;0,K19,"")</f>
        <v>8</v>
      </c>
      <c r="I19" s="85" t="str">
        <f>IF(H19="","","千")</f>
        <v>千</v>
      </c>
      <c r="J19" s="84">
        <f>IF(M19=10,L19+1,L19)</f>
        <v>106</v>
      </c>
      <c r="K19" s="85">
        <f>IF(M19&lt;10,M19,"")</f>
        <v>8</v>
      </c>
      <c r="L19" s="86">
        <f>ROUNDDOWN(E17/10000,0)</f>
        <v>106</v>
      </c>
      <c r="M19" s="86">
        <f>ROUND((+E17-ROUNDDOWN(E17/10000,0)*10000)/1000,0)</f>
        <v>8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22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12</v>
      </c>
      <c r="E22" s="295">
        <v>38715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22412617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3</v>
      </c>
      <c r="G24" s="85" t="str">
        <f>IF(F24="","","万")</f>
        <v>万</v>
      </c>
      <c r="H24" s="85">
        <f>IF(K24&gt;0,K24,"")</f>
        <v>9</v>
      </c>
      <c r="I24" s="85" t="str">
        <f>IF(H24="","","千")</f>
        <v>千</v>
      </c>
      <c r="J24" s="84">
        <f>IF(M24=10,L24+1,L24)</f>
        <v>3</v>
      </c>
      <c r="K24" s="85">
        <f>IF(M24&lt;10,M24,"")</f>
        <v>9</v>
      </c>
      <c r="L24" s="86">
        <f>ROUNDDOWN(E22/10000,0)</f>
        <v>3</v>
      </c>
      <c r="M24" s="86">
        <f>ROUND((+E22-ROUNDDOWN(E22/10000,0)*10000)/1000,0)</f>
        <v>9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224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31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12</v>
      </c>
      <c r="E27" s="295">
        <v>1029265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101552702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102</v>
      </c>
      <c r="G29" s="85" t="str">
        <f>IF(F29="","","万")</f>
        <v>万</v>
      </c>
      <c r="H29" s="85">
        <f>IF(K29&gt;0,K29,"")</f>
        <v>9</v>
      </c>
      <c r="I29" s="85" t="str">
        <f>IF(H29="","","千")</f>
        <v>千</v>
      </c>
      <c r="J29" s="84">
        <f>IF(M29=10,L29+1,L29)</f>
        <v>102</v>
      </c>
      <c r="K29" s="85">
        <f>IF(M29&lt;10,M29,"")</f>
        <v>9</v>
      </c>
      <c r="L29" s="86">
        <f>ROUNDDOWN(E27/10000,0)</f>
        <v>102</v>
      </c>
      <c r="M29" s="86">
        <f>ROUND((+E27-ROUNDDOWN(E27/10000,0)*10000)/1000,0)</f>
        <v>9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22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3</v>
      </c>
      <c r="E33" s="296">
        <v>8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3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7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8</v>
      </c>
      <c r="E38" s="296">
        <v>4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31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3</v>
      </c>
      <c r="E41" s="296">
        <v>23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7</v>
      </c>
      <c r="E42" s="296">
        <v>7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9</v>
      </c>
      <c r="E43" s="297">
        <v>1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123965319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2</v>
      </c>
      <c r="E45" s="133">
        <v>22412617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101552702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9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138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60.4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2</v>
      </c>
      <c r="E66" s="198">
        <v>154.6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53.3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60.</v>
      </c>
      <c r="G68" s="43">
        <f>ROUND((E65-ROUNDDOWN(E65,0))*10,0)</f>
        <v>4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154.</v>
      </c>
      <c r="G69" s="43">
        <f>ROUND((E66-ROUNDDOWN(E66,0))*10,0)</f>
        <v>6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53.</v>
      </c>
      <c r="G70" s="43">
        <f>ROUND((E67-ROUNDDOWN(E67,0))*10,0)</f>
        <v>3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74.9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0</v>
      </c>
      <c r="ER71" s="200">
        <f aca="true" t="shared" si="125" ref="ER71:FA73">ROUND(ER44/EF44*100,1)</f>
        <v>0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2</v>
      </c>
      <c r="E72" s="198">
        <v>113.3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0</v>
      </c>
      <c r="ER72" s="200">
        <f t="shared" si="125"/>
        <v>0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10</v>
      </c>
      <c r="E73" s="221">
        <v>69.7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0</v>
      </c>
      <c r="ER73" s="223">
        <f t="shared" si="125"/>
        <v>0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25.</v>
      </c>
      <c r="G74" s="225">
        <f>ROUND(IF(I74=0,"",+(I74-ROUNDDOWN(I74,0))*10),0)</f>
        <v>1</v>
      </c>
      <c r="H74" s="85" t="str">
        <f>IF(J74&gt;0,"％増であった。",IF(J74=0,"","％減であった。"))</f>
        <v>％減であった。</v>
      </c>
      <c r="I74" s="226">
        <f>ROUND(IF(J74&gt;0,J74,J74*-1),1)</f>
        <v>25.1</v>
      </c>
      <c r="J74" s="227">
        <f>+E71-100</f>
        <v>-25.099999999999994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3</v>
      </c>
      <c r="H75" s="85" t="str">
        <f>IF(J75&gt;0,"％増、",IF(J75=0,"","％減、"))</f>
        <v>％増、</v>
      </c>
      <c r="I75" s="226">
        <f>ROUND(IF(J75&gt;0,J75,J75*-1),1)</f>
        <v>13.3</v>
      </c>
      <c r="J75" s="227">
        <f>+E72-100</f>
        <v>13.299999999999997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30.</v>
      </c>
      <c r="G76" s="230">
        <f>ROUND(IF(I76=0,"",+(I76-ROUNDDOWN(I76,0))*10),0)</f>
        <v>3</v>
      </c>
      <c r="H76" s="64" t="str">
        <f>IF(J76&gt;0,"％増であった。",IF(J76=0,"","％減であった。"))</f>
        <v>％減であった。</v>
      </c>
      <c r="I76" s="231">
        <f>ROUND(IF(J76&gt;0,J76,J76*-1),1)</f>
        <v>30.3</v>
      </c>
      <c r="J76" s="232">
        <f>+E73-100</f>
        <v>-30.299999999999997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6" ht="12">
      <c r="B78" s="49" t="s">
        <v>137</v>
      </c>
      <c r="C78" s="50"/>
      <c r="D78" s="51" t="s">
        <v>36</v>
      </c>
      <c r="E78" s="295">
        <v>16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</row>
    <row r="79" spans="2:146" ht="12">
      <c r="B79" s="32"/>
      <c r="C79" s="33"/>
      <c r="D79" s="51" t="s">
        <v>12</v>
      </c>
      <c r="E79" s="295">
        <v>223458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９月</v>
      </c>
      <c r="H3" s="236" t="str">
        <f>+D2&amp;D3&amp;"分"</f>
        <v>平成27年９月分</v>
      </c>
    </row>
    <row r="4" spans="1:8" ht="13.5">
      <c r="A4" s="20" t="s">
        <v>32</v>
      </c>
      <c r="B4" s="21"/>
      <c r="C4" s="22"/>
      <c r="D4" s="29">
        <f>データ!E4</f>
        <v>371</v>
      </c>
      <c r="H4" s="236" t="str">
        <f>+D4&amp;"工場"</f>
        <v>371工場</v>
      </c>
    </row>
    <row r="5" spans="1:4" ht="13.5">
      <c r="A5" s="32"/>
      <c r="B5" s="33"/>
      <c r="C5" s="18" t="s">
        <v>33</v>
      </c>
      <c r="D5" s="34">
        <f>データ!E5</f>
        <v>88.1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96</v>
      </c>
      <c r="H7" s="236" t="str">
        <f>+D7&amp;"工場"</f>
        <v>96工場</v>
      </c>
    </row>
    <row r="8" spans="1:4" ht="13.5">
      <c r="A8" s="32"/>
      <c r="B8" s="33"/>
      <c r="C8" s="18" t="s">
        <v>33</v>
      </c>
      <c r="D8" s="34">
        <f>データ!E8</f>
        <v>72.2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51</v>
      </c>
      <c r="E10" s="237"/>
      <c r="F10" s="238"/>
      <c r="G10" s="238"/>
      <c r="H10" s="236" t="str">
        <f>"起工"&amp;D10&amp;"隻、"</f>
        <v>起工51隻、</v>
      </c>
    </row>
    <row r="11" spans="1:8" ht="13.5">
      <c r="A11" s="32"/>
      <c r="B11" s="33"/>
      <c r="C11" s="51" t="s">
        <v>12</v>
      </c>
      <c r="D11" s="295">
        <f>データ!E11</f>
        <v>1454021</v>
      </c>
      <c r="E11" s="237">
        <f>+ROUND(D11,-3)</f>
        <v>1454000</v>
      </c>
      <c r="F11" s="238" t="str">
        <f>+ROUNDDOWN(E11/10000,0)&amp;"万"</f>
        <v>145万</v>
      </c>
      <c r="G11" s="238" t="str">
        <f>+IF(LEFT(RIGHT(E11,4),1)="0","",LEFT(RIGHT(E11,4),1)&amp;"千")</f>
        <v>4千</v>
      </c>
      <c r="H11" s="236" t="str">
        <f>+F11&amp;G11&amp;"G/T、"</f>
        <v>145万4千G/T、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50</v>
      </c>
      <c r="E13" s="237"/>
      <c r="F13" s="238"/>
      <c r="G13" s="238"/>
      <c r="H13" s="236" t="str">
        <f>"進水"&amp;D13&amp;"隻、"</f>
        <v>進水50隻、</v>
      </c>
    </row>
    <row r="14" spans="1:8" ht="13.5">
      <c r="A14" s="32"/>
      <c r="B14" s="33"/>
      <c r="C14" s="51" t="s">
        <v>12</v>
      </c>
      <c r="D14" s="295">
        <f>データ!E14</f>
        <v>1389978</v>
      </c>
      <c r="E14" s="237">
        <f>+ROUND(D14,-3)</f>
        <v>1390000</v>
      </c>
      <c r="F14" s="238" t="str">
        <f>+ROUNDDOWN(E14/10000,0)&amp;"万"</f>
        <v>139万</v>
      </c>
      <c r="G14" s="238">
        <f>+IF(LEFT(RIGHT(E14,4),1)="0","",LEFT(RIGHT(E14,4),1)&amp;"千")</f>
      </c>
      <c r="H14" s="236" t="str">
        <f>+F14&amp;G14&amp;"G/T、"</f>
        <v>139万G/T、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12</v>
      </c>
      <c r="D17" s="76">
        <f>データ!E17</f>
        <v>1067980</v>
      </c>
      <c r="E17" s="237">
        <f>+ROUND(D17,-3)</f>
        <v>1068000</v>
      </c>
      <c r="F17" s="238" t="str">
        <f>+ROUNDDOWN(E17/10000,0)&amp;"万"</f>
        <v>106万</v>
      </c>
      <c r="G17" s="238" t="str">
        <f>+IF(LEFT(RIGHT(E17,4),1)="0","",LEFT(RIGHT(E17,4),1)&amp;"千")</f>
        <v>8千</v>
      </c>
      <c r="H17" s="236" t="str">
        <f>+F17&amp;G17&amp;"G/T、"</f>
        <v>106万8千G/T、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123965319</v>
      </c>
      <c r="E18" s="237">
        <f>+ROUND(D18,-5)</f>
        <v>124000000</v>
      </c>
      <c r="F18" s="241">
        <f>+E18/100000</f>
        <v>1240</v>
      </c>
      <c r="G18" s="241" t="str">
        <f>+IF(F19&gt;0,F19&amp;",","")</f>
        <v>1,</v>
      </c>
      <c r="H18" s="242" t="str">
        <f>+G18&amp;G19</f>
        <v>1,240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240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22</v>
      </c>
      <c r="F21" s="238"/>
      <c r="G21" s="238"/>
      <c r="H21" s="236" t="str">
        <f>+D21&amp;"隻"</f>
        <v>22隻</v>
      </c>
    </row>
    <row r="22" spans="1:8" ht="13.5">
      <c r="A22" s="20"/>
      <c r="B22" s="69" t="s">
        <v>43</v>
      </c>
      <c r="C22" s="70" t="s">
        <v>12</v>
      </c>
      <c r="D22" s="295">
        <f>データ!E22</f>
        <v>38715</v>
      </c>
      <c r="E22" s="237">
        <f>+ROUND(D22,-3)</f>
        <v>39000</v>
      </c>
      <c r="F22" s="238" t="str">
        <f>+ROUNDDOWN(E22/10000,0)&amp;"万"</f>
        <v>3万</v>
      </c>
      <c r="G22" s="238" t="str">
        <f>+IF(LEFT(RIGHT(E22,4),1)="0","",LEFT(RIGHT(E22,4),1)&amp;"千")</f>
        <v>9千</v>
      </c>
      <c r="H22" s="236" t="str">
        <f>+F22&amp;G22&amp;"G/T"</f>
        <v>3万9千G/T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22412617</v>
      </c>
      <c r="E23" s="237">
        <f>+ROUND(D23,-5)</f>
        <v>22400000</v>
      </c>
      <c r="F23" s="241">
        <f>+E23/100000</f>
        <v>224</v>
      </c>
      <c r="G23" s="241">
        <f>+IF(F24&gt;0,F24&amp;",","")</f>
      </c>
      <c r="H23" s="242" t="str">
        <f>+G23&amp;G24</f>
        <v>224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224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31</v>
      </c>
      <c r="F26" s="238"/>
      <c r="G26" s="238"/>
      <c r="H26" s="236" t="str">
        <f>+D26&amp;"隻"</f>
        <v>31隻</v>
      </c>
    </row>
    <row r="27" spans="1:8" ht="13.5">
      <c r="A27" s="20"/>
      <c r="B27" s="69" t="s">
        <v>47</v>
      </c>
      <c r="C27" s="70" t="s">
        <v>12</v>
      </c>
      <c r="D27" s="295">
        <f>データ!E27</f>
        <v>1029265</v>
      </c>
      <c r="E27" s="237">
        <f>+ROUND(D27,-3)</f>
        <v>1029000</v>
      </c>
      <c r="F27" s="238" t="str">
        <f>+ROUNDDOWN(E27/10000,0)&amp;"万"</f>
        <v>102万</v>
      </c>
      <c r="G27" s="238" t="str">
        <f>+IF(LEFT(RIGHT(E27,4),1)="0","",LEFT(RIGHT(E27,4),1)&amp;"千")</f>
        <v>9千</v>
      </c>
      <c r="H27" s="236" t="str">
        <f>+F27&amp;G27&amp;"G/T"</f>
        <v>102万9千G/T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101552702</v>
      </c>
      <c r="E28" s="237">
        <f>+ROUND(D28,-5)</f>
        <v>101600000</v>
      </c>
      <c r="F28" s="241">
        <f>+E28/100000</f>
        <v>1016</v>
      </c>
      <c r="G28" s="241" t="str">
        <f>+IF(F29&gt;0,F29&amp;",","")</f>
        <v>1,</v>
      </c>
      <c r="H28" s="242" t="str">
        <f>+G28&amp;G29</f>
        <v>1,016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016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22</v>
      </c>
    </row>
    <row r="33" spans="1:4" ht="13.5">
      <c r="A33" s="20"/>
      <c r="B33" s="69" t="s">
        <v>42</v>
      </c>
      <c r="C33" s="111" t="s">
        <v>3</v>
      </c>
      <c r="D33" s="296">
        <f>データ!E33</f>
        <v>8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3</v>
      </c>
    </row>
    <row r="37" spans="1:4" ht="13.5">
      <c r="A37" s="20"/>
      <c r="B37" s="69" t="s">
        <v>44</v>
      </c>
      <c r="C37" s="111" t="s">
        <v>7</v>
      </c>
      <c r="D37" s="296">
        <f>データ!E37</f>
        <v>2</v>
      </c>
    </row>
    <row r="38" spans="1:4" ht="13.5">
      <c r="A38" s="20" t="s">
        <v>49</v>
      </c>
      <c r="B38" s="69"/>
      <c r="C38" s="111" t="s">
        <v>8</v>
      </c>
      <c r="D38" s="296">
        <f>データ!E38</f>
        <v>4</v>
      </c>
    </row>
    <row r="39" spans="1:4" ht="13.5">
      <c r="A39" s="20"/>
      <c r="B39" s="51"/>
      <c r="C39" s="111" t="s">
        <v>9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31</v>
      </c>
    </row>
    <row r="41" spans="1:4" ht="13.5">
      <c r="A41" s="20" t="s">
        <v>50</v>
      </c>
      <c r="B41" s="69" t="s">
        <v>46</v>
      </c>
      <c r="C41" s="111" t="s">
        <v>3</v>
      </c>
      <c r="D41" s="296">
        <f>データ!E41</f>
        <v>23</v>
      </c>
    </row>
    <row r="42" spans="1:4" ht="13.5">
      <c r="A42" s="20"/>
      <c r="B42" s="69" t="s">
        <v>47</v>
      </c>
      <c r="C42" s="111" t="s">
        <v>7</v>
      </c>
      <c r="D42" s="296">
        <f>データ!E42</f>
        <v>7</v>
      </c>
    </row>
    <row r="43" spans="1:4" ht="14.25" thickBot="1">
      <c r="A43" s="13"/>
      <c r="B43" s="118" t="s">
        <v>44</v>
      </c>
      <c r="C43" s="119" t="s">
        <v>9</v>
      </c>
      <c r="D43" s="297">
        <f>データ!E43</f>
        <v>1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123965319</v>
      </c>
    </row>
    <row r="45" spans="1:4" ht="13.5">
      <c r="A45" s="49" t="s">
        <v>53</v>
      </c>
      <c r="B45" s="132"/>
      <c r="C45" s="111" t="s">
        <v>2</v>
      </c>
      <c r="D45" s="133">
        <f>データ!E45</f>
        <v>22412617</v>
      </c>
    </row>
    <row r="46" spans="1:4" ht="14.25" thickBot="1">
      <c r="A46" s="13"/>
      <c r="B46" s="15"/>
      <c r="C46" s="119" t="s">
        <v>10</v>
      </c>
      <c r="D46" s="136">
        <f>データ!E46</f>
        <v>101552702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9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60.4</v>
      </c>
      <c r="H65" s="243">
        <f>+D65</f>
        <v>60.4</v>
      </c>
    </row>
    <row r="66" spans="1:8" ht="13.5">
      <c r="A66" s="49" t="s">
        <v>50</v>
      </c>
      <c r="B66" s="50"/>
      <c r="C66" s="202" t="s">
        <v>2</v>
      </c>
      <c r="D66" s="198">
        <f>データ!E66</f>
        <v>154.6</v>
      </c>
      <c r="H66" s="243">
        <f>+D66</f>
        <v>154.6</v>
      </c>
    </row>
    <row r="67" spans="1:8" ht="13.5">
      <c r="A67" s="32"/>
      <c r="B67" s="33"/>
      <c r="C67" s="202" t="s">
        <v>10</v>
      </c>
      <c r="D67" s="198">
        <f>データ!E67</f>
        <v>53.3</v>
      </c>
      <c r="H67" s="243">
        <f>+D67</f>
        <v>53.3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74.9</v>
      </c>
      <c r="E71" s="244">
        <f>+D71-100</f>
        <v>-25.099999999999994</v>
      </c>
      <c r="F71" s="337">
        <f>ABS(E71)</f>
        <v>25.099999999999994</v>
      </c>
      <c r="G71" t="str">
        <f>+IF(E71=0,"!",IF(E71&gt;0,"%増","%減"))</f>
        <v>%減</v>
      </c>
      <c r="H71" s="243" t="str">
        <f>+TEXT(F71,"##0.0")&amp;G71</f>
        <v>25.1%減</v>
      </c>
    </row>
    <row r="72" spans="1:8" ht="13.5">
      <c r="A72" s="49" t="s">
        <v>67</v>
      </c>
      <c r="B72" s="132"/>
      <c r="C72" s="202" t="s">
        <v>2</v>
      </c>
      <c r="D72" s="198">
        <f>データ!E72</f>
        <v>113.3</v>
      </c>
      <c r="E72" s="244">
        <f>+D72-100</f>
        <v>13.299999999999997</v>
      </c>
      <c r="F72" s="337">
        <f>ABS(E72)</f>
        <v>13.299999999999997</v>
      </c>
      <c r="G72" t="str">
        <f>+IF(E72=0,"!",IF(E72&gt;0,"%増","%減"))</f>
        <v>%増</v>
      </c>
      <c r="H72" s="243" t="str">
        <f>+TEXT(F72,"##0.0")&amp;G72</f>
        <v>13.3%増</v>
      </c>
    </row>
    <row r="73" spans="1:8" ht="14.25" thickBot="1">
      <c r="A73" s="218" t="s">
        <v>68</v>
      </c>
      <c r="B73" s="219"/>
      <c r="C73" s="220" t="s">
        <v>10</v>
      </c>
      <c r="D73" s="221">
        <f>データ!E73</f>
        <v>69.7</v>
      </c>
      <c r="E73" s="244">
        <f>+D73-100</f>
        <v>-30.299999999999997</v>
      </c>
      <c r="F73" s="337">
        <f>ABS(E73)</f>
        <v>30.299999999999997</v>
      </c>
      <c r="G73" t="str">
        <f>+IF(E73=0,"!",IF(E73&gt;0,"%増","%減"))</f>
        <v>%減</v>
      </c>
      <c r="H73" s="243" t="str">
        <f>+TEXT(F73,"##0.0")&amp;G73</f>
        <v>30.3%減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137</v>
      </c>
      <c r="B78" s="50"/>
      <c r="C78" s="51" t="s">
        <v>36</v>
      </c>
      <c r="D78" s="295">
        <f>データ!E78</f>
        <v>16</v>
      </c>
      <c r="F78" s="238"/>
      <c r="H78" s="236" t="str">
        <f>"受注"&amp;D78&amp;"隻、"</f>
        <v>受注16隻、</v>
      </c>
    </row>
    <row r="79" spans="1:8" ht="13.5">
      <c r="A79" s="32"/>
      <c r="B79" s="33"/>
      <c r="C79" s="51" t="s">
        <v>12</v>
      </c>
      <c r="D79" s="295">
        <f>データ!E79</f>
        <v>223458</v>
      </c>
      <c r="E79" s="237">
        <f>+ROUND(D79,-3)</f>
        <v>223000</v>
      </c>
      <c r="F79" s="238" t="str">
        <f>+ROUNDDOWN(E79/10000,0)&amp;"万"</f>
        <v>22万</v>
      </c>
      <c r="G79" s="238" t="str">
        <f>+IF(LEFT(RIGHT(E79,4),1)="0","",LEFT(RIGHT(E79,4),1)&amp;"千")</f>
        <v>3千</v>
      </c>
      <c r="H79" s="236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70</v>
      </c>
      <c r="D3" s="250"/>
      <c r="E3" s="250" t="s">
        <v>10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2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8     36.4</v>
      </c>
      <c r="B5" s="254">
        <f>+データ!E33</f>
        <v>8</v>
      </c>
      <c r="C5" s="255">
        <f aca="true" t="shared" si="0" ref="C5:C10">ROUND(B5/$C$12*100,1)</f>
        <v>36.4</v>
      </c>
      <c r="D5" s="256" t="str">
        <f>+"貨  物  船     "&amp;+E17&amp;"      "&amp;+F17&amp;"."&amp;+F31</f>
        <v>貨  物  船     23      74.2</v>
      </c>
      <c r="E5" s="254">
        <f>+データ!E41</f>
        <v>23</v>
      </c>
      <c r="F5" s="257">
        <f>ROUND(E5/+$F$8*100,1)</f>
        <v>74.2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7      22.6</v>
      </c>
      <c r="E6" s="254">
        <f>+データ!E42</f>
        <v>7</v>
      </c>
      <c r="F6" s="257">
        <f>ROUND(E6/+$F$8*100,1)</f>
        <v>22.6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1       3.2</v>
      </c>
      <c r="E7" s="254">
        <f>+データ!E43</f>
        <v>1</v>
      </c>
      <c r="F7" s="257">
        <f>100-F6-F5</f>
        <v>3.200000000000003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3     13.6</v>
      </c>
      <c r="B8" s="254">
        <f>+データ!E36</f>
        <v>3</v>
      </c>
      <c r="C8" s="255">
        <f t="shared" si="0"/>
        <v>13.6</v>
      </c>
      <c r="D8" s="258" t="str">
        <f>+"合  計  値     "&amp;+F8</f>
        <v>合  計  値     31</v>
      </c>
      <c r="E8" s="250"/>
      <c r="F8" s="251">
        <f>SUM(E5:E7)</f>
        <v>31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 9.1</v>
      </c>
      <c r="B9" s="254">
        <f>+データ!E37</f>
        <v>2</v>
      </c>
      <c r="C9" s="255">
        <f t="shared" si="0"/>
        <v>9.1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4     18.2</v>
      </c>
      <c r="B10" s="254">
        <f>+データ!E38</f>
        <v>4</v>
      </c>
      <c r="C10" s="255">
        <f t="shared" si="0"/>
        <v>18.2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22.7</v>
      </c>
      <c r="B11" s="254">
        <f>+データ!E39</f>
        <v>5</v>
      </c>
      <c r="C11" s="255">
        <f>100-C5-C6-C7-C8-C9-C10</f>
        <v>22.7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22</v>
      </c>
      <c r="B12" s="2" t="s">
        <v>71</v>
      </c>
      <c r="C12" s="251">
        <f>SUM(B5:B11)</f>
        <v>22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8</v>
      </c>
      <c r="C17" s="261">
        <f aca="true" t="shared" si="2" ref="C17:C24">IF(ROUNDDOWN(C5,0)&gt;9,ROUNDDOWN(C5,0),+" "&amp;+ROUNDDOWN(C5,0))</f>
        <v>36</v>
      </c>
      <c r="D17" s="250"/>
      <c r="E17" s="250">
        <f>IF(E5&gt;9,+E5,+" "&amp;+E5)</f>
        <v>23</v>
      </c>
      <c r="F17" s="261">
        <f>IF(ROUNDDOWN(F5,0)&gt;10,ROUNDDOWN(F5,0),+" "&amp;+ROUNDDOWN(F5,0))</f>
        <v>74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7</v>
      </c>
      <c r="F18" s="261">
        <f>IF(ROUNDDOWN(F6,0)&gt;10,ROUNDDOWN(F6,0),+" "&amp;+ROUNDDOWN(F6,0))</f>
        <v>22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1</v>
      </c>
      <c r="F19" s="261" t="str">
        <f>IF(ROUNDDOWN(F7,0)&gt;10,ROUNDDOWN(F7,0),+" "&amp;+ROUNDDOWN(F7,0))</f>
        <v> 3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3</v>
      </c>
      <c r="C20" s="261">
        <f t="shared" si="2"/>
        <v>13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2</v>
      </c>
      <c r="C21" s="261" t="str">
        <f t="shared" si="2"/>
        <v> 9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4</v>
      </c>
      <c r="C22" s="261">
        <f t="shared" si="2"/>
        <v>18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5</v>
      </c>
      <c r="C23" s="261">
        <f t="shared" si="2"/>
        <v>22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22</v>
      </c>
      <c r="D24" s="262"/>
      <c r="E24" s="261"/>
      <c r="F24" s="261">
        <f>ROUNDDOWN(F5,0)</f>
        <v>74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22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3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13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9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18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22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4</v>
      </c>
      <c r="D31" s="250"/>
      <c r="E31" s="250"/>
      <c r="F31" s="250">
        <f>ROUND(+(F5-F24)*10,0)</f>
        <v>2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6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2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6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1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2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7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139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140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3.5"/>
  <cols>
    <col min="1" max="1" width="6.875" style="319" customWidth="1"/>
    <col min="2" max="2" width="13.00390625" style="329" bestFit="1" customWidth="1"/>
    <col min="3" max="3" width="19.25390625" style="319" customWidth="1"/>
    <col min="4" max="5" width="15.00390625" style="4" customWidth="1"/>
    <col min="6" max="6" width="15.00390625" style="335" customWidth="1"/>
  </cols>
  <sheetData>
    <row r="1" spans="1:6" ht="21">
      <c r="A1" s="348" t="s">
        <v>135</v>
      </c>
      <c r="B1" s="348"/>
      <c r="C1" s="348"/>
      <c r="D1" s="348"/>
      <c r="E1" s="348"/>
      <c r="F1" s="348"/>
    </row>
    <row r="2" spans="1:6" ht="15" customHeight="1">
      <c r="A2" s="4" t="s">
        <v>136</v>
      </c>
      <c r="B2" s="328"/>
      <c r="C2" s="315"/>
      <c r="D2" s="321"/>
      <c r="E2" s="321"/>
      <c r="F2" s="331"/>
    </row>
    <row r="3" spans="1:7" ht="13.5">
      <c r="A3" s="358" t="s">
        <v>14</v>
      </c>
      <c r="B3" s="358" t="s">
        <v>15</v>
      </c>
      <c r="C3" s="316" t="s">
        <v>17</v>
      </c>
      <c r="D3" s="349" t="s">
        <v>141</v>
      </c>
      <c r="E3" s="350"/>
      <c r="F3" s="351"/>
      <c r="G3" s="3"/>
    </row>
    <row r="4" spans="1:7" ht="13.5">
      <c r="A4" s="359"/>
      <c r="B4" s="359"/>
      <c r="C4" s="318" t="s">
        <v>18</v>
      </c>
      <c r="D4" s="317" t="s">
        <v>1</v>
      </c>
      <c r="E4" s="318" t="s">
        <v>13</v>
      </c>
      <c r="F4" s="318" t="s">
        <v>16</v>
      </c>
      <c r="G4" s="3"/>
    </row>
    <row r="5" spans="1:7" ht="13.5">
      <c r="A5" s="352" t="s">
        <v>0</v>
      </c>
      <c r="B5" s="353"/>
      <c r="C5" s="312" t="s">
        <v>11</v>
      </c>
      <c r="D5" s="322">
        <v>51</v>
      </c>
      <c r="E5" s="323">
        <v>1454021</v>
      </c>
      <c r="F5" s="332" t="s">
        <v>143</v>
      </c>
      <c r="G5" s="3"/>
    </row>
    <row r="6" spans="1:7" ht="13.5">
      <c r="A6" s="354"/>
      <c r="B6" s="355"/>
      <c r="C6" s="313" t="s">
        <v>105</v>
      </c>
      <c r="D6" s="324">
        <v>6</v>
      </c>
      <c r="E6" s="325">
        <v>100</v>
      </c>
      <c r="F6" s="333" t="s">
        <v>143</v>
      </c>
      <c r="G6" s="3"/>
    </row>
    <row r="7" spans="1:7" ht="13.5">
      <c r="A7" s="354"/>
      <c r="B7" s="355"/>
      <c r="C7" s="313" t="s">
        <v>106</v>
      </c>
      <c r="D7" s="324"/>
      <c r="E7" s="325"/>
      <c r="F7" s="333" t="s">
        <v>143</v>
      </c>
      <c r="G7" s="3"/>
    </row>
    <row r="8" spans="1:7" ht="13.5">
      <c r="A8" s="354"/>
      <c r="B8" s="355"/>
      <c r="C8" s="313" t="s">
        <v>107</v>
      </c>
      <c r="D8" s="324">
        <v>11</v>
      </c>
      <c r="E8" s="325">
        <v>3641</v>
      </c>
      <c r="F8" s="333" t="s">
        <v>143</v>
      </c>
      <c r="G8" s="3"/>
    </row>
    <row r="9" spans="1:7" ht="13.5">
      <c r="A9" s="354"/>
      <c r="B9" s="355"/>
      <c r="C9" s="313" t="s">
        <v>108</v>
      </c>
      <c r="D9" s="324">
        <v>2</v>
      </c>
      <c r="E9" s="325">
        <v>1498</v>
      </c>
      <c r="F9" s="333" t="s">
        <v>143</v>
      </c>
      <c r="G9" s="3"/>
    </row>
    <row r="10" spans="1:7" ht="13.5">
      <c r="A10" s="354"/>
      <c r="B10" s="355"/>
      <c r="C10" s="313" t="s">
        <v>109</v>
      </c>
      <c r="D10" s="324">
        <v>1</v>
      </c>
      <c r="E10" s="325">
        <v>1032</v>
      </c>
      <c r="F10" s="333" t="s">
        <v>143</v>
      </c>
      <c r="G10" s="3"/>
    </row>
    <row r="11" spans="1:7" ht="13.5">
      <c r="A11" s="354"/>
      <c r="B11" s="355"/>
      <c r="C11" s="313" t="s">
        <v>110</v>
      </c>
      <c r="D11" s="324"/>
      <c r="E11" s="325"/>
      <c r="F11" s="333" t="s">
        <v>143</v>
      </c>
      <c r="G11" s="3"/>
    </row>
    <row r="12" spans="1:7" ht="13.5">
      <c r="A12" s="354"/>
      <c r="B12" s="355"/>
      <c r="C12" s="313" t="s">
        <v>111</v>
      </c>
      <c r="D12" s="324"/>
      <c r="E12" s="325"/>
      <c r="F12" s="333" t="s">
        <v>143</v>
      </c>
      <c r="G12" s="3"/>
    </row>
    <row r="13" spans="1:7" ht="13.5">
      <c r="A13" s="354"/>
      <c r="B13" s="355"/>
      <c r="C13" s="313" t="s">
        <v>112</v>
      </c>
      <c r="D13" s="324"/>
      <c r="E13" s="325"/>
      <c r="F13" s="333" t="s">
        <v>143</v>
      </c>
      <c r="G13" s="3"/>
    </row>
    <row r="14" spans="1:7" ht="13.5">
      <c r="A14" s="354"/>
      <c r="B14" s="355"/>
      <c r="C14" s="313" t="s">
        <v>113</v>
      </c>
      <c r="D14" s="324"/>
      <c r="E14" s="325"/>
      <c r="F14" s="333" t="s">
        <v>143</v>
      </c>
      <c r="G14" s="3"/>
    </row>
    <row r="15" spans="1:7" ht="13.5">
      <c r="A15" s="354"/>
      <c r="B15" s="355"/>
      <c r="C15" s="313" t="s">
        <v>114</v>
      </c>
      <c r="D15" s="324"/>
      <c r="E15" s="325"/>
      <c r="F15" s="333" t="s">
        <v>143</v>
      </c>
      <c r="G15" s="3"/>
    </row>
    <row r="16" spans="1:7" ht="13.5">
      <c r="A16" s="354"/>
      <c r="B16" s="355"/>
      <c r="C16" s="313" t="s">
        <v>115</v>
      </c>
      <c r="D16" s="324">
        <v>1</v>
      </c>
      <c r="E16" s="325">
        <v>7300</v>
      </c>
      <c r="F16" s="333" t="s">
        <v>143</v>
      </c>
      <c r="G16" s="3"/>
    </row>
    <row r="17" spans="1:7" ht="13.5">
      <c r="A17" s="354"/>
      <c r="B17" s="355"/>
      <c r="C17" s="313" t="s">
        <v>116</v>
      </c>
      <c r="D17" s="324"/>
      <c r="E17" s="325"/>
      <c r="F17" s="333" t="s">
        <v>143</v>
      </c>
      <c r="G17" s="3"/>
    </row>
    <row r="18" spans="1:7" ht="13.5">
      <c r="A18" s="354"/>
      <c r="B18" s="355"/>
      <c r="C18" s="313" t="s">
        <v>117</v>
      </c>
      <c r="D18" s="324"/>
      <c r="E18" s="325"/>
      <c r="F18" s="333" t="s">
        <v>143</v>
      </c>
      <c r="G18" s="3"/>
    </row>
    <row r="19" spans="1:7" ht="13.5">
      <c r="A19" s="354"/>
      <c r="B19" s="355"/>
      <c r="C19" s="313" t="s">
        <v>118</v>
      </c>
      <c r="D19" s="324">
        <v>1</v>
      </c>
      <c r="E19" s="325">
        <v>11900</v>
      </c>
      <c r="F19" s="333" t="s">
        <v>143</v>
      </c>
      <c r="G19" s="3"/>
    </row>
    <row r="20" spans="1:7" ht="13.5">
      <c r="A20" s="354"/>
      <c r="B20" s="355"/>
      <c r="C20" s="313" t="s">
        <v>119</v>
      </c>
      <c r="D20" s="324"/>
      <c r="E20" s="325"/>
      <c r="F20" s="333" t="s">
        <v>143</v>
      </c>
      <c r="G20" s="3"/>
    </row>
    <row r="21" spans="1:7" ht="13.5">
      <c r="A21" s="354"/>
      <c r="B21" s="355"/>
      <c r="C21" s="313" t="s">
        <v>120</v>
      </c>
      <c r="D21" s="324">
        <v>5</v>
      </c>
      <c r="E21" s="325">
        <v>111850</v>
      </c>
      <c r="F21" s="333" t="s">
        <v>143</v>
      </c>
      <c r="G21" s="3"/>
    </row>
    <row r="22" spans="1:7" ht="13.5">
      <c r="A22" s="354"/>
      <c r="B22" s="355"/>
      <c r="C22" s="313" t="s">
        <v>121</v>
      </c>
      <c r="D22" s="324"/>
      <c r="E22" s="325"/>
      <c r="F22" s="333" t="s">
        <v>143</v>
      </c>
      <c r="G22" s="3"/>
    </row>
    <row r="23" spans="1:7" ht="13.5">
      <c r="A23" s="354"/>
      <c r="B23" s="355"/>
      <c r="C23" s="313" t="s">
        <v>122</v>
      </c>
      <c r="D23" s="324">
        <v>7</v>
      </c>
      <c r="E23" s="325">
        <v>226200</v>
      </c>
      <c r="F23" s="333" t="s">
        <v>143</v>
      </c>
      <c r="G23" s="3"/>
    </row>
    <row r="24" spans="1:7" ht="13.5">
      <c r="A24" s="354"/>
      <c r="B24" s="355"/>
      <c r="C24" s="313" t="s">
        <v>123</v>
      </c>
      <c r="D24" s="324">
        <v>4</v>
      </c>
      <c r="E24" s="325">
        <v>140000</v>
      </c>
      <c r="F24" s="333" t="s">
        <v>143</v>
      </c>
      <c r="G24" s="3"/>
    </row>
    <row r="25" spans="1:7" ht="13.5">
      <c r="A25" s="354"/>
      <c r="B25" s="355"/>
      <c r="C25" s="313" t="s">
        <v>124</v>
      </c>
      <c r="D25" s="324">
        <v>2</v>
      </c>
      <c r="E25" s="325">
        <v>88000</v>
      </c>
      <c r="F25" s="333" t="s">
        <v>143</v>
      </c>
      <c r="G25" s="3"/>
    </row>
    <row r="26" spans="1:7" ht="13.5">
      <c r="A26" s="354"/>
      <c r="B26" s="355"/>
      <c r="C26" s="313" t="s">
        <v>125</v>
      </c>
      <c r="D26" s="324">
        <v>5</v>
      </c>
      <c r="E26" s="325">
        <v>236500</v>
      </c>
      <c r="F26" s="333" t="s">
        <v>143</v>
      </c>
      <c r="G26" s="3"/>
    </row>
    <row r="27" spans="1:7" ht="13.5">
      <c r="A27" s="354"/>
      <c r="B27" s="355"/>
      <c r="C27" s="313" t="s">
        <v>126</v>
      </c>
      <c r="D27" s="324"/>
      <c r="E27" s="325"/>
      <c r="F27" s="333" t="s">
        <v>143</v>
      </c>
      <c r="G27" s="3"/>
    </row>
    <row r="28" spans="1:7" ht="13.5">
      <c r="A28" s="354"/>
      <c r="B28" s="355"/>
      <c r="C28" s="313" t="s">
        <v>127</v>
      </c>
      <c r="D28" s="324"/>
      <c r="E28" s="325"/>
      <c r="F28" s="333" t="s">
        <v>143</v>
      </c>
      <c r="G28" s="3"/>
    </row>
    <row r="29" spans="1:7" ht="13.5">
      <c r="A29" s="354"/>
      <c r="B29" s="355"/>
      <c r="C29" s="313" t="s">
        <v>128</v>
      </c>
      <c r="D29" s="324">
        <v>1</v>
      </c>
      <c r="E29" s="325">
        <v>64000</v>
      </c>
      <c r="F29" s="333" t="s">
        <v>143</v>
      </c>
      <c r="G29" s="3"/>
    </row>
    <row r="30" spans="1:7" ht="13.5">
      <c r="A30" s="354"/>
      <c r="B30" s="355"/>
      <c r="C30" s="313" t="s">
        <v>129</v>
      </c>
      <c r="D30" s="324"/>
      <c r="E30" s="325"/>
      <c r="F30" s="333" t="s">
        <v>143</v>
      </c>
      <c r="G30" s="3"/>
    </row>
    <row r="31" spans="1:7" ht="13.5">
      <c r="A31" s="354"/>
      <c r="B31" s="355"/>
      <c r="C31" s="313" t="s">
        <v>130</v>
      </c>
      <c r="D31" s="324"/>
      <c r="E31" s="325"/>
      <c r="F31" s="333" t="s">
        <v>143</v>
      </c>
      <c r="G31" s="3"/>
    </row>
    <row r="32" spans="1:7" ht="13.5">
      <c r="A32" s="354"/>
      <c r="B32" s="355"/>
      <c r="C32" s="313" t="s">
        <v>131</v>
      </c>
      <c r="D32" s="324">
        <v>3</v>
      </c>
      <c r="E32" s="325">
        <v>280000</v>
      </c>
      <c r="F32" s="333" t="s">
        <v>143</v>
      </c>
      <c r="G32" s="3"/>
    </row>
    <row r="33" spans="1:7" ht="13.5">
      <c r="A33" s="354"/>
      <c r="B33" s="355"/>
      <c r="C33" s="313" t="s">
        <v>132</v>
      </c>
      <c r="D33" s="324">
        <v>2</v>
      </c>
      <c r="E33" s="325">
        <v>282000</v>
      </c>
      <c r="F33" s="333" t="s">
        <v>143</v>
      </c>
      <c r="G33" s="3"/>
    </row>
    <row r="34" spans="1:7" ht="13.5">
      <c r="A34" s="354"/>
      <c r="B34" s="355"/>
      <c r="C34" s="313" t="s">
        <v>133</v>
      </c>
      <c r="D34" s="324"/>
      <c r="E34" s="325"/>
      <c r="F34" s="333" t="s">
        <v>143</v>
      </c>
      <c r="G34" s="3"/>
    </row>
    <row r="35" spans="1:7" ht="13.5">
      <c r="A35" s="356"/>
      <c r="B35" s="357"/>
      <c r="C35" s="314" t="s">
        <v>134</v>
      </c>
      <c r="D35" s="326"/>
      <c r="E35" s="327"/>
      <c r="F35" s="334" t="s">
        <v>143</v>
      </c>
      <c r="G35" s="3"/>
    </row>
    <row r="36" spans="1:6" ht="13.5">
      <c r="A36" s="340" t="s">
        <v>2</v>
      </c>
      <c r="B36" s="341" t="s">
        <v>3</v>
      </c>
      <c r="C36" s="342" t="s">
        <v>19</v>
      </c>
      <c r="D36" s="338">
        <v>8</v>
      </c>
      <c r="E36" s="338">
        <v>100452</v>
      </c>
      <c r="F36" s="338">
        <v>182650</v>
      </c>
    </row>
    <row r="37" spans="1:6" ht="13.5">
      <c r="A37" s="343"/>
      <c r="B37" s="344"/>
      <c r="C37" s="346" t="s">
        <v>105</v>
      </c>
      <c r="D37" s="347"/>
      <c r="E37" s="347"/>
      <c r="F37" s="347"/>
    </row>
    <row r="38" spans="1:6" ht="13.5">
      <c r="A38" s="343"/>
      <c r="B38" s="344"/>
      <c r="C38" s="346" t="s">
        <v>106</v>
      </c>
      <c r="D38" s="347"/>
      <c r="E38" s="347"/>
      <c r="F38" s="347"/>
    </row>
    <row r="39" spans="1:6" ht="13.5">
      <c r="A39" s="343"/>
      <c r="B39" s="344"/>
      <c r="C39" s="346" t="s">
        <v>107</v>
      </c>
      <c r="D39" s="347">
        <v>3</v>
      </c>
      <c r="E39" s="347">
        <v>1255</v>
      </c>
      <c r="F39" s="347">
        <v>4200</v>
      </c>
    </row>
    <row r="40" spans="1:6" ht="13.5">
      <c r="A40" s="343"/>
      <c r="B40" s="344"/>
      <c r="C40" s="346" t="s">
        <v>107</v>
      </c>
      <c r="D40" s="347">
        <v>1</v>
      </c>
      <c r="E40" s="347">
        <v>499</v>
      </c>
      <c r="F40" s="347">
        <v>1600</v>
      </c>
    </row>
    <row r="41" spans="1:6" ht="13.5">
      <c r="A41" s="343"/>
      <c r="B41" s="344"/>
      <c r="C41" s="346" t="s">
        <v>108</v>
      </c>
      <c r="D41" s="347">
        <v>2</v>
      </c>
      <c r="E41" s="347">
        <v>1498</v>
      </c>
      <c r="F41" s="347">
        <v>4150</v>
      </c>
    </row>
    <row r="42" spans="1:6" ht="13.5">
      <c r="A42" s="343"/>
      <c r="B42" s="344"/>
      <c r="C42" s="346" t="s">
        <v>109</v>
      </c>
      <c r="D42" s="347"/>
      <c r="E42" s="347"/>
      <c r="F42" s="347"/>
    </row>
    <row r="43" spans="1:6" ht="13.5">
      <c r="A43" s="343"/>
      <c r="B43" s="344"/>
      <c r="C43" s="346" t="s">
        <v>110</v>
      </c>
      <c r="D43" s="347"/>
      <c r="E43" s="347"/>
      <c r="F43" s="347"/>
    </row>
    <row r="44" spans="1:6" ht="13.5">
      <c r="A44" s="343"/>
      <c r="B44" s="344"/>
      <c r="C44" s="346" t="s">
        <v>111</v>
      </c>
      <c r="D44" s="347"/>
      <c r="E44" s="347"/>
      <c r="F44" s="347"/>
    </row>
    <row r="45" spans="1:6" ht="13.5">
      <c r="A45" s="343"/>
      <c r="B45" s="344"/>
      <c r="C45" s="346" t="s">
        <v>112</v>
      </c>
      <c r="D45" s="347"/>
      <c r="E45" s="347"/>
      <c r="F45" s="347"/>
    </row>
    <row r="46" spans="1:6" ht="13.5">
      <c r="A46" s="343"/>
      <c r="B46" s="344"/>
      <c r="C46" s="346" t="s">
        <v>113</v>
      </c>
      <c r="D46" s="347"/>
      <c r="E46" s="347"/>
      <c r="F46" s="347"/>
    </row>
    <row r="47" spans="1:6" ht="13.5">
      <c r="A47" s="343"/>
      <c r="B47" s="344"/>
      <c r="C47" s="346" t="s">
        <v>114</v>
      </c>
      <c r="D47" s="347"/>
      <c r="E47" s="347"/>
      <c r="F47" s="347"/>
    </row>
    <row r="48" spans="1:6" ht="13.5">
      <c r="A48" s="343"/>
      <c r="B48" s="344"/>
      <c r="C48" s="346" t="s">
        <v>115</v>
      </c>
      <c r="D48" s="347"/>
      <c r="E48" s="347"/>
      <c r="F48" s="347"/>
    </row>
    <row r="49" spans="1:6" ht="13.5">
      <c r="A49" s="343"/>
      <c r="B49" s="344"/>
      <c r="C49" s="346" t="s">
        <v>116</v>
      </c>
      <c r="D49" s="347"/>
      <c r="E49" s="347"/>
      <c r="F49" s="347"/>
    </row>
    <row r="50" spans="1:6" ht="13.5">
      <c r="A50" s="343"/>
      <c r="B50" s="344"/>
      <c r="C50" s="346" t="s">
        <v>117</v>
      </c>
      <c r="D50" s="347"/>
      <c r="E50" s="347"/>
      <c r="F50" s="347"/>
    </row>
    <row r="51" spans="1:6" ht="13.5">
      <c r="A51" s="343"/>
      <c r="B51" s="344"/>
      <c r="C51" s="346" t="s">
        <v>118</v>
      </c>
      <c r="D51" s="347"/>
      <c r="E51" s="347"/>
      <c r="F51" s="347"/>
    </row>
    <row r="52" spans="1:6" ht="13.5">
      <c r="A52" s="343"/>
      <c r="B52" s="344"/>
      <c r="C52" s="346" t="s">
        <v>119</v>
      </c>
      <c r="D52" s="347"/>
      <c r="E52" s="347"/>
      <c r="F52" s="347"/>
    </row>
    <row r="53" spans="1:6" ht="13.5">
      <c r="A53" s="343"/>
      <c r="B53" s="344"/>
      <c r="C53" s="346" t="s">
        <v>120</v>
      </c>
      <c r="D53" s="347"/>
      <c r="E53" s="347"/>
      <c r="F53" s="347"/>
    </row>
    <row r="54" spans="1:6" ht="13.5">
      <c r="A54" s="343"/>
      <c r="B54" s="344"/>
      <c r="C54" s="346" t="s">
        <v>121</v>
      </c>
      <c r="D54" s="347"/>
      <c r="E54" s="347"/>
      <c r="F54" s="347"/>
    </row>
    <row r="55" spans="1:6" ht="13.5">
      <c r="A55" s="343"/>
      <c r="B55" s="344"/>
      <c r="C55" s="346" t="s">
        <v>122</v>
      </c>
      <c r="D55" s="347"/>
      <c r="E55" s="347"/>
      <c r="F55" s="347"/>
    </row>
    <row r="56" spans="1:6" ht="13.5">
      <c r="A56" s="343"/>
      <c r="B56" s="344"/>
      <c r="C56" s="346" t="s">
        <v>123</v>
      </c>
      <c r="D56" s="347"/>
      <c r="E56" s="347"/>
      <c r="F56" s="347"/>
    </row>
    <row r="57" spans="1:6" ht="13.5">
      <c r="A57" s="343"/>
      <c r="B57" s="344"/>
      <c r="C57" s="346" t="s">
        <v>124</v>
      </c>
      <c r="D57" s="347"/>
      <c r="E57" s="347"/>
      <c r="F57" s="347"/>
    </row>
    <row r="58" spans="1:6" ht="13.5">
      <c r="A58" s="343"/>
      <c r="B58" s="344"/>
      <c r="C58" s="346" t="s">
        <v>125</v>
      </c>
      <c r="D58" s="347">
        <v>1</v>
      </c>
      <c r="E58" s="347">
        <v>47300</v>
      </c>
      <c r="F58" s="347">
        <v>84700</v>
      </c>
    </row>
    <row r="59" spans="1:6" ht="13.5">
      <c r="A59" s="343"/>
      <c r="B59" s="344"/>
      <c r="C59" s="346" t="s">
        <v>125</v>
      </c>
      <c r="D59" s="347">
        <v>1</v>
      </c>
      <c r="E59" s="347">
        <v>49900</v>
      </c>
      <c r="F59" s="347">
        <v>88000</v>
      </c>
    </row>
    <row r="60" spans="1:6" ht="13.5">
      <c r="A60" s="343"/>
      <c r="B60" s="341" t="s">
        <v>7</v>
      </c>
      <c r="C60" s="345" t="s">
        <v>19</v>
      </c>
      <c r="D60" s="339">
        <v>1</v>
      </c>
      <c r="E60" s="339">
        <v>499</v>
      </c>
      <c r="F60" s="339">
        <v>1200</v>
      </c>
    </row>
    <row r="61" spans="1:6" ht="13.5">
      <c r="A61" s="343"/>
      <c r="B61" s="344"/>
      <c r="C61" s="346" t="s">
        <v>105</v>
      </c>
      <c r="D61" s="347"/>
      <c r="E61" s="347"/>
      <c r="F61" s="347"/>
    </row>
    <row r="62" spans="1:6" ht="13.5">
      <c r="A62" s="343"/>
      <c r="B62" s="344"/>
      <c r="C62" s="346" t="s">
        <v>106</v>
      </c>
      <c r="D62" s="347"/>
      <c r="E62" s="347"/>
      <c r="F62" s="347"/>
    </row>
    <row r="63" spans="1:6" ht="13.5">
      <c r="A63" s="343"/>
      <c r="B63" s="344"/>
      <c r="C63" s="346" t="s">
        <v>107</v>
      </c>
      <c r="D63" s="347">
        <v>1</v>
      </c>
      <c r="E63" s="347">
        <v>499</v>
      </c>
      <c r="F63" s="347">
        <v>1200</v>
      </c>
    </row>
    <row r="64" spans="1:6" ht="13.5">
      <c r="A64" s="343"/>
      <c r="B64" s="341" t="s">
        <v>8</v>
      </c>
      <c r="C64" s="345" t="s">
        <v>19</v>
      </c>
      <c r="D64" s="339">
        <v>4</v>
      </c>
      <c r="E64" s="339">
        <v>912</v>
      </c>
      <c r="F64" s="339" t="s">
        <v>143</v>
      </c>
    </row>
    <row r="65" spans="1:6" ht="13.5">
      <c r="A65" s="343"/>
      <c r="B65" s="344"/>
      <c r="C65" s="346" t="s">
        <v>105</v>
      </c>
      <c r="D65" s="347">
        <v>1</v>
      </c>
      <c r="E65" s="347">
        <v>14</v>
      </c>
      <c r="F65" s="347" t="s">
        <v>143</v>
      </c>
    </row>
    <row r="66" spans="1:6" ht="13.5">
      <c r="A66" s="343"/>
      <c r="B66" s="344"/>
      <c r="C66" s="346" t="s">
        <v>106</v>
      </c>
      <c r="D66" s="347"/>
      <c r="E66" s="347"/>
      <c r="F66" s="347" t="s">
        <v>143</v>
      </c>
    </row>
    <row r="67" spans="1:6" ht="13.5">
      <c r="A67" s="343"/>
      <c r="B67" s="344"/>
      <c r="C67" s="346" t="s">
        <v>107</v>
      </c>
      <c r="D67" s="347">
        <v>3</v>
      </c>
      <c r="E67" s="347">
        <v>898</v>
      </c>
      <c r="F67" s="347" t="s">
        <v>143</v>
      </c>
    </row>
    <row r="68" spans="1:6" ht="13.5">
      <c r="A68" s="343"/>
      <c r="B68" s="341" t="s">
        <v>9</v>
      </c>
      <c r="C68" s="345" t="s">
        <v>19</v>
      </c>
      <c r="D68" s="339">
        <v>8</v>
      </c>
      <c r="E68" s="339">
        <v>576</v>
      </c>
      <c r="F68" s="339" t="s">
        <v>143</v>
      </c>
    </row>
    <row r="69" spans="1:6" ht="13.5">
      <c r="A69" s="343"/>
      <c r="B69" s="344"/>
      <c r="C69" s="346" t="s">
        <v>105</v>
      </c>
      <c r="D69" s="347">
        <v>5</v>
      </c>
      <c r="E69" s="347">
        <v>86</v>
      </c>
      <c r="F69" s="347" t="s">
        <v>143</v>
      </c>
    </row>
    <row r="70" spans="1:6" ht="13.5">
      <c r="A70" s="343"/>
      <c r="B70" s="344"/>
      <c r="C70" s="346" t="s">
        <v>106</v>
      </c>
      <c r="D70" s="347"/>
      <c r="E70" s="347"/>
      <c r="F70" s="347" t="s">
        <v>143</v>
      </c>
    </row>
    <row r="71" spans="1:6" ht="13.5">
      <c r="A71" s="343"/>
      <c r="B71" s="344"/>
      <c r="C71" s="346" t="s">
        <v>107</v>
      </c>
      <c r="D71" s="347">
        <v>3</v>
      </c>
      <c r="E71" s="347">
        <v>490</v>
      </c>
      <c r="F71" s="347" t="s">
        <v>143</v>
      </c>
    </row>
    <row r="72" spans="1:6" ht="13.5">
      <c r="A72" s="340" t="s">
        <v>10</v>
      </c>
      <c r="B72" s="341" t="s">
        <v>3</v>
      </c>
      <c r="C72" s="342" t="s">
        <v>19</v>
      </c>
      <c r="D72" s="338">
        <v>24</v>
      </c>
      <c r="E72" s="338">
        <v>1115050</v>
      </c>
      <c r="F72" s="338">
        <v>1818402</v>
      </c>
    </row>
    <row r="73" spans="1:6" ht="13.5">
      <c r="A73" s="343"/>
      <c r="B73" s="344"/>
      <c r="C73" s="346" t="s">
        <v>105</v>
      </c>
      <c r="D73" s="347"/>
      <c r="E73" s="347"/>
      <c r="F73" s="347"/>
    </row>
    <row r="74" spans="1:6" ht="13.5">
      <c r="A74" s="343"/>
      <c r="B74" s="344"/>
      <c r="C74" s="346" t="s">
        <v>106</v>
      </c>
      <c r="D74" s="347"/>
      <c r="E74" s="347"/>
      <c r="F74" s="347"/>
    </row>
    <row r="75" spans="1:6" ht="13.5">
      <c r="A75" s="343"/>
      <c r="B75" s="344"/>
      <c r="C75" s="346" t="s">
        <v>107</v>
      </c>
      <c r="D75" s="347"/>
      <c r="E75" s="347"/>
      <c r="F75" s="347"/>
    </row>
    <row r="76" spans="1:6" ht="13.5">
      <c r="A76" s="343"/>
      <c r="B76" s="344"/>
      <c r="C76" s="346" t="s">
        <v>108</v>
      </c>
      <c r="D76" s="347"/>
      <c r="E76" s="347"/>
      <c r="F76" s="347"/>
    </row>
    <row r="77" spans="1:6" ht="13.5">
      <c r="A77" s="343"/>
      <c r="B77" s="344"/>
      <c r="C77" s="346" t="s">
        <v>109</v>
      </c>
      <c r="D77" s="347"/>
      <c r="E77" s="347"/>
      <c r="F77" s="347"/>
    </row>
    <row r="78" spans="1:6" ht="13.5">
      <c r="A78" s="343"/>
      <c r="B78" s="344"/>
      <c r="C78" s="346" t="s">
        <v>110</v>
      </c>
      <c r="D78" s="347"/>
      <c r="E78" s="347"/>
      <c r="F78" s="347"/>
    </row>
    <row r="79" spans="1:6" ht="13.5">
      <c r="A79" s="343"/>
      <c r="B79" s="344"/>
      <c r="C79" s="346" t="s">
        <v>111</v>
      </c>
      <c r="D79" s="347"/>
      <c r="E79" s="347"/>
      <c r="F79" s="347"/>
    </row>
    <row r="80" spans="1:6" ht="13.5">
      <c r="A80" s="343"/>
      <c r="B80" s="344"/>
      <c r="C80" s="346" t="s">
        <v>112</v>
      </c>
      <c r="D80" s="347"/>
      <c r="E80" s="347"/>
      <c r="F80" s="347"/>
    </row>
    <row r="81" spans="1:6" ht="13.5">
      <c r="A81" s="343"/>
      <c r="B81" s="344"/>
      <c r="C81" s="346" t="s">
        <v>113</v>
      </c>
      <c r="D81" s="347"/>
      <c r="E81" s="347"/>
      <c r="F81" s="347"/>
    </row>
    <row r="82" spans="1:6" ht="13.5">
      <c r="A82" s="343"/>
      <c r="B82" s="344"/>
      <c r="C82" s="346" t="s">
        <v>114</v>
      </c>
      <c r="D82" s="347"/>
      <c r="E82" s="347"/>
      <c r="F82" s="347"/>
    </row>
    <row r="83" spans="1:6" ht="13.5">
      <c r="A83" s="343"/>
      <c r="B83" s="344"/>
      <c r="C83" s="346" t="s">
        <v>115</v>
      </c>
      <c r="D83" s="347"/>
      <c r="E83" s="347"/>
      <c r="F83" s="347"/>
    </row>
    <row r="84" spans="1:6" ht="13.5">
      <c r="A84" s="343"/>
      <c r="B84" s="344"/>
      <c r="C84" s="346" t="s">
        <v>116</v>
      </c>
      <c r="D84" s="347"/>
      <c r="E84" s="347"/>
      <c r="F84" s="347"/>
    </row>
    <row r="85" spans="1:6" ht="13.5">
      <c r="A85" s="343"/>
      <c r="B85" s="344"/>
      <c r="C85" s="346" t="s">
        <v>117</v>
      </c>
      <c r="D85" s="347"/>
      <c r="E85" s="347"/>
      <c r="F85" s="347"/>
    </row>
    <row r="86" spans="1:6" ht="13.5">
      <c r="A86" s="343"/>
      <c r="B86" s="344"/>
      <c r="C86" s="346" t="s">
        <v>118</v>
      </c>
      <c r="D86" s="347"/>
      <c r="E86" s="347"/>
      <c r="F86" s="347"/>
    </row>
    <row r="87" spans="1:6" ht="13.5">
      <c r="A87" s="343"/>
      <c r="B87" s="344"/>
      <c r="C87" s="346" t="s">
        <v>119</v>
      </c>
      <c r="D87" s="347"/>
      <c r="E87" s="347"/>
      <c r="F87" s="347"/>
    </row>
    <row r="88" spans="1:6" ht="13.5">
      <c r="A88" s="343"/>
      <c r="B88" s="344"/>
      <c r="C88" s="346" t="s">
        <v>120</v>
      </c>
      <c r="D88" s="347">
        <v>2</v>
      </c>
      <c r="E88" s="347">
        <v>45950</v>
      </c>
      <c r="F88" s="347">
        <v>72100</v>
      </c>
    </row>
    <row r="89" spans="1:6" ht="13.5">
      <c r="A89" s="343"/>
      <c r="B89" s="344"/>
      <c r="C89" s="346" t="s">
        <v>120</v>
      </c>
      <c r="D89" s="347">
        <v>1</v>
      </c>
      <c r="E89" s="347">
        <v>21400</v>
      </c>
      <c r="F89" s="347">
        <v>33200</v>
      </c>
    </row>
    <row r="90" spans="1:6" ht="13.5">
      <c r="A90" s="343"/>
      <c r="B90" s="344"/>
      <c r="C90" s="346" t="s">
        <v>120</v>
      </c>
      <c r="D90" s="347">
        <v>1</v>
      </c>
      <c r="E90" s="347">
        <v>23300</v>
      </c>
      <c r="F90" s="347">
        <v>37800</v>
      </c>
    </row>
    <row r="91" spans="1:6" ht="13.5">
      <c r="A91" s="343"/>
      <c r="B91" s="344"/>
      <c r="C91" s="346" t="s">
        <v>120</v>
      </c>
      <c r="D91" s="347">
        <v>1</v>
      </c>
      <c r="E91" s="347">
        <v>21200</v>
      </c>
      <c r="F91" s="347">
        <v>33000</v>
      </c>
    </row>
    <row r="92" spans="1:6" ht="13.5">
      <c r="A92" s="343"/>
      <c r="B92" s="344"/>
      <c r="C92" s="346" t="s">
        <v>121</v>
      </c>
      <c r="D92" s="347"/>
      <c r="E92" s="347"/>
      <c r="F92" s="347"/>
    </row>
    <row r="93" spans="1:6" ht="13.5">
      <c r="A93" s="343"/>
      <c r="B93" s="344"/>
      <c r="C93" s="346" t="s">
        <v>122</v>
      </c>
      <c r="D93" s="347">
        <v>5</v>
      </c>
      <c r="E93" s="347">
        <v>163500</v>
      </c>
      <c r="F93" s="347">
        <v>284960</v>
      </c>
    </row>
    <row r="94" spans="1:6" ht="13.5">
      <c r="A94" s="343"/>
      <c r="B94" s="344"/>
      <c r="C94" s="346" t="s">
        <v>122</v>
      </c>
      <c r="D94" s="347">
        <v>1</v>
      </c>
      <c r="E94" s="347">
        <v>32700</v>
      </c>
      <c r="F94" s="347">
        <v>48859</v>
      </c>
    </row>
    <row r="95" spans="1:6" ht="13.5">
      <c r="A95" s="343"/>
      <c r="B95" s="344"/>
      <c r="C95" s="346" t="s">
        <v>123</v>
      </c>
      <c r="D95" s="347">
        <v>1</v>
      </c>
      <c r="E95" s="347">
        <v>35000</v>
      </c>
      <c r="F95" s="347">
        <v>49763</v>
      </c>
    </row>
    <row r="96" spans="1:6" ht="13.5">
      <c r="A96" s="343"/>
      <c r="B96" s="344"/>
      <c r="C96" s="346" t="s">
        <v>123</v>
      </c>
      <c r="D96" s="347">
        <v>3</v>
      </c>
      <c r="E96" s="347">
        <v>105000</v>
      </c>
      <c r="F96" s="347">
        <v>182870</v>
      </c>
    </row>
    <row r="97" spans="1:6" ht="13.5">
      <c r="A97" s="343"/>
      <c r="B97" s="344"/>
      <c r="C97" s="346" t="s">
        <v>124</v>
      </c>
      <c r="D97" s="347">
        <v>1</v>
      </c>
      <c r="E97" s="347">
        <v>43600</v>
      </c>
      <c r="F97" s="347">
        <v>52800</v>
      </c>
    </row>
    <row r="98" spans="1:6" ht="13.5">
      <c r="A98" s="343"/>
      <c r="B98" s="344"/>
      <c r="C98" s="346" t="s">
        <v>124</v>
      </c>
      <c r="D98" s="347">
        <v>1</v>
      </c>
      <c r="E98" s="347">
        <v>44400</v>
      </c>
      <c r="F98" s="347">
        <v>81700</v>
      </c>
    </row>
    <row r="99" spans="1:6" ht="13.5">
      <c r="A99" s="343"/>
      <c r="B99" s="344"/>
      <c r="C99" s="346" t="s">
        <v>125</v>
      </c>
      <c r="D99" s="347">
        <v>1</v>
      </c>
      <c r="E99" s="347">
        <v>45500</v>
      </c>
      <c r="F99" s="347">
        <v>72400</v>
      </c>
    </row>
    <row r="100" spans="1:6" ht="13.5">
      <c r="A100" s="343"/>
      <c r="B100" s="344"/>
      <c r="C100" s="346" t="s">
        <v>125</v>
      </c>
      <c r="D100" s="347">
        <v>1</v>
      </c>
      <c r="E100" s="347">
        <v>45500</v>
      </c>
      <c r="F100" s="347">
        <v>84000</v>
      </c>
    </row>
    <row r="101" spans="1:6" ht="13.5">
      <c r="A101" s="343"/>
      <c r="B101" s="344"/>
      <c r="C101" s="346" t="s">
        <v>126</v>
      </c>
      <c r="D101" s="347"/>
      <c r="E101" s="347"/>
      <c r="F101" s="347"/>
    </row>
    <row r="102" spans="1:6" ht="13.5">
      <c r="A102" s="343"/>
      <c r="B102" s="344"/>
      <c r="C102" s="346" t="s">
        <v>127</v>
      </c>
      <c r="D102" s="347"/>
      <c r="E102" s="347"/>
      <c r="F102" s="347"/>
    </row>
    <row r="103" spans="1:6" ht="13.5">
      <c r="A103" s="343"/>
      <c r="B103" s="344"/>
      <c r="C103" s="346" t="s">
        <v>128</v>
      </c>
      <c r="D103" s="347">
        <v>1</v>
      </c>
      <c r="E103" s="347">
        <v>64000</v>
      </c>
      <c r="F103" s="347">
        <v>116900</v>
      </c>
    </row>
    <row r="104" spans="1:6" ht="13.5">
      <c r="A104" s="343"/>
      <c r="B104" s="344"/>
      <c r="C104" s="346" t="s">
        <v>129</v>
      </c>
      <c r="D104" s="347"/>
      <c r="E104" s="347"/>
      <c r="F104" s="347"/>
    </row>
    <row r="105" spans="1:6" ht="13.5">
      <c r="A105" s="343"/>
      <c r="B105" s="344"/>
      <c r="C105" s="346" t="s">
        <v>130</v>
      </c>
      <c r="D105" s="347"/>
      <c r="E105" s="347"/>
      <c r="F105" s="347"/>
    </row>
    <row r="106" spans="1:6" ht="13.5">
      <c r="A106" s="343"/>
      <c r="B106" s="344"/>
      <c r="C106" s="346" t="s">
        <v>131</v>
      </c>
      <c r="D106" s="347">
        <v>3</v>
      </c>
      <c r="E106" s="347">
        <v>280000</v>
      </c>
      <c r="F106" s="347">
        <v>545012</v>
      </c>
    </row>
    <row r="107" spans="1:6" ht="13.5">
      <c r="A107" s="343"/>
      <c r="B107" s="344"/>
      <c r="C107" s="346" t="s">
        <v>132</v>
      </c>
      <c r="D107" s="347">
        <v>1</v>
      </c>
      <c r="E107" s="347">
        <v>144000</v>
      </c>
      <c r="F107" s="347">
        <v>123038</v>
      </c>
    </row>
    <row r="108" spans="1:6" ht="13.5">
      <c r="A108" s="343"/>
      <c r="B108" s="341" t="s">
        <v>7</v>
      </c>
      <c r="C108" s="345" t="s">
        <v>19</v>
      </c>
      <c r="D108" s="339">
        <v>5</v>
      </c>
      <c r="E108" s="339">
        <v>235500</v>
      </c>
      <c r="F108" s="339">
        <v>208000</v>
      </c>
    </row>
    <row r="109" spans="1:6" ht="13.5">
      <c r="A109" s="343"/>
      <c r="B109" s="344"/>
      <c r="C109" s="346" t="s">
        <v>105</v>
      </c>
      <c r="D109" s="347"/>
      <c r="E109" s="347"/>
      <c r="F109" s="347"/>
    </row>
    <row r="110" spans="1:6" ht="13.5">
      <c r="A110" s="343"/>
      <c r="B110" s="344"/>
      <c r="C110" s="346" t="s">
        <v>106</v>
      </c>
      <c r="D110" s="347"/>
      <c r="E110" s="347"/>
      <c r="F110" s="347"/>
    </row>
    <row r="111" spans="1:6" ht="13.5">
      <c r="A111" s="343"/>
      <c r="B111" s="344"/>
      <c r="C111" s="346" t="s">
        <v>107</v>
      </c>
      <c r="D111" s="347"/>
      <c r="E111" s="347"/>
      <c r="F111" s="347"/>
    </row>
    <row r="112" spans="1:6" ht="13.5">
      <c r="A112" s="343"/>
      <c r="B112" s="344"/>
      <c r="C112" s="346" t="s">
        <v>108</v>
      </c>
      <c r="D112" s="347"/>
      <c r="E112" s="347"/>
      <c r="F112" s="347"/>
    </row>
    <row r="113" spans="1:6" ht="13.5">
      <c r="A113" s="343"/>
      <c r="B113" s="344"/>
      <c r="C113" s="346" t="s">
        <v>109</v>
      </c>
      <c r="D113" s="347"/>
      <c r="E113" s="347"/>
      <c r="F113" s="347"/>
    </row>
    <row r="114" spans="1:6" ht="13.5">
      <c r="A114" s="343"/>
      <c r="B114" s="344"/>
      <c r="C114" s="346" t="s">
        <v>110</v>
      </c>
      <c r="D114" s="347"/>
      <c r="E114" s="347"/>
      <c r="F114" s="347"/>
    </row>
    <row r="115" spans="1:6" ht="13.5">
      <c r="A115" s="343"/>
      <c r="B115" s="344"/>
      <c r="C115" s="346" t="s">
        <v>111</v>
      </c>
      <c r="D115" s="347"/>
      <c r="E115" s="347"/>
      <c r="F115" s="347"/>
    </row>
    <row r="116" spans="1:6" ht="13.5">
      <c r="A116" s="343"/>
      <c r="B116" s="344"/>
      <c r="C116" s="346" t="s">
        <v>112</v>
      </c>
      <c r="D116" s="347"/>
      <c r="E116" s="347"/>
      <c r="F116" s="347"/>
    </row>
    <row r="117" spans="1:6" ht="13.5">
      <c r="A117" s="343"/>
      <c r="B117" s="344"/>
      <c r="C117" s="346" t="s">
        <v>113</v>
      </c>
      <c r="D117" s="347"/>
      <c r="E117" s="347"/>
      <c r="F117" s="347"/>
    </row>
    <row r="118" spans="1:6" ht="13.5">
      <c r="A118" s="343"/>
      <c r="B118" s="344"/>
      <c r="C118" s="346" t="s">
        <v>114</v>
      </c>
      <c r="D118" s="347"/>
      <c r="E118" s="347"/>
      <c r="F118" s="347"/>
    </row>
    <row r="119" spans="1:6" ht="13.5">
      <c r="A119" s="343"/>
      <c r="B119" s="344"/>
      <c r="C119" s="346" t="s">
        <v>115</v>
      </c>
      <c r="D119" s="347">
        <v>1</v>
      </c>
      <c r="E119" s="347">
        <v>7300</v>
      </c>
      <c r="F119" s="347">
        <v>11500</v>
      </c>
    </row>
    <row r="120" spans="1:6" ht="13.5">
      <c r="A120" s="343"/>
      <c r="B120" s="344"/>
      <c r="C120" s="346" t="s">
        <v>116</v>
      </c>
      <c r="D120" s="347"/>
      <c r="E120" s="347"/>
      <c r="F120" s="347"/>
    </row>
    <row r="121" spans="1:6" ht="13.5">
      <c r="A121" s="343"/>
      <c r="B121" s="344"/>
      <c r="C121" s="346" t="s">
        <v>117</v>
      </c>
      <c r="D121" s="347"/>
      <c r="E121" s="347"/>
      <c r="F121" s="347"/>
    </row>
    <row r="122" spans="1:6" ht="13.5">
      <c r="A122" s="343"/>
      <c r="B122" s="344"/>
      <c r="C122" s="346" t="s">
        <v>118</v>
      </c>
      <c r="D122" s="347">
        <v>1</v>
      </c>
      <c r="E122" s="347">
        <v>11900</v>
      </c>
      <c r="F122" s="347">
        <v>19900</v>
      </c>
    </row>
    <row r="123" spans="1:6" ht="13.5">
      <c r="A123" s="343"/>
      <c r="B123" s="344"/>
      <c r="C123" s="346" t="s">
        <v>119</v>
      </c>
      <c r="D123" s="347"/>
      <c r="E123" s="347"/>
      <c r="F123" s="347"/>
    </row>
    <row r="124" spans="1:6" ht="13.5">
      <c r="A124" s="343"/>
      <c r="B124" s="344"/>
      <c r="C124" s="346" t="s">
        <v>120</v>
      </c>
      <c r="D124" s="347"/>
      <c r="E124" s="347"/>
      <c r="F124" s="347"/>
    </row>
    <row r="125" spans="1:6" ht="13.5">
      <c r="A125" s="343"/>
      <c r="B125" s="344"/>
      <c r="C125" s="346" t="s">
        <v>121</v>
      </c>
      <c r="D125" s="347"/>
      <c r="E125" s="347"/>
      <c r="F125" s="347"/>
    </row>
    <row r="126" spans="1:6" ht="13.5">
      <c r="A126" s="343"/>
      <c r="B126" s="344"/>
      <c r="C126" s="346" t="s">
        <v>122</v>
      </c>
      <c r="D126" s="347">
        <v>1</v>
      </c>
      <c r="E126" s="347">
        <v>30000</v>
      </c>
      <c r="F126" s="347">
        <v>50200</v>
      </c>
    </row>
    <row r="127" spans="1:6" ht="13.5">
      <c r="A127" s="343"/>
      <c r="B127" s="344"/>
      <c r="C127" s="346" t="s">
        <v>123</v>
      </c>
      <c r="D127" s="347"/>
      <c r="E127" s="347"/>
      <c r="F127" s="347"/>
    </row>
    <row r="128" spans="1:6" ht="13.5">
      <c r="A128" s="343"/>
      <c r="B128" s="344"/>
      <c r="C128" s="346" t="s">
        <v>124</v>
      </c>
      <c r="D128" s="347"/>
      <c r="E128" s="347"/>
      <c r="F128" s="347"/>
    </row>
    <row r="129" spans="1:6" ht="13.5">
      <c r="A129" s="343"/>
      <c r="B129" s="344"/>
      <c r="C129" s="346" t="s">
        <v>125</v>
      </c>
      <c r="D129" s="347">
        <v>1</v>
      </c>
      <c r="E129" s="347">
        <v>48300</v>
      </c>
      <c r="F129" s="347">
        <v>51100</v>
      </c>
    </row>
    <row r="130" spans="1:6" ht="13.5">
      <c r="A130" s="343"/>
      <c r="B130" s="344"/>
      <c r="C130" s="346" t="s">
        <v>126</v>
      </c>
      <c r="D130" s="347"/>
      <c r="E130" s="347"/>
      <c r="F130" s="347"/>
    </row>
    <row r="131" spans="1:6" ht="13.5">
      <c r="A131" s="343"/>
      <c r="B131" s="344"/>
      <c r="C131" s="346" t="s">
        <v>127</v>
      </c>
      <c r="D131" s="347"/>
      <c r="E131" s="347"/>
      <c r="F131" s="347"/>
    </row>
    <row r="132" spans="1:6" ht="13.5">
      <c r="A132" s="343"/>
      <c r="B132" s="344"/>
      <c r="C132" s="346" t="s">
        <v>128</v>
      </c>
      <c r="D132" s="347"/>
      <c r="E132" s="347"/>
      <c r="F132" s="347"/>
    </row>
    <row r="133" spans="1:6" ht="13.5">
      <c r="A133" s="343"/>
      <c r="B133" s="344"/>
      <c r="C133" s="346" t="s">
        <v>129</v>
      </c>
      <c r="D133" s="347"/>
      <c r="E133" s="347"/>
      <c r="F133" s="347"/>
    </row>
    <row r="134" spans="1:6" ht="13.5">
      <c r="A134" s="343"/>
      <c r="B134" s="344"/>
      <c r="C134" s="346" t="s">
        <v>130</v>
      </c>
      <c r="D134" s="347"/>
      <c r="E134" s="347"/>
      <c r="F134" s="347"/>
    </row>
    <row r="135" spans="1:6" ht="13.5">
      <c r="A135" s="343"/>
      <c r="B135" s="344"/>
      <c r="C135" s="346" t="s">
        <v>131</v>
      </c>
      <c r="D135" s="347"/>
      <c r="E135" s="347"/>
      <c r="F135" s="347"/>
    </row>
    <row r="136" spans="1:6" ht="13.5">
      <c r="A136" s="343"/>
      <c r="B136" s="344"/>
      <c r="C136" s="346" t="s">
        <v>132</v>
      </c>
      <c r="D136" s="347">
        <v>1</v>
      </c>
      <c r="E136" s="347">
        <v>138000</v>
      </c>
      <c r="F136" s="347">
        <v>75300</v>
      </c>
    </row>
    <row r="137" spans="1:6" ht="13.5">
      <c r="A137" s="343"/>
      <c r="B137" s="341" t="s">
        <v>9</v>
      </c>
      <c r="C137" s="345" t="s">
        <v>19</v>
      </c>
      <c r="D137" s="339">
        <v>1</v>
      </c>
      <c r="E137" s="339">
        <v>1032</v>
      </c>
      <c r="F137" s="339" t="s">
        <v>143</v>
      </c>
    </row>
    <row r="138" spans="1:6" ht="13.5">
      <c r="A138" s="343"/>
      <c r="B138" s="344"/>
      <c r="C138" s="346" t="s">
        <v>105</v>
      </c>
      <c r="D138" s="347"/>
      <c r="E138" s="347"/>
      <c r="F138" s="347" t="s">
        <v>143</v>
      </c>
    </row>
    <row r="139" spans="1:6" ht="13.5">
      <c r="A139" s="343"/>
      <c r="B139" s="344"/>
      <c r="C139" s="346" t="s">
        <v>106</v>
      </c>
      <c r="D139" s="347"/>
      <c r="E139" s="347"/>
      <c r="F139" s="347" t="s">
        <v>143</v>
      </c>
    </row>
    <row r="140" spans="1:6" ht="13.5">
      <c r="A140" s="343"/>
      <c r="B140" s="344"/>
      <c r="C140" s="346" t="s">
        <v>107</v>
      </c>
      <c r="D140" s="347"/>
      <c r="E140" s="347"/>
      <c r="F140" s="347" t="s">
        <v>143</v>
      </c>
    </row>
    <row r="141" spans="1:6" ht="13.5">
      <c r="A141" s="343"/>
      <c r="B141" s="344"/>
      <c r="C141" s="346" t="s">
        <v>108</v>
      </c>
      <c r="D141" s="347"/>
      <c r="E141" s="347"/>
      <c r="F141" s="347" t="s">
        <v>143</v>
      </c>
    </row>
    <row r="142" spans="1:6" ht="13.5">
      <c r="A142" s="343"/>
      <c r="B142" s="344"/>
      <c r="C142" s="346" t="s">
        <v>109</v>
      </c>
      <c r="D142" s="347">
        <v>1</v>
      </c>
      <c r="E142" s="347">
        <v>1032</v>
      </c>
      <c r="F142" s="347" t="s">
        <v>143</v>
      </c>
    </row>
    <row r="143" spans="1:6" ht="13.5">
      <c r="A143" s="320"/>
      <c r="B143" s="330"/>
      <c r="C143" s="320"/>
      <c r="D143" s="245"/>
      <c r="E143" s="245"/>
      <c r="F143" s="336"/>
    </row>
  </sheetData>
  <sheetProtection/>
  <mergeCells count="5">
    <mergeCell ref="A1:F1"/>
    <mergeCell ref="D3:F3"/>
    <mergeCell ref="A5:B35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2016-01-25T05:20:55Z</dcterms:modified>
  <cp:category/>
  <cp:version/>
  <cp:contentType/>
  <cp:contentStatus/>
</cp:coreProperties>
</file>