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４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'造船第４表'!$1:$4</definedName>
  </definedNames>
  <calcPr fullCalcOnLoad="1" refMode="R1C1"/>
</workbook>
</file>

<file path=xl/sharedStrings.xml><?xml version="1.0" encoding="utf-8"?>
<sst xmlns="http://schemas.openxmlformats.org/spreadsheetml/2006/main" count="719" uniqueCount="144">
  <si>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</si>
  <si>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</si>
  <si>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</si>
  <si>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</si>
  <si>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</si>
  <si>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</si>
  <si>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</si>
  <si>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</si>
  <si>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</si>
  <si>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</si>
  <si>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</si>
  <si>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</si>
  <si>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</si>
  <si>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Ｇ／Ｔ</t>
  </si>
  <si>
    <t>区分</t>
  </si>
  <si>
    <t>用途</t>
  </si>
  <si>
    <t>Ｄ／Ｗ</t>
  </si>
  <si>
    <t>トン数階級</t>
  </si>
  <si>
    <t>（単位Ｇ／Ｔ）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</si>
  <si>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</si>
  <si>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</si>
  <si>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</si>
  <si>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</si>
  <si>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</si>
  <si>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</si>
  <si>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</si>
  <si>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</si>
  <si>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</si>
  <si>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</si>
  <si>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</si>
  <si>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</si>
  <si>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</si>
  <si>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</si>
  <si>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</si>
  <si>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</si>
  <si>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</si>
  <si>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</si>
  <si>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</si>
  <si>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</si>
  <si>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</si>
  <si>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</si>
  <si>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</si>
  <si>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</si>
  <si>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</si>
  <si>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</si>
  <si>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</si>
  <si>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</si>
  <si>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</si>
  <si>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</si>
  <si>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</si>
  <si>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</si>
  <si>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</si>
  <si>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</si>
  <si>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</si>
  <si>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</si>
  <si>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</si>
  <si>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</si>
  <si>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</si>
  <si>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</si>
  <si>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</si>
  <si>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</si>
  <si>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</si>
  <si>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</si>
  <si>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</si>
  <si>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</si>
  <si>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</si>
  <si>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</si>
  <si>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</si>
  <si>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</si>
  <si>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</si>
  <si>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</si>
  <si>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</si>
  <si>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</si>
  <si>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</si>
  <si>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</si>
  <si>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</si>
  <si>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</si>
  <si>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</si>
  <si>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</si>
  <si>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</si>
  <si>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</si>
  <si>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</si>
  <si>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</si>
  <si>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</si>
  <si>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</si>
  <si>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</si>
  <si>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</si>
  <si>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</si>
  <si>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</si>
  <si>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</si>
  <si>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</si>
  <si>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</si>
  <si>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</si>
  <si>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</si>
  <si>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</si>
  <si>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</si>
  <si>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</si>
  <si>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</si>
  <si>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</si>
  <si>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</si>
  <si>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</si>
  <si>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</si>
  <si>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</si>
  <si>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</si>
  <si>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</si>
  <si>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</si>
  <si>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</si>
  <si>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</si>
  <si>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</si>
  <si>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</si>
  <si>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</si>
  <si>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</si>
  <si>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</si>
  <si>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</si>
  <si>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</si>
  <si>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</si>
  <si>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</si>
  <si>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</si>
  <si>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</si>
  <si>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</si>
  <si>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</si>
  <si>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</si>
  <si>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</si>
  <si>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</si>
  <si>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</si>
  <si>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</si>
  <si>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</si>
  <si>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</si>
  <si>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</si>
  <si>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</si>
  <si>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</si>
  <si>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</si>
  <si>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</si>
  <si>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</si>
  <si>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</si>
  <si>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用途別・トン数階級別起工鋼船隻数及びトン数</t>
  </si>
  <si>
    <t>第４表</t>
  </si>
  <si>
    <t>受注</t>
  </si>
  <si>
    <t>平成22年</t>
  </si>
  <si>
    <t>５年ごとに基準を変えていく（次回平成２７年）</t>
  </si>
  <si>
    <t>基準年の統計(2010)</t>
  </si>
  <si>
    <t>平成26年</t>
  </si>
  <si>
    <t>-</t>
  </si>
  <si>
    <t>平成27年10月分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</si>
</sst>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2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63" xfId="49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21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95" fontId="5" fillId="0" borderId="66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14175148"/>
        <c:axId val="8426109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14175148"/>
        <c:axId val="8426109"/>
      </c:lineChart>
      <c:catAx>
        <c:axId val="141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26109"/>
        <c:crosses val="autoZero"/>
        <c:auto val="0"/>
        <c:lblOffset val="100"/>
        <c:tickLblSkip val="1"/>
        <c:noMultiLvlLbl val="0"/>
      </c:catAx>
      <c:valAx>
        <c:axId val="8426109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7514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81325" y="6800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981325" y="9715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981325" y="12630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4</xdr:col>
      <xdr:colOff>0</xdr:colOff>
      <xdr:row>97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81325" y="16573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4</xdr:col>
      <xdr:colOff>0</xdr:colOff>
      <xdr:row>99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81325" y="16916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4</xdr:col>
      <xdr:colOff>0</xdr:colOff>
      <xdr:row>100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981325" y="17087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4</xdr:col>
      <xdr:colOff>0</xdr:colOff>
      <xdr:row>102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81325" y="17430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981325" y="17602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981325" y="17773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981325" y="17945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981325" y="18116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981325" y="18973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981325" y="19145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981325" y="19316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981325" y="20688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981325" y="20859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2981325" y="21374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981325" y="21545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981325" y="21717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4</xdr:col>
      <xdr:colOff>0</xdr:colOff>
      <xdr:row>128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2981325" y="21888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2981325" y="6800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981325" y="9886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981325" y="17773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2981325" y="17945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981325" y="18288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2981325" y="18459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2981325" y="18802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2981325" y="18973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2981325" y="19145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2981325" y="19316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981325" y="19488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2981325" y="19659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2981325" y="20688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2981325" y="20859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2981325" y="21031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133</xdr:row>
      <xdr:rowOff>0</xdr:rowOff>
    </xdr:from>
    <xdr:to>
      <xdr:col>4</xdr:col>
      <xdr:colOff>0</xdr:colOff>
      <xdr:row>134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2981325" y="22917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136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2981325" y="23260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4</xdr:col>
      <xdr:colOff>0</xdr:colOff>
      <xdr:row>137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2981325" y="23431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138</xdr:row>
      <xdr:rowOff>0</xdr:rowOff>
    </xdr:from>
    <xdr:to>
      <xdr:col>4</xdr:col>
      <xdr:colOff>0</xdr:colOff>
      <xdr:row>139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2981325" y="23774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139</xdr:row>
      <xdr:rowOff>0</xdr:rowOff>
    </xdr:from>
    <xdr:to>
      <xdr:col>4</xdr:col>
      <xdr:colOff>0</xdr:colOff>
      <xdr:row>140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2981325" y="23945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4</xdr:col>
      <xdr:colOff>0</xdr:colOff>
      <xdr:row>141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2981325" y="24117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141</v>
      </c>
      <c r="F2" s="9" t="s">
        <v>87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88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89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90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86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93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94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95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96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97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98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99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100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101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102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103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104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29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  <c r="N3" s="16" t="s">
        <v>20</v>
      </c>
      <c r="O3" s="16" t="s">
        <v>29</v>
      </c>
      <c r="P3" s="16" t="s">
        <v>30</v>
      </c>
      <c r="Q3" s="16" t="s">
        <v>31</v>
      </c>
      <c r="R3" s="16" t="s">
        <v>21</v>
      </c>
      <c r="S3" s="16" t="s">
        <v>22</v>
      </c>
      <c r="T3" s="16" t="s">
        <v>23</v>
      </c>
      <c r="U3" s="16" t="s">
        <v>24</v>
      </c>
      <c r="V3" s="16" t="s">
        <v>25</v>
      </c>
      <c r="W3" s="16" t="s">
        <v>26</v>
      </c>
      <c r="X3" s="16" t="s">
        <v>27</v>
      </c>
      <c r="Y3" s="16" t="s">
        <v>28</v>
      </c>
      <c r="Z3" s="16" t="s">
        <v>20</v>
      </c>
      <c r="AA3" s="16" t="s">
        <v>29</v>
      </c>
      <c r="AB3" s="16" t="s">
        <v>30</v>
      </c>
      <c r="AC3" s="16" t="s">
        <v>31</v>
      </c>
      <c r="AD3" s="16" t="s">
        <v>21</v>
      </c>
      <c r="AE3" s="16" t="s">
        <v>22</v>
      </c>
      <c r="AF3" s="16" t="s">
        <v>23</v>
      </c>
      <c r="AG3" s="16" t="s">
        <v>24</v>
      </c>
      <c r="AH3" s="16" t="s">
        <v>25</v>
      </c>
      <c r="AI3" s="16" t="s">
        <v>26</v>
      </c>
      <c r="AJ3" s="16" t="s">
        <v>27</v>
      </c>
      <c r="AK3" s="16" t="s">
        <v>28</v>
      </c>
      <c r="AL3" s="16" t="s">
        <v>20</v>
      </c>
      <c r="AM3" s="16" t="s">
        <v>29</v>
      </c>
      <c r="AN3" s="17" t="s">
        <v>30</v>
      </c>
      <c r="AO3" s="18" t="s">
        <v>31</v>
      </c>
      <c r="AP3" s="16" t="s">
        <v>21</v>
      </c>
      <c r="AQ3" s="16" t="s">
        <v>22</v>
      </c>
      <c r="AR3" s="16" t="s">
        <v>23</v>
      </c>
      <c r="AS3" s="16" t="s">
        <v>24</v>
      </c>
      <c r="AT3" s="16" t="s">
        <v>25</v>
      </c>
      <c r="AU3" s="16" t="s">
        <v>26</v>
      </c>
      <c r="AV3" s="16" t="s">
        <v>27</v>
      </c>
      <c r="AW3" s="16" t="s">
        <v>28</v>
      </c>
      <c r="AX3" s="16" t="s">
        <v>20</v>
      </c>
      <c r="AY3" s="16" t="s">
        <v>29</v>
      </c>
      <c r="AZ3" s="17" t="s">
        <v>30</v>
      </c>
      <c r="BA3" s="19" t="s">
        <v>31</v>
      </c>
      <c r="BB3" s="16" t="s">
        <v>21</v>
      </c>
      <c r="BC3" s="16" t="s">
        <v>22</v>
      </c>
      <c r="BD3" s="16" t="s">
        <v>23</v>
      </c>
      <c r="BE3" s="16" t="s">
        <v>24</v>
      </c>
      <c r="BF3" s="16" t="s">
        <v>25</v>
      </c>
      <c r="BG3" s="16" t="s">
        <v>26</v>
      </c>
      <c r="BH3" s="16" t="s">
        <v>27</v>
      </c>
      <c r="BI3" s="16" t="s">
        <v>28</v>
      </c>
      <c r="BJ3" s="16" t="s">
        <v>20</v>
      </c>
      <c r="BK3" s="16" t="s">
        <v>29</v>
      </c>
      <c r="BL3" s="17" t="s">
        <v>30</v>
      </c>
      <c r="BM3" s="19" t="s">
        <v>31</v>
      </c>
      <c r="BN3" s="16" t="s">
        <v>21</v>
      </c>
      <c r="BO3" s="16" t="s">
        <v>22</v>
      </c>
      <c r="BP3" s="16" t="s">
        <v>23</v>
      </c>
      <c r="BQ3" s="16" t="s">
        <v>24</v>
      </c>
      <c r="BR3" s="16" t="s">
        <v>25</v>
      </c>
      <c r="BS3" s="16" t="s">
        <v>26</v>
      </c>
      <c r="BT3" s="16" t="s">
        <v>27</v>
      </c>
      <c r="BU3" s="16" t="s">
        <v>28</v>
      </c>
      <c r="BV3" s="16" t="s">
        <v>20</v>
      </c>
      <c r="BW3" s="16" t="s">
        <v>29</v>
      </c>
      <c r="BX3" s="17" t="s">
        <v>30</v>
      </c>
      <c r="BY3" s="19" t="s">
        <v>31</v>
      </c>
      <c r="BZ3" s="16" t="s">
        <v>21</v>
      </c>
      <c r="CA3" s="16" t="s">
        <v>22</v>
      </c>
      <c r="CB3" s="16" t="s">
        <v>23</v>
      </c>
      <c r="CC3" s="16" t="s">
        <v>24</v>
      </c>
      <c r="CD3" s="16" t="s">
        <v>25</v>
      </c>
      <c r="CE3" s="16" t="s">
        <v>26</v>
      </c>
      <c r="CF3" s="16" t="s">
        <v>27</v>
      </c>
      <c r="CG3" s="16" t="s">
        <v>28</v>
      </c>
      <c r="CH3" s="16" t="s">
        <v>20</v>
      </c>
      <c r="CI3" s="16" t="s">
        <v>29</v>
      </c>
      <c r="CJ3" s="17" t="s">
        <v>30</v>
      </c>
      <c r="CK3" s="19" t="s">
        <v>31</v>
      </c>
      <c r="CL3" s="16" t="s">
        <v>21</v>
      </c>
      <c r="CM3" s="16" t="s">
        <v>22</v>
      </c>
      <c r="CN3" s="16" t="s">
        <v>23</v>
      </c>
      <c r="CO3" s="16" t="s">
        <v>24</v>
      </c>
      <c r="CP3" s="16" t="s">
        <v>25</v>
      </c>
      <c r="CQ3" s="16" t="s">
        <v>26</v>
      </c>
      <c r="CR3" s="16" t="s">
        <v>27</v>
      </c>
      <c r="CS3" s="16" t="s">
        <v>28</v>
      </c>
      <c r="CT3" s="16" t="s">
        <v>20</v>
      </c>
      <c r="CU3" s="16" t="s">
        <v>29</v>
      </c>
      <c r="CV3" s="17" t="s">
        <v>30</v>
      </c>
      <c r="CW3" s="19" t="s">
        <v>31</v>
      </c>
      <c r="CX3" s="16" t="s">
        <v>21</v>
      </c>
      <c r="CY3" s="16" t="s">
        <v>22</v>
      </c>
      <c r="CZ3" s="16" t="s">
        <v>23</v>
      </c>
      <c r="DA3" s="16" t="s">
        <v>24</v>
      </c>
      <c r="DB3" s="16" t="s">
        <v>25</v>
      </c>
      <c r="DC3" s="16" t="s">
        <v>26</v>
      </c>
      <c r="DD3" s="16" t="s">
        <v>27</v>
      </c>
      <c r="DE3" s="16" t="s">
        <v>28</v>
      </c>
      <c r="DF3" s="16" t="s">
        <v>20</v>
      </c>
      <c r="DG3" s="16" t="s">
        <v>29</v>
      </c>
      <c r="DH3" s="17" t="s">
        <v>30</v>
      </c>
      <c r="DI3" s="19" t="s">
        <v>31</v>
      </c>
      <c r="DJ3" s="16" t="s">
        <v>21</v>
      </c>
      <c r="DK3" s="16" t="s">
        <v>22</v>
      </c>
      <c r="DL3" s="16" t="s">
        <v>23</v>
      </c>
      <c r="DM3" s="16" t="s">
        <v>24</v>
      </c>
      <c r="DN3" s="16" t="s">
        <v>25</v>
      </c>
      <c r="DO3" s="16" t="s">
        <v>26</v>
      </c>
      <c r="DP3" s="16" t="s">
        <v>27</v>
      </c>
      <c r="DQ3" s="16" t="s">
        <v>28</v>
      </c>
      <c r="DR3" s="16" t="s">
        <v>20</v>
      </c>
      <c r="DS3" s="16" t="s">
        <v>29</v>
      </c>
      <c r="DT3" s="17" t="s">
        <v>30</v>
      </c>
      <c r="DU3" s="19" t="s">
        <v>31</v>
      </c>
      <c r="DV3" s="16" t="s">
        <v>21</v>
      </c>
      <c r="DW3" s="16" t="s">
        <v>22</v>
      </c>
      <c r="DX3" s="16" t="s">
        <v>23</v>
      </c>
      <c r="DY3" s="16" t="s">
        <v>24</v>
      </c>
      <c r="DZ3" s="16" t="s">
        <v>25</v>
      </c>
      <c r="EA3" s="16" t="s">
        <v>26</v>
      </c>
      <c r="EB3" s="16" t="s">
        <v>27</v>
      </c>
      <c r="EC3" s="16" t="s">
        <v>28</v>
      </c>
      <c r="ED3" s="16" t="s">
        <v>20</v>
      </c>
      <c r="EE3" s="16" t="s">
        <v>29</v>
      </c>
      <c r="EF3" s="17" t="s">
        <v>30</v>
      </c>
      <c r="EG3" s="19" t="s">
        <v>31</v>
      </c>
      <c r="EH3" s="16" t="s">
        <v>21</v>
      </c>
      <c r="EI3" s="16" t="s">
        <v>22</v>
      </c>
      <c r="EJ3" s="16" t="s">
        <v>23</v>
      </c>
      <c r="EK3" s="16" t="s">
        <v>24</v>
      </c>
      <c r="EL3" s="16" t="s">
        <v>25</v>
      </c>
      <c r="EM3" s="16" t="s">
        <v>26</v>
      </c>
      <c r="EN3" s="16" t="s">
        <v>27</v>
      </c>
      <c r="EO3" s="16" t="s">
        <v>28</v>
      </c>
      <c r="EP3" s="16" t="s">
        <v>20</v>
      </c>
      <c r="EQ3" s="16" t="s">
        <v>29</v>
      </c>
      <c r="ER3" s="17" t="s">
        <v>30</v>
      </c>
      <c r="ES3" s="19" t="s">
        <v>31</v>
      </c>
      <c r="ET3" s="16" t="s">
        <v>21</v>
      </c>
      <c r="EU3" s="16" t="s">
        <v>22</v>
      </c>
      <c r="EV3" s="16" t="s">
        <v>23</v>
      </c>
      <c r="EW3" s="16" t="s">
        <v>24</v>
      </c>
      <c r="EX3" s="16" t="s">
        <v>25</v>
      </c>
      <c r="EY3" s="16" t="s">
        <v>26</v>
      </c>
      <c r="EZ3" s="16" t="s">
        <v>27</v>
      </c>
      <c r="FA3" s="16" t="s">
        <v>28</v>
      </c>
      <c r="FB3" s="16" t="s">
        <v>20</v>
      </c>
      <c r="FC3" s="16" t="s">
        <v>29</v>
      </c>
      <c r="FD3" s="17" t="s">
        <v>30</v>
      </c>
      <c r="FE3" s="19" t="s">
        <v>31</v>
      </c>
      <c r="FF3" s="16" t="s">
        <v>21</v>
      </c>
      <c r="FG3" s="16" t="s">
        <v>22</v>
      </c>
      <c r="FH3" s="16" t="s">
        <v>23</v>
      </c>
      <c r="FI3" s="16" t="s">
        <v>24</v>
      </c>
      <c r="FJ3" s="16" t="s">
        <v>25</v>
      </c>
      <c r="FK3" s="16" t="s">
        <v>26</v>
      </c>
      <c r="FL3" s="16" t="s">
        <v>27</v>
      </c>
      <c r="FM3" s="16" t="s">
        <v>28</v>
      </c>
      <c r="FN3" s="16" t="s">
        <v>20</v>
      </c>
      <c r="FO3" s="16" t="s">
        <v>29</v>
      </c>
      <c r="FP3" s="17" t="s">
        <v>30</v>
      </c>
      <c r="FQ3" s="19" t="s">
        <v>31</v>
      </c>
      <c r="FR3" s="16" t="s">
        <v>21</v>
      </c>
      <c r="FS3" s="16" t="s">
        <v>22</v>
      </c>
      <c r="FT3" s="16" t="s">
        <v>23</v>
      </c>
      <c r="FU3" s="16" t="s">
        <v>24</v>
      </c>
      <c r="FV3" s="16" t="s">
        <v>25</v>
      </c>
      <c r="FW3" s="16" t="s">
        <v>26</v>
      </c>
      <c r="FX3" s="16" t="s">
        <v>27</v>
      </c>
      <c r="FY3" s="16" t="s">
        <v>28</v>
      </c>
      <c r="FZ3" s="16" t="s">
        <v>20</v>
      </c>
      <c r="GA3" s="16" t="s">
        <v>29</v>
      </c>
      <c r="GB3" s="17" t="s">
        <v>30</v>
      </c>
      <c r="GC3" s="19" t="s">
        <v>31</v>
      </c>
      <c r="GD3" s="16" t="s">
        <v>21</v>
      </c>
      <c r="GE3" s="16" t="s">
        <v>22</v>
      </c>
      <c r="GF3" s="16" t="s">
        <v>23</v>
      </c>
      <c r="GG3" s="16" t="s">
        <v>24</v>
      </c>
      <c r="GH3" s="16" t="s">
        <v>25</v>
      </c>
      <c r="GI3" s="16" t="s">
        <v>26</v>
      </c>
      <c r="GJ3" s="16" t="s">
        <v>27</v>
      </c>
      <c r="GK3" s="16" t="s">
        <v>28</v>
      </c>
      <c r="GL3" s="16" t="s">
        <v>20</v>
      </c>
      <c r="GM3" s="16" t="s">
        <v>29</v>
      </c>
      <c r="GN3" s="17" t="s">
        <v>30</v>
      </c>
      <c r="GO3" s="19" t="s">
        <v>31</v>
      </c>
      <c r="GP3" s="16" t="s">
        <v>21</v>
      </c>
      <c r="GQ3" s="16" t="s">
        <v>22</v>
      </c>
      <c r="GR3" s="16" t="s">
        <v>23</v>
      </c>
      <c r="GS3" s="16" t="s">
        <v>24</v>
      </c>
      <c r="GT3" s="16" t="s">
        <v>25</v>
      </c>
      <c r="GU3" s="16" t="s">
        <v>26</v>
      </c>
      <c r="GV3" s="16" t="s">
        <v>27</v>
      </c>
      <c r="GW3" s="16" t="s">
        <v>28</v>
      </c>
      <c r="GX3" s="16" t="s">
        <v>20</v>
      </c>
      <c r="GY3" s="16" t="s">
        <v>29</v>
      </c>
      <c r="GZ3" s="17" t="s">
        <v>30</v>
      </c>
      <c r="HA3" s="19" t="s">
        <v>31</v>
      </c>
    </row>
    <row r="4" spans="2:209" ht="12">
      <c r="B4" s="20" t="s">
        <v>32</v>
      </c>
      <c r="C4" s="21"/>
      <c r="D4" s="22"/>
      <c r="E4" s="23">
        <v>388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455</v>
      </c>
      <c r="DV4" s="29">
        <v>391</v>
      </c>
      <c r="DW4" s="23">
        <v>144</v>
      </c>
      <c r="DX4" s="23">
        <v>412</v>
      </c>
      <c r="DY4" s="23">
        <v>125</v>
      </c>
      <c r="DZ4" s="23">
        <v>67</v>
      </c>
      <c r="EA4" s="23">
        <v>75</v>
      </c>
      <c r="EB4" s="23">
        <v>85</v>
      </c>
      <c r="EC4" s="23">
        <v>65</v>
      </c>
      <c r="ED4" s="23">
        <v>415</v>
      </c>
      <c r="EE4" s="23">
        <v>388</v>
      </c>
      <c r="EF4" s="30"/>
      <c r="EG4" s="31"/>
      <c r="EH4" s="29"/>
      <c r="EI4" s="23"/>
      <c r="EJ4" s="23"/>
      <c r="EK4" s="23"/>
      <c r="EL4" s="23"/>
      <c r="EM4" s="23"/>
      <c r="EN4" s="23"/>
      <c r="EO4" s="23"/>
      <c r="EP4" s="23"/>
      <c r="EQ4" s="23"/>
      <c r="ER4" s="30"/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33</v>
      </c>
      <c r="E5" s="34">
        <v>84.9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83.6</v>
      </c>
      <c r="DV5" s="34">
        <f aca="true" t="shared" si="19" ref="DV5:EO5">ROUND(DV4/DJ4*100,1)</f>
        <v>88.9</v>
      </c>
      <c r="DW5" s="34">
        <f t="shared" si="19"/>
        <v>32.9</v>
      </c>
      <c r="DX5" s="34">
        <f t="shared" si="19"/>
        <v>93.4</v>
      </c>
      <c r="DY5" s="34">
        <f t="shared" si="19"/>
        <v>28.7</v>
      </c>
      <c r="DZ5" s="34">
        <f t="shared" si="19"/>
        <v>15.4</v>
      </c>
      <c r="EA5" s="34">
        <f t="shared" si="19"/>
        <v>17.3</v>
      </c>
      <c r="EB5" s="34">
        <f t="shared" si="19"/>
        <v>19.8</v>
      </c>
      <c r="EC5" s="34">
        <f t="shared" si="19"/>
        <v>15.3</v>
      </c>
      <c r="ED5" s="34">
        <f t="shared" si="19"/>
        <v>89.8</v>
      </c>
      <c r="EE5" s="34">
        <f t="shared" si="19"/>
        <v>84.9</v>
      </c>
      <c r="EF5" s="38">
        <f t="shared" si="19"/>
        <v>0</v>
      </c>
      <c r="EG5" s="39">
        <f t="shared" si="19"/>
        <v>0</v>
      </c>
      <c r="EH5" s="34">
        <f t="shared" si="19"/>
        <v>0</v>
      </c>
      <c r="EI5" s="34">
        <f t="shared" si="19"/>
        <v>0</v>
      </c>
      <c r="EJ5" s="34">
        <f t="shared" si="19"/>
        <v>0</v>
      </c>
      <c r="EK5" s="34">
        <f t="shared" si="19"/>
        <v>0</v>
      </c>
      <c r="EL5" s="34">
        <f t="shared" si="19"/>
        <v>0</v>
      </c>
      <c r="EM5" s="34">
        <f t="shared" si="19"/>
        <v>0</v>
      </c>
      <c r="EN5" s="34">
        <f t="shared" si="19"/>
        <v>0</v>
      </c>
      <c r="EO5" s="34">
        <f t="shared" si="19"/>
        <v>0</v>
      </c>
      <c r="EP5" s="34">
        <f aca="true" t="shared" si="20" ref="EP5:FU5">ROUND(EP4/ED4*100,1)</f>
        <v>0</v>
      </c>
      <c r="EQ5" s="34">
        <f t="shared" si="20"/>
        <v>0</v>
      </c>
      <c r="ER5" s="38" t="e">
        <f t="shared" si="20"/>
        <v>#DIV/0!</v>
      </c>
      <c r="ES5" s="39" t="e">
        <f t="shared" si="20"/>
        <v>#DIV/0!</v>
      </c>
      <c r="ET5" s="34" t="e">
        <f t="shared" si="20"/>
        <v>#DIV/0!</v>
      </c>
      <c r="EU5" s="34" t="e">
        <f t="shared" si="20"/>
        <v>#DIV/0!</v>
      </c>
      <c r="EV5" s="34" t="e">
        <f t="shared" si="20"/>
        <v>#DIV/0!</v>
      </c>
      <c r="EW5" s="34" t="e">
        <f t="shared" si="20"/>
        <v>#DIV/0!</v>
      </c>
      <c r="EX5" s="34" t="e">
        <f t="shared" si="20"/>
        <v>#DIV/0!</v>
      </c>
      <c r="EY5" s="34" t="e">
        <f t="shared" si="20"/>
        <v>#DIV/0!</v>
      </c>
      <c r="EZ5" s="34" t="e">
        <f t="shared" si="20"/>
        <v>#DIV/0!</v>
      </c>
      <c r="FA5" s="34" t="e">
        <f t="shared" si="20"/>
        <v>#DIV/0!</v>
      </c>
      <c r="FB5" s="34" t="e">
        <f t="shared" si="20"/>
        <v>#DIV/0!</v>
      </c>
      <c r="FC5" s="34" t="e">
        <f t="shared" si="20"/>
        <v>#DIV/0!</v>
      </c>
      <c r="FD5" s="38" t="e">
        <f t="shared" si="20"/>
        <v>#DIV/0!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84.</v>
      </c>
      <c r="G6" s="43">
        <f>ROUND((+E5-ROUNDDOWN(E5,0))*10,0)</f>
        <v>9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34</v>
      </c>
      <c r="C7" s="21"/>
      <c r="D7" s="22"/>
      <c r="E7" s="29">
        <v>105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169</v>
      </c>
      <c r="DV7" s="29">
        <v>127</v>
      </c>
      <c r="DW7" s="29">
        <v>74</v>
      </c>
      <c r="DX7" s="29">
        <v>137</v>
      </c>
      <c r="DY7" s="29">
        <v>33</v>
      </c>
      <c r="DZ7" s="29">
        <v>1</v>
      </c>
      <c r="EA7" s="29">
        <v>3</v>
      </c>
      <c r="EB7" s="29">
        <v>1</v>
      </c>
      <c r="EC7" s="29">
        <v>2</v>
      </c>
      <c r="ED7" s="29">
        <v>129</v>
      </c>
      <c r="EE7" s="29">
        <v>105</v>
      </c>
      <c r="EF7" s="302"/>
      <c r="EG7" s="303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302"/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33</v>
      </c>
      <c r="E8" s="34">
        <v>62.5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73.5</v>
      </c>
      <c r="DV8" s="34">
        <f aca="true" t="shared" si="25" ref="DV8:EO8">ROUND(DV7/DJ7*100,1)</f>
        <v>110.4</v>
      </c>
      <c r="DW8" s="34">
        <f t="shared" si="25"/>
        <v>64.9</v>
      </c>
      <c r="DX8" s="34">
        <f t="shared" si="25"/>
        <v>119.1</v>
      </c>
      <c r="DY8" s="34">
        <f t="shared" si="25"/>
        <v>28.7</v>
      </c>
      <c r="DZ8" s="34">
        <f t="shared" si="25"/>
        <v>0.9</v>
      </c>
      <c r="EA8" s="34">
        <f t="shared" si="25"/>
        <v>2.6</v>
      </c>
      <c r="EB8" s="34">
        <f t="shared" si="25"/>
        <v>0.9</v>
      </c>
      <c r="EC8" s="34">
        <f t="shared" si="25"/>
        <v>1.7</v>
      </c>
      <c r="ED8" s="34">
        <f t="shared" si="25"/>
        <v>75.4</v>
      </c>
      <c r="EE8" s="34">
        <f t="shared" si="25"/>
        <v>62.5</v>
      </c>
      <c r="EF8" s="38">
        <f t="shared" si="25"/>
        <v>0</v>
      </c>
      <c r="EG8" s="39">
        <f t="shared" si="25"/>
        <v>0</v>
      </c>
      <c r="EH8" s="34">
        <f t="shared" si="25"/>
        <v>0</v>
      </c>
      <c r="EI8" s="34">
        <f t="shared" si="25"/>
        <v>0</v>
      </c>
      <c r="EJ8" s="34">
        <f t="shared" si="25"/>
        <v>0</v>
      </c>
      <c r="EK8" s="34">
        <f t="shared" si="25"/>
        <v>0</v>
      </c>
      <c r="EL8" s="34">
        <f t="shared" si="25"/>
        <v>0</v>
      </c>
      <c r="EM8" s="34">
        <f t="shared" si="25"/>
        <v>0</v>
      </c>
      <c r="EN8" s="34">
        <f t="shared" si="25"/>
        <v>0</v>
      </c>
      <c r="EO8" s="34">
        <f t="shared" si="25"/>
        <v>0</v>
      </c>
      <c r="EP8" s="34">
        <f aca="true" t="shared" si="26" ref="EP8:FU8">ROUND(EP7/ED7*100,1)</f>
        <v>0</v>
      </c>
      <c r="EQ8" s="34">
        <f t="shared" si="26"/>
        <v>0</v>
      </c>
      <c r="ER8" s="38" t="e">
        <f t="shared" si="26"/>
        <v>#DIV/0!</v>
      </c>
      <c r="ES8" s="39" t="e">
        <f t="shared" si="26"/>
        <v>#DIV/0!</v>
      </c>
      <c r="ET8" s="34" t="e">
        <f t="shared" si="26"/>
        <v>#DIV/0!</v>
      </c>
      <c r="EU8" s="34" t="e">
        <f t="shared" si="26"/>
        <v>#DIV/0!</v>
      </c>
      <c r="EV8" s="34" t="e">
        <f t="shared" si="26"/>
        <v>#DIV/0!</v>
      </c>
      <c r="EW8" s="34" t="e">
        <f t="shared" si="26"/>
        <v>#DIV/0!</v>
      </c>
      <c r="EX8" s="34" t="e">
        <f t="shared" si="26"/>
        <v>#DIV/0!</v>
      </c>
      <c r="EY8" s="34" t="e">
        <f t="shared" si="26"/>
        <v>#DIV/0!</v>
      </c>
      <c r="EZ8" s="34" t="e">
        <f t="shared" si="26"/>
        <v>#DIV/0!</v>
      </c>
      <c r="FA8" s="34" t="e">
        <f t="shared" si="26"/>
        <v>#DIV/0!</v>
      </c>
      <c r="FB8" s="34" t="e">
        <f t="shared" si="26"/>
        <v>#DIV/0!</v>
      </c>
      <c r="FC8" s="34" t="e">
        <f t="shared" si="26"/>
        <v>#DIV/0!</v>
      </c>
      <c r="FD8" s="38" t="e">
        <f t="shared" si="26"/>
        <v>#DIV/0!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62.</v>
      </c>
      <c r="G9" s="43">
        <f>ROUND((+E8-ROUNDDOWN(E8,0))*10,0)</f>
        <v>5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35</v>
      </c>
      <c r="C10" s="50"/>
      <c r="D10" s="51" t="s">
        <v>36</v>
      </c>
      <c r="E10" s="295">
        <v>47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36</v>
      </c>
      <c r="DW10" s="295">
        <v>47</v>
      </c>
      <c r="DX10" s="295">
        <v>45</v>
      </c>
      <c r="DY10" s="295">
        <v>48</v>
      </c>
      <c r="DZ10" s="295">
        <v>40</v>
      </c>
      <c r="EA10" s="295">
        <v>57</v>
      </c>
      <c r="EB10" s="295">
        <v>57</v>
      </c>
      <c r="EC10" s="295">
        <v>43</v>
      </c>
      <c r="ED10" s="295">
        <v>36</v>
      </c>
      <c r="EE10" s="295">
        <v>47</v>
      </c>
      <c r="EF10" s="304"/>
      <c r="EG10" s="30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304"/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12</v>
      </c>
      <c r="E11" s="295">
        <v>1133937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1173524</v>
      </c>
      <c r="DW11" s="295">
        <v>1028558</v>
      </c>
      <c r="DX11" s="295">
        <v>870092</v>
      </c>
      <c r="DY11" s="295">
        <v>905543</v>
      </c>
      <c r="DZ11" s="295">
        <v>1204639</v>
      </c>
      <c r="EA11" s="295">
        <v>1120129</v>
      </c>
      <c r="EB11" s="295">
        <v>1153562</v>
      </c>
      <c r="EC11" s="295">
        <v>655459</v>
      </c>
      <c r="ED11" s="295">
        <v>873500</v>
      </c>
      <c r="EE11" s="295">
        <v>1133937</v>
      </c>
      <c r="EF11" s="304"/>
      <c r="EG11" s="30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304"/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37</v>
      </c>
      <c r="C13" s="50"/>
      <c r="D13" s="51" t="s">
        <v>36</v>
      </c>
      <c r="E13" s="295">
        <v>54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46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/>
      <c r="EG13" s="30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304"/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12</v>
      </c>
      <c r="E14" s="295">
        <v>1156746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1235967</v>
      </c>
      <c r="DW14" s="295">
        <v>1004941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/>
      <c r="EG14" s="30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304"/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115</v>
      </c>
      <c r="G15" s="64" t="str">
        <f>IF(F15="","","万")</f>
        <v>万</v>
      </c>
      <c r="H15" s="64">
        <f>IF(K15&gt;0,K15,"")</f>
        <v>7</v>
      </c>
      <c r="I15" s="64" t="str">
        <f>IF(H15="","","千")</f>
        <v>千</v>
      </c>
      <c r="J15" s="63">
        <f>IF(M15=10,L15+1,L15)</f>
        <v>115</v>
      </c>
      <c r="K15" s="64">
        <f>IF(M15&lt;10,M15,"")</f>
        <v>7</v>
      </c>
      <c r="L15" s="65">
        <f>ROUNDDOWN(E14/10000,0)</f>
        <v>115</v>
      </c>
      <c r="M15" s="65">
        <f>ROUND((+E14-ROUNDDOWN(E14/10000,0)*10000)/1000,0)</f>
        <v>7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38</v>
      </c>
      <c r="D16" s="70" t="s">
        <v>36</v>
      </c>
      <c r="E16" s="71">
        <v>53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53</v>
      </c>
      <c r="DW16" s="71">
        <f t="shared" si="31"/>
        <v>45</v>
      </c>
      <c r="DX16" s="71">
        <f t="shared" si="31"/>
        <v>82</v>
      </c>
      <c r="DY16" s="71">
        <f t="shared" si="31"/>
        <v>40</v>
      </c>
      <c r="DZ16" s="71">
        <f t="shared" si="31"/>
        <v>36</v>
      </c>
      <c r="EA16" s="71">
        <f t="shared" si="31"/>
        <v>52</v>
      </c>
      <c r="EB16" s="71">
        <f t="shared" si="31"/>
        <v>55</v>
      </c>
      <c r="EC16" s="71">
        <f t="shared" si="31"/>
        <v>34</v>
      </c>
      <c r="ED16" s="71">
        <f t="shared" si="31"/>
        <v>56</v>
      </c>
      <c r="EE16" s="71">
        <f t="shared" si="31"/>
        <v>53</v>
      </c>
      <c r="EF16" s="74">
        <f t="shared" si="31"/>
        <v>0</v>
      </c>
      <c r="EG16" s="75">
        <f aca="true" t="shared" si="32" ref="EG16:FL16">EG31</f>
        <v>0</v>
      </c>
      <c r="EH16" s="71">
        <f t="shared" si="32"/>
        <v>0</v>
      </c>
      <c r="EI16" s="71">
        <f t="shared" si="32"/>
        <v>0</v>
      </c>
      <c r="EJ16" s="71">
        <f t="shared" si="32"/>
        <v>0</v>
      </c>
      <c r="EK16" s="71">
        <f t="shared" si="32"/>
        <v>0</v>
      </c>
      <c r="EL16" s="71">
        <f t="shared" si="32"/>
        <v>0</v>
      </c>
      <c r="EM16" s="71">
        <f t="shared" si="32"/>
        <v>0</v>
      </c>
      <c r="EN16" s="71">
        <f t="shared" si="32"/>
        <v>0</v>
      </c>
      <c r="EO16" s="71">
        <f t="shared" si="32"/>
        <v>0</v>
      </c>
      <c r="EP16" s="71">
        <f t="shared" si="32"/>
        <v>0</v>
      </c>
      <c r="EQ16" s="71">
        <f t="shared" si="32"/>
        <v>0</v>
      </c>
      <c r="ER16" s="74">
        <f t="shared" si="32"/>
        <v>0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12</v>
      </c>
      <c r="E17" s="76">
        <v>1545362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1402020</v>
      </c>
      <c r="DW17" s="76">
        <f t="shared" si="38"/>
        <v>1315100</v>
      </c>
      <c r="DX17" s="76">
        <f t="shared" si="38"/>
        <v>1780359</v>
      </c>
      <c r="DY17" s="76">
        <f t="shared" si="38"/>
        <v>727262</v>
      </c>
      <c r="DZ17" s="76">
        <f t="shared" si="38"/>
        <v>988790</v>
      </c>
      <c r="EA17" s="76">
        <f t="shared" si="38"/>
        <v>1216523</v>
      </c>
      <c r="EB17" s="76">
        <f t="shared" si="38"/>
        <v>1181934</v>
      </c>
      <c r="EC17" s="76">
        <f t="shared" si="38"/>
        <v>548486</v>
      </c>
      <c r="ED17" s="76">
        <f t="shared" si="38"/>
        <v>1363864</v>
      </c>
      <c r="EE17" s="76">
        <f t="shared" si="38"/>
        <v>1545362</v>
      </c>
      <c r="EF17" s="80">
        <f t="shared" si="38"/>
        <v>0</v>
      </c>
      <c r="EG17" s="81">
        <f aca="true" t="shared" si="39" ref="EG17:FL17">EG22+EG27</f>
        <v>0</v>
      </c>
      <c r="EH17" s="76">
        <f t="shared" si="39"/>
        <v>0</v>
      </c>
      <c r="EI17" s="76">
        <f t="shared" si="39"/>
        <v>0</v>
      </c>
      <c r="EJ17" s="76">
        <f t="shared" si="39"/>
        <v>0</v>
      </c>
      <c r="EK17" s="76">
        <f t="shared" si="39"/>
        <v>0</v>
      </c>
      <c r="EL17" s="76">
        <f t="shared" si="39"/>
        <v>0</v>
      </c>
      <c r="EM17" s="76">
        <f t="shared" si="39"/>
        <v>0</v>
      </c>
      <c r="EN17" s="76">
        <f t="shared" si="39"/>
        <v>0</v>
      </c>
      <c r="EO17" s="76">
        <f t="shared" si="39"/>
        <v>0</v>
      </c>
      <c r="EP17" s="76">
        <f t="shared" si="39"/>
        <v>0</v>
      </c>
      <c r="EQ17" s="76">
        <f t="shared" si="39"/>
        <v>0</v>
      </c>
      <c r="ER17" s="80">
        <f t="shared" si="39"/>
        <v>0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39</v>
      </c>
      <c r="C18" s="51" t="s">
        <v>19</v>
      </c>
      <c r="D18" s="70" t="s">
        <v>40</v>
      </c>
      <c r="E18" s="71">
        <v>162157468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160458644</v>
      </c>
      <c r="DW18" s="71">
        <f t="shared" si="45"/>
        <v>130253994</v>
      </c>
      <c r="DX18" s="71">
        <f t="shared" si="45"/>
        <v>211416749</v>
      </c>
      <c r="DY18" s="71">
        <f t="shared" si="45"/>
        <v>129185307</v>
      </c>
      <c r="DZ18" s="71">
        <f t="shared" si="45"/>
        <v>102078647</v>
      </c>
      <c r="EA18" s="71">
        <f t="shared" si="45"/>
        <v>134480415</v>
      </c>
      <c r="EB18" s="71">
        <f t="shared" si="45"/>
        <v>125838395</v>
      </c>
      <c r="EC18" s="71">
        <f t="shared" si="45"/>
        <v>68745190</v>
      </c>
      <c r="ED18" s="71">
        <f t="shared" si="45"/>
        <v>165080809</v>
      </c>
      <c r="EE18" s="71">
        <f t="shared" si="45"/>
        <v>162157468</v>
      </c>
      <c r="EF18" s="74">
        <f t="shared" si="45"/>
        <v>0</v>
      </c>
      <c r="EG18" s="75">
        <f aca="true" t="shared" si="46" ref="EG18:FL18">EG23+EG28</f>
        <v>0</v>
      </c>
      <c r="EH18" s="71">
        <f t="shared" si="46"/>
        <v>0</v>
      </c>
      <c r="EI18" s="71">
        <f t="shared" si="46"/>
        <v>0</v>
      </c>
      <c r="EJ18" s="71">
        <f t="shared" si="46"/>
        <v>0</v>
      </c>
      <c r="EK18" s="71">
        <f t="shared" si="46"/>
        <v>0</v>
      </c>
      <c r="EL18" s="71">
        <f t="shared" si="46"/>
        <v>0</v>
      </c>
      <c r="EM18" s="71">
        <f t="shared" si="46"/>
        <v>0</v>
      </c>
      <c r="EN18" s="71">
        <f t="shared" si="46"/>
        <v>0</v>
      </c>
      <c r="EO18" s="71">
        <f t="shared" si="46"/>
        <v>0</v>
      </c>
      <c r="EP18" s="71">
        <f t="shared" si="46"/>
        <v>0</v>
      </c>
      <c r="EQ18" s="71">
        <f t="shared" si="46"/>
        <v>0</v>
      </c>
      <c r="ER18" s="74">
        <f t="shared" si="46"/>
        <v>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154</v>
      </c>
      <c r="G19" s="85" t="str">
        <f>IF(F19="","","万")</f>
        <v>万</v>
      </c>
      <c r="H19" s="85">
        <f>IF(K19&gt;0,K19,"")</f>
        <v>5</v>
      </c>
      <c r="I19" s="85" t="str">
        <f>IF(H19="","","千")</f>
        <v>千</v>
      </c>
      <c r="J19" s="84">
        <f>IF(M19=10,L19+1,L19)</f>
        <v>154</v>
      </c>
      <c r="K19" s="85">
        <f>IF(M19&lt;10,M19,"")</f>
        <v>5</v>
      </c>
      <c r="L19" s="86">
        <f>ROUNDDOWN(E17/10000,0)</f>
        <v>154</v>
      </c>
      <c r="M19" s="86">
        <f>ROUND((+E17-ROUNDDOWN(E17/10000,0)*10000)/1000,0)</f>
        <v>5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1,622</v>
      </c>
      <c r="G20" s="90" t="s">
        <v>41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42</v>
      </c>
      <c r="D21" s="70" t="s">
        <v>36</v>
      </c>
      <c r="E21" s="71">
        <v>19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15</v>
      </c>
      <c r="DW21" s="71">
        <f t="shared" si="52"/>
        <v>15</v>
      </c>
      <c r="DX21" s="71">
        <f t="shared" si="52"/>
        <v>42</v>
      </c>
      <c r="DY21" s="71">
        <f t="shared" si="52"/>
        <v>18</v>
      </c>
      <c r="DZ21" s="71">
        <f t="shared" si="52"/>
        <v>14</v>
      </c>
      <c r="EA21" s="71">
        <f t="shared" si="52"/>
        <v>22</v>
      </c>
      <c r="EB21" s="71">
        <f t="shared" si="52"/>
        <v>24</v>
      </c>
      <c r="EC21" s="71">
        <f t="shared" si="52"/>
        <v>17</v>
      </c>
      <c r="ED21" s="71">
        <f t="shared" si="52"/>
        <v>17</v>
      </c>
      <c r="EE21" s="71">
        <f t="shared" si="52"/>
        <v>19</v>
      </c>
      <c r="EF21" s="74">
        <f t="shared" si="52"/>
        <v>0</v>
      </c>
      <c r="EG21" s="75">
        <f aca="true" t="shared" si="53" ref="EG21:FL21">EG32</f>
        <v>0</v>
      </c>
      <c r="EH21" s="71">
        <f t="shared" si="53"/>
        <v>0</v>
      </c>
      <c r="EI21" s="71">
        <f t="shared" si="53"/>
        <v>0</v>
      </c>
      <c r="EJ21" s="71">
        <f t="shared" si="53"/>
        <v>0</v>
      </c>
      <c r="EK21" s="71">
        <f t="shared" si="53"/>
        <v>0</v>
      </c>
      <c r="EL21" s="71">
        <f t="shared" si="53"/>
        <v>0</v>
      </c>
      <c r="EM21" s="71">
        <f t="shared" si="53"/>
        <v>0</v>
      </c>
      <c r="EN21" s="71">
        <f t="shared" si="53"/>
        <v>0</v>
      </c>
      <c r="EO21" s="71">
        <f t="shared" si="53"/>
        <v>0</v>
      </c>
      <c r="EP21" s="71">
        <f t="shared" si="53"/>
        <v>0</v>
      </c>
      <c r="EQ21" s="71">
        <f t="shared" si="53"/>
        <v>0</v>
      </c>
      <c r="ER21" s="74">
        <f t="shared" si="53"/>
        <v>0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43</v>
      </c>
      <c r="D22" s="70" t="s">
        <v>12</v>
      </c>
      <c r="E22" s="295">
        <v>13760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11552</v>
      </c>
      <c r="DW22" s="295">
        <v>59409</v>
      </c>
      <c r="DX22" s="295">
        <v>263702</v>
      </c>
      <c r="DY22" s="295">
        <v>29661</v>
      </c>
      <c r="DZ22" s="295">
        <v>187016</v>
      </c>
      <c r="EA22" s="295">
        <v>136048</v>
      </c>
      <c r="EB22" s="295">
        <v>122011</v>
      </c>
      <c r="EC22" s="295">
        <v>21804</v>
      </c>
      <c r="ED22" s="295">
        <v>15559</v>
      </c>
      <c r="EE22" s="295">
        <v>13760</v>
      </c>
      <c r="EF22" s="304"/>
      <c r="EG22" s="30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304"/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44</v>
      </c>
      <c r="D23" s="70" t="s">
        <v>40</v>
      </c>
      <c r="E23" s="295">
        <v>15727162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13567850</v>
      </c>
      <c r="DW23" s="295">
        <v>12311714</v>
      </c>
      <c r="DX23" s="295">
        <v>56069955</v>
      </c>
      <c r="DY23" s="295">
        <v>17539000</v>
      </c>
      <c r="DZ23" s="295">
        <v>23460218</v>
      </c>
      <c r="EA23" s="295">
        <v>29394748</v>
      </c>
      <c r="EB23" s="295">
        <v>27628252</v>
      </c>
      <c r="EC23" s="295">
        <v>11851035</v>
      </c>
      <c r="ED23" s="295">
        <v>19281285</v>
      </c>
      <c r="EE23" s="295">
        <v>15727162</v>
      </c>
      <c r="EF23" s="304"/>
      <c r="EG23" s="30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304"/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1</v>
      </c>
      <c r="G24" s="85" t="str">
        <f>IF(F24="","","万")</f>
        <v>万</v>
      </c>
      <c r="H24" s="85">
        <f>IF(K24&gt;0,K24,"")</f>
        <v>4</v>
      </c>
      <c r="I24" s="85" t="str">
        <f>IF(H24="","","千")</f>
        <v>千</v>
      </c>
      <c r="J24" s="84">
        <f>IF(M24=10,L24+1,L24)</f>
        <v>1</v>
      </c>
      <c r="K24" s="85">
        <f>IF(M24&lt;10,M24,"")</f>
        <v>4</v>
      </c>
      <c r="L24" s="86">
        <f>ROUNDDOWN(E22/10000,0)</f>
        <v>1</v>
      </c>
      <c r="M24" s="86">
        <f>ROUND((+E22-ROUNDDOWN(E22/10000,0)*10000)/1000,0)</f>
        <v>4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157</v>
      </c>
      <c r="G25" s="90" t="s">
        <v>41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45</v>
      </c>
      <c r="C26" s="69" t="s">
        <v>46</v>
      </c>
      <c r="D26" s="70" t="s">
        <v>36</v>
      </c>
      <c r="E26" s="71">
        <v>34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31</v>
      </c>
      <c r="EC26" s="71">
        <f t="shared" si="59"/>
        <v>17</v>
      </c>
      <c r="ED26" s="71">
        <f t="shared" si="59"/>
        <v>39</v>
      </c>
      <c r="EE26" s="71">
        <f t="shared" si="59"/>
        <v>34</v>
      </c>
      <c r="EF26" s="71">
        <f t="shared" si="59"/>
        <v>0</v>
      </c>
      <c r="EG26" s="75">
        <f aca="true" t="shared" si="60" ref="EG26:FL26">EG40</f>
        <v>0</v>
      </c>
      <c r="EH26" s="71">
        <f t="shared" si="60"/>
        <v>0</v>
      </c>
      <c r="EI26" s="71">
        <f t="shared" si="60"/>
        <v>0</v>
      </c>
      <c r="EJ26" s="71">
        <f t="shared" si="60"/>
        <v>0</v>
      </c>
      <c r="EK26" s="71">
        <f t="shared" si="60"/>
        <v>0</v>
      </c>
      <c r="EL26" s="71">
        <f t="shared" si="60"/>
        <v>0</v>
      </c>
      <c r="EM26" s="71">
        <f t="shared" si="60"/>
        <v>0</v>
      </c>
      <c r="EN26" s="71">
        <f t="shared" si="60"/>
        <v>0</v>
      </c>
      <c r="EO26" s="71">
        <f t="shared" si="60"/>
        <v>0</v>
      </c>
      <c r="EP26" s="71">
        <f t="shared" si="60"/>
        <v>0</v>
      </c>
      <c r="EQ26" s="71">
        <f t="shared" si="60"/>
        <v>0</v>
      </c>
      <c r="ER26" s="71">
        <f t="shared" si="60"/>
        <v>0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47</v>
      </c>
      <c r="D27" s="70" t="s">
        <v>12</v>
      </c>
      <c r="E27" s="295">
        <v>1531602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1059923</v>
      </c>
      <c r="EC27" s="295">
        <v>526682</v>
      </c>
      <c r="ED27" s="295">
        <v>1348305</v>
      </c>
      <c r="EE27" s="295">
        <v>1531602</v>
      </c>
      <c r="EF27" s="304"/>
      <c r="EG27" s="30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304"/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44</v>
      </c>
      <c r="D28" s="70" t="s">
        <v>40</v>
      </c>
      <c r="E28" s="295">
        <v>146430306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98210143</v>
      </c>
      <c r="EC28" s="295">
        <v>56894155</v>
      </c>
      <c r="ED28" s="295">
        <v>145799524</v>
      </c>
      <c r="EE28" s="295">
        <v>146430306</v>
      </c>
      <c r="EF28" s="304"/>
      <c r="EG28" s="306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304"/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153</v>
      </c>
      <c r="G29" s="85" t="str">
        <f>IF(F29="","","万")</f>
        <v>万</v>
      </c>
      <c r="H29" s="85">
        <f>IF(K29&gt;0,K29,"")</f>
        <v>2</v>
      </c>
      <c r="I29" s="85" t="str">
        <f>IF(H29="","","千")</f>
        <v>千</v>
      </c>
      <c r="J29" s="84">
        <f>IF(M29=10,L29+1,L29)</f>
        <v>153</v>
      </c>
      <c r="K29" s="85">
        <f>IF(M29&lt;10,M29,"")</f>
        <v>2</v>
      </c>
      <c r="L29" s="86">
        <f>ROUNDDOWN(E27/10000,0)</f>
        <v>153</v>
      </c>
      <c r="M29" s="86">
        <f>ROUND((+E27-ROUNDDOWN(E27/10000,0)*10000)/1000,0)</f>
        <v>2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1,464</v>
      </c>
      <c r="G30" s="90" t="s">
        <v>41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48</v>
      </c>
      <c r="D31" s="104"/>
      <c r="E31" s="105">
        <v>53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53</v>
      </c>
      <c r="DW31" s="105">
        <f t="shared" si="64"/>
        <v>45</v>
      </c>
      <c r="DX31" s="105">
        <f t="shared" si="64"/>
        <v>82</v>
      </c>
      <c r="DY31" s="105">
        <f t="shared" si="64"/>
        <v>40</v>
      </c>
      <c r="DZ31" s="105">
        <f t="shared" si="64"/>
        <v>36</v>
      </c>
      <c r="EA31" s="105">
        <f t="shared" si="64"/>
        <v>52</v>
      </c>
      <c r="EB31" s="105">
        <f t="shared" si="64"/>
        <v>55</v>
      </c>
      <c r="EC31" s="105">
        <f t="shared" si="64"/>
        <v>34</v>
      </c>
      <c r="ED31" s="105">
        <f aca="true" t="shared" si="65" ref="ED31:GO31">ED32+ED40</f>
        <v>56</v>
      </c>
      <c r="EE31" s="105">
        <f t="shared" si="65"/>
        <v>53</v>
      </c>
      <c r="EF31" s="108">
        <f t="shared" si="65"/>
        <v>0</v>
      </c>
      <c r="EG31" s="109">
        <f t="shared" si="65"/>
        <v>0</v>
      </c>
      <c r="EH31" s="105">
        <f t="shared" si="65"/>
        <v>0</v>
      </c>
      <c r="EI31" s="105">
        <f t="shared" si="65"/>
        <v>0</v>
      </c>
      <c r="EJ31" s="105">
        <f t="shared" si="65"/>
        <v>0</v>
      </c>
      <c r="EK31" s="105">
        <f t="shared" si="65"/>
        <v>0</v>
      </c>
      <c r="EL31" s="105">
        <f t="shared" si="65"/>
        <v>0</v>
      </c>
      <c r="EM31" s="105">
        <f t="shared" si="65"/>
        <v>0</v>
      </c>
      <c r="EN31" s="105">
        <f t="shared" si="65"/>
        <v>0</v>
      </c>
      <c r="EO31" s="105">
        <f t="shared" si="65"/>
        <v>0</v>
      </c>
      <c r="EP31" s="105">
        <f t="shared" si="65"/>
        <v>0</v>
      </c>
      <c r="EQ31" s="105">
        <f t="shared" si="65"/>
        <v>0</v>
      </c>
      <c r="ER31" s="108">
        <f t="shared" si="65"/>
        <v>0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39</v>
      </c>
      <c r="C32" s="110"/>
      <c r="D32" s="111" t="s">
        <v>19</v>
      </c>
      <c r="E32" s="112">
        <v>19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15</v>
      </c>
      <c r="DW32" s="112">
        <f t="shared" si="68"/>
        <v>15</v>
      </c>
      <c r="DX32" s="112">
        <f t="shared" si="68"/>
        <v>42</v>
      </c>
      <c r="DY32" s="112">
        <f t="shared" si="68"/>
        <v>18</v>
      </c>
      <c r="DZ32" s="112">
        <f t="shared" si="68"/>
        <v>14</v>
      </c>
      <c r="EA32" s="112">
        <f t="shared" si="68"/>
        <v>22</v>
      </c>
      <c r="EB32" s="112">
        <f t="shared" si="68"/>
        <v>24</v>
      </c>
      <c r="EC32" s="112">
        <f t="shared" si="68"/>
        <v>17</v>
      </c>
      <c r="ED32" s="112">
        <f aca="true" t="shared" si="69" ref="ED32:GO32">SUM(ED33:ED39)</f>
        <v>17</v>
      </c>
      <c r="EE32" s="112">
        <f t="shared" si="69"/>
        <v>19</v>
      </c>
      <c r="EF32" s="114">
        <f t="shared" si="69"/>
        <v>0</v>
      </c>
      <c r="EG32" s="75">
        <f t="shared" si="69"/>
        <v>0</v>
      </c>
      <c r="EH32" s="112">
        <f t="shared" si="69"/>
        <v>0</v>
      </c>
      <c r="EI32" s="112">
        <f t="shared" si="69"/>
        <v>0</v>
      </c>
      <c r="EJ32" s="112">
        <f t="shared" si="69"/>
        <v>0</v>
      </c>
      <c r="EK32" s="112">
        <f t="shared" si="69"/>
        <v>0</v>
      </c>
      <c r="EL32" s="112">
        <f t="shared" si="69"/>
        <v>0</v>
      </c>
      <c r="EM32" s="112">
        <f t="shared" si="69"/>
        <v>0</v>
      </c>
      <c r="EN32" s="112">
        <f t="shared" si="69"/>
        <v>0</v>
      </c>
      <c r="EO32" s="112">
        <f t="shared" si="69"/>
        <v>0</v>
      </c>
      <c r="EP32" s="112">
        <f t="shared" si="69"/>
        <v>0</v>
      </c>
      <c r="EQ32" s="112">
        <f t="shared" si="69"/>
        <v>0</v>
      </c>
      <c r="ER32" s="114">
        <f t="shared" si="69"/>
        <v>0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42</v>
      </c>
      <c r="D33" s="111" t="s">
        <v>3</v>
      </c>
      <c r="E33" s="296">
        <v>9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/>
      <c r="EG33" s="305"/>
      <c r="EH33" s="296"/>
      <c r="EI33" s="296"/>
      <c r="EJ33" s="296"/>
      <c r="EK33" s="296"/>
      <c r="EL33" s="296"/>
      <c r="EM33" s="296"/>
      <c r="EN33" s="296"/>
      <c r="EO33" s="296"/>
      <c r="EP33" s="296"/>
      <c r="EQ33" s="296"/>
      <c r="ER33" s="307"/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4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/>
      <c r="EG34" s="305"/>
      <c r="EH34" s="296"/>
      <c r="EI34" s="296"/>
      <c r="EJ34" s="296"/>
      <c r="EK34" s="296"/>
      <c r="EL34" s="296"/>
      <c r="EM34" s="296"/>
      <c r="EN34" s="296"/>
      <c r="EO34" s="296"/>
      <c r="EP34" s="296"/>
      <c r="EQ34" s="296"/>
      <c r="ER34" s="307"/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45</v>
      </c>
      <c r="C35" s="69" t="s">
        <v>43</v>
      </c>
      <c r="D35" s="111" t="s">
        <v>5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/>
      <c r="EG35" s="305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307"/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6</v>
      </c>
      <c r="E36" s="296">
        <v>0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/>
      <c r="EG36" s="305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307"/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44</v>
      </c>
      <c r="D37" s="111" t="s">
        <v>7</v>
      </c>
      <c r="E37" s="296">
        <v>2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0</v>
      </c>
      <c r="DX37" s="296">
        <v>6</v>
      </c>
      <c r="DY37" s="296">
        <v>4</v>
      </c>
      <c r="DZ37" s="296">
        <v>5</v>
      </c>
      <c r="EA37" s="296">
        <v>6</v>
      </c>
      <c r="EB37" s="296">
        <v>4</v>
      </c>
      <c r="EC37" s="296">
        <v>1</v>
      </c>
      <c r="ED37" s="296">
        <v>3</v>
      </c>
      <c r="EE37" s="296">
        <v>2</v>
      </c>
      <c r="EF37" s="307"/>
      <c r="EG37" s="305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307"/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49</v>
      </c>
      <c r="C38" s="69"/>
      <c r="D38" s="111" t="s">
        <v>8</v>
      </c>
      <c r="E38" s="296">
        <v>3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6</v>
      </c>
      <c r="DW38" s="296">
        <v>3</v>
      </c>
      <c r="DX38" s="296">
        <v>10</v>
      </c>
      <c r="DY38" s="296">
        <v>5</v>
      </c>
      <c r="DZ38" s="296">
        <v>0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/>
      <c r="EG38" s="305"/>
      <c r="EH38" s="296"/>
      <c r="EI38" s="296"/>
      <c r="EJ38" s="296"/>
      <c r="EK38" s="296"/>
      <c r="EL38" s="296"/>
      <c r="EM38" s="296"/>
      <c r="EN38" s="296"/>
      <c r="EO38" s="296"/>
      <c r="EP38" s="296"/>
      <c r="EQ38" s="296"/>
      <c r="ER38" s="307"/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9</v>
      </c>
      <c r="E39" s="296">
        <v>5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5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4</v>
      </c>
      <c r="EE39" s="296">
        <v>5</v>
      </c>
      <c r="EF39" s="307"/>
      <c r="EG39" s="305"/>
      <c r="EH39" s="296"/>
      <c r="EI39" s="296"/>
      <c r="EJ39" s="296"/>
      <c r="EK39" s="296"/>
      <c r="EL39" s="296"/>
      <c r="EM39" s="296"/>
      <c r="EN39" s="296"/>
      <c r="EO39" s="296"/>
      <c r="EP39" s="296"/>
      <c r="EQ39" s="296"/>
      <c r="ER39" s="307"/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19</v>
      </c>
      <c r="E40" s="112">
        <v>34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31</v>
      </c>
      <c r="EC40" s="112">
        <f t="shared" si="72"/>
        <v>17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0</v>
      </c>
      <c r="EG40" s="75">
        <f t="shared" si="73"/>
        <v>0</v>
      </c>
      <c r="EH40" s="112">
        <f t="shared" si="73"/>
        <v>0</v>
      </c>
      <c r="EI40" s="112">
        <f t="shared" si="73"/>
        <v>0</v>
      </c>
      <c r="EJ40" s="112">
        <f t="shared" si="73"/>
        <v>0</v>
      </c>
      <c r="EK40" s="112">
        <f t="shared" si="73"/>
        <v>0</v>
      </c>
      <c r="EL40" s="112">
        <f t="shared" si="73"/>
        <v>0</v>
      </c>
      <c r="EM40" s="112">
        <f t="shared" si="73"/>
        <v>0</v>
      </c>
      <c r="EN40" s="112">
        <f t="shared" si="73"/>
        <v>0</v>
      </c>
      <c r="EO40" s="112">
        <f t="shared" si="73"/>
        <v>0</v>
      </c>
      <c r="EP40" s="112">
        <f t="shared" si="73"/>
        <v>0</v>
      </c>
      <c r="EQ40" s="112">
        <f t="shared" si="73"/>
        <v>0</v>
      </c>
      <c r="ER40" s="114">
        <f t="shared" si="73"/>
        <v>0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50</v>
      </c>
      <c r="C41" s="69" t="s">
        <v>46</v>
      </c>
      <c r="D41" s="111" t="s">
        <v>3</v>
      </c>
      <c r="E41" s="296">
        <v>29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/>
      <c r="EG41" s="305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307"/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47</v>
      </c>
      <c r="D42" s="111" t="s">
        <v>7</v>
      </c>
      <c r="E42" s="296">
        <v>5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5</v>
      </c>
      <c r="ED42" s="296">
        <v>8</v>
      </c>
      <c r="EE42" s="296">
        <v>5</v>
      </c>
      <c r="EF42" s="307"/>
      <c r="EG42" s="305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307"/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44</v>
      </c>
      <c r="D43" s="119" t="s">
        <v>9</v>
      </c>
      <c r="E43" s="297">
        <v>0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0</v>
      </c>
      <c r="EC43" s="297">
        <v>1</v>
      </c>
      <c r="ED43" s="297">
        <v>3</v>
      </c>
      <c r="EE43" s="297">
        <v>0</v>
      </c>
      <c r="EF43" s="308"/>
      <c r="EG43" s="306"/>
      <c r="EH43" s="297"/>
      <c r="EI43" s="297"/>
      <c r="EJ43" s="297"/>
      <c r="EK43" s="297"/>
      <c r="EL43" s="297"/>
      <c r="EM43" s="297"/>
      <c r="EN43" s="297"/>
      <c r="EO43" s="297"/>
      <c r="EP43" s="297"/>
      <c r="EQ43" s="297"/>
      <c r="ER43" s="308"/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51</v>
      </c>
      <c r="C44" s="125"/>
      <c r="D44" s="126" t="s">
        <v>52</v>
      </c>
      <c r="E44" s="127">
        <v>162157468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160458644</v>
      </c>
      <c r="DW44" s="127">
        <f t="shared" si="76"/>
        <v>130253994</v>
      </c>
      <c r="DX44" s="127">
        <f t="shared" si="76"/>
        <v>211416749</v>
      </c>
      <c r="DY44" s="127">
        <f t="shared" si="76"/>
        <v>129185307</v>
      </c>
      <c r="DZ44" s="127">
        <f t="shared" si="76"/>
        <v>102078647</v>
      </c>
      <c r="EA44" s="127">
        <f t="shared" si="76"/>
        <v>134480415</v>
      </c>
      <c r="EB44" s="127">
        <f t="shared" si="76"/>
        <v>125838395</v>
      </c>
      <c r="EC44" s="127">
        <f t="shared" si="76"/>
        <v>68745190</v>
      </c>
      <c r="ED44" s="127">
        <f aca="true" t="shared" si="77" ref="ED44:GO44">ED45+ED46</f>
        <v>165080809</v>
      </c>
      <c r="EE44" s="127">
        <f t="shared" si="77"/>
        <v>162157468</v>
      </c>
      <c r="EF44" s="130">
        <f t="shared" si="77"/>
        <v>0</v>
      </c>
      <c r="EG44" s="131">
        <f t="shared" si="77"/>
        <v>0</v>
      </c>
      <c r="EH44" s="127">
        <f t="shared" si="77"/>
        <v>0</v>
      </c>
      <c r="EI44" s="127">
        <f t="shared" si="77"/>
        <v>0</v>
      </c>
      <c r="EJ44" s="127">
        <f t="shared" si="77"/>
        <v>0</v>
      </c>
      <c r="EK44" s="127">
        <f t="shared" si="77"/>
        <v>0</v>
      </c>
      <c r="EL44" s="127">
        <f t="shared" si="77"/>
        <v>0</v>
      </c>
      <c r="EM44" s="127">
        <f t="shared" si="77"/>
        <v>0</v>
      </c>
      <c r="EN44" s="127">
        <f t="shared" si="77"/>
        <v>0</v>
      </c>
      <c r="EO44" s="127">
        <f t="shared" si="77"/>
        <v>0</v>
      </c>
      <c r="EP44" s="127">
        <f t="shared" si="77"/>
        <v>0</v>
      </c>
      <c r="EQ44" s="127">
        <f t="shared" si="77"/>
        <v>0</v>
      </c>
      <c r="ER44" s="130">
        <f t="shared" si="77"/>
        <v>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53</v>
      </c>
      <c r="C45" s="132"/>
      <c r="D45" s="111" t="s">
        <v>2</v>
      </c>
      <c r="E45" s="133">
        <v>15727162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13567850</v>
      </c>
      <c r="DW45" s="133">
        <f t="shared" si="80"/>
        <v>12311714</v>
      </c>
      <c r="DX45" s="133">
        <f t="shared" si="80"/>
        <v>56069955</v>
      </c>
      <c r="DY45" s="133">
        <f t="shared" si="80"/>
        <v>17539000</v>
      </c>
      <c r="DZ45" s="133">
        <f t="shared" si="80"/>
        <v>23460218</v>
      </c>
      <c r="EA45" s="133">
        <f t="shared" si="80"/>
        <v>29394748</v>
      </c>
      <c r="EB45" s="133">
        <f t="shared" si="80"/>
        <v>27628252</v>
      </c>
      <c r="EC45" s="133">
        <f t="shared" si="80"/>
        <v>11851035</v>
      </c>
      <c r="ED45" s="133">
        <f aca="true" t="shared" si="81" ref="ED45:GO45">ED23</f>
        <v>19281285</v>
      </c>
      <c r="EE45" s="133">
        <f t="shared" si="81"/>
        <v>15727162</v>
      </c>
      <c r="EF45" s="135">
        <f t="shared" si="81"/>
        <v>0</v>
      </c>
      <c r="EG45" s="81">
        <f t="shared" si="81"/>
        <v>0</v>
      </c>
      <c r="EH45" s="133">
        <f t="shared" si="81"/>
        <v>0</v>
      </c>
      <c r="EI45" s="133">
        <f t="shared" si="81"/>
        <v>0</v>
      </c>
      <c r="EJ45" s="133">
        <f t="shared" si="81"/>
        <v>0</v>
      </c>
      <c r="EK45" s="133">
        <f t="shared" si="81"/>
        <v>0</v>
      </c>
      <c r="EL45" s="133">
        <f t="shared" si="81"/>
        <v>0</v>
      </c>
      <c r="EM45" s="133">
        <f t="shared" si="81"/>
        <v>0</v>
      </c>
      <c r="EN45" s="133">
        <f t="shared" si="81"/>
        <v>0</v>
      </c>
      <c r="EO45" s="133">
        <f t="shared" si="81"/>
        <v>0</v>
      </c>
      <c r="EP45" s="133">
        <f t="shared" si="81"/>
        <v>0</v>
      </c>
      <c r="EQ45" s="133">
        <f t="shared" si="81"/>
        <v>0</v>
      </c>
      <c r="ER45" s="135">
        <f t="shared" si="81"/>
        <v>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10</v>
      </c>
      <c r="E46" s="136">
        <v>146430306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98210143</v>
      </c>
      <c r="EC46" s="136">
        <f t="shared" si="84"/>
        <v>56894155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0</v>
      </c>
      <c r="EG46" s="140">
        <f t="shared" si="85"/>
        <v>0</v>
      </c>
      <c r="EH46" s="136">
        <f t="shared" si="85"/>
        <v>0</v>
      </c>
      <c r="EI46" s="136">
        <f t="shared" si="85"/>
        <v>0</v>
      </c>
      <c r="EJ46" s="136">
        <f t="shared" si="85"/>
        <v>0</v>
      </c>
      <c r="EK46" s="136">
        <f t="shared" si="85"/>
        <v>0</v>
      </c>
      <c r="EL46" s="136">
        <f t="shared" si="85"/>
        <v>0</v>
      </c>
      <c r="EM46" s="136">
        <f t="shared" si="85"/>
        <v>0</v>
      </c>
      <c r="EN46" s="136">
        <f t="shared" si="85"/>
        <v>0</v>
      </c>
      <c r="EO46" s="136">
        <f t="shared" si="85"/>
        <v>0</v>
      </c>
      <c r="EP46" s="136">
        <f t="shared" si="85"/>
        <v>0</v>
      </c>
      <c r="EQ46" s="136">
        <f t="shared" si="85"/>
        <v>0</v>
      </c>
      <c r="ER46" s="139">
        <f t="shared" si="85"/>
        <v>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54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55</v>
      </c>
      <c r="C48" s="149"/>
      <c r="D48" s="150" t="s">
        <v>56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57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56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41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58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56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41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59</v>
      </c>
      <c r="C58" s="158" t="s">
        <v>60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56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41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51</v>
      </c>
      <c r="C62" s="176"/>
      <c r="D62" s="177" t="s">
        <v>61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53</v>
      </c>
      <c r="C63" s="143"/>
      <c r="D63" s="185" t="s">
        <v>62</v>
      </c>
      <c r="E63" s="186">
        <v>10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138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63</v>
      </c>
      <c r="C65" s="50"/>
      <c r="D65" s="197" t="s">
        <v>64</v>
      </c>
      <c r="E65" s="198">
        <v>79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78.2</v>
      </c>
      <c r="DW65" s="198">
        <f>ROUND((DW45+DW46)/('基準年（平成２２年）'!$F$6+'基準年（平成２２年）'!$F$7)*100,1)</f>
        <v>63.5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61.3</v>
      </c>
      <c r="EC65" s="198">
        <f>ROUND((EC45+EC46)/('基準年（平成２２年）'!$F$6+'基準年（平成２２年）'!$F$7)*100,1)</f>
        <v>33.5</v>
      </c>
      <c r="ED65" s="198">
        <f>ROUND((ED45+ED46)/('基準年（平成２２年）'!$F$6+'基準年（平成２２年）'!$F$7)*100,1)</f>
        <v>80.5</v>
      </c>
      <c r="EE65" s="198">
        <f>ROUND((EE45+EE46)/('基準年（平成２２年）'!$F$6+'基準年（平成２２年）'!$F$7)*100,1)</f>
        <v>79</v>
      </c>
      <c r="EF65" s="200">
        <f>ROUND((EF45+EF46)/('基準年（平成２２年）'!$F$6+'基準年（平成２２年）'!$F$7)*100,1)</f>
        <v>0</v>
      </c>
      <c r="EG65" s="201">
        <f>ROUND((EG45+EG46)/('基準年（平成２２年）'!$F$6+'基準年（平成２２年）'!$F$7)*100,1)</f>
        <v>0</v>
      </c>
      <c r="EH65" s="198">
        <f>ROUND((EH45+EH46)/('基準年（平成２２年）'!$F$6+'基準年（平成２２年）'!$F$7)*100,1)</f>
        <v>0</v>
      </c>
      <c r="EI65" s="198">
        <f>ROUND((EI45+EI46)/('基準年（平成２２年）'!$F$6+'基準年（平成２２年）'!$F$7)*100,1)</f>
        <v>0</v>
      </c>
      <c r="EJ65" s="198">
        <f>ROUND((EJ45+EJ46)/('基準年（平成２２年）'!$F$6+'基準年（平成２２年）'!$F$7)*100,1)</f>
        <v>0</v>
      </c>
      <c r="EK65" s="198">
        <f>ROUND((EK45+EK46)/('基準年（平成２２年）'!$F$6+'基準年（平成２２年）'!$F$7)*100,1)</f>
        <v>0</v>
      </c>
      <c r="EL65" s="198">
        <f>ROUND((EL45+EL46)/('基準年（平成２２年）'!$F$6+'基準年（平成２２年）'!$F$7)*100,1)</f>
        <v>0</v>
      </c>
      <c r="EM65" s="198">
        <f>ROUND((EM45+EM46)/('基準年（平成２２年）'!$F$6+'基準年（平成２２年）'!$F$7)*100,1)</f>
        <v>0</v>
      </c>
      <c r="EN65" s="198">
        <f>ROUND((EN45+EN46)/('基準年（平成２２年）'!$F$6+'基準年（平成２２年）'!$F$7)*100,1)</f>
        <v>0</v>
      </c>
      <c r="EO65" s="198">
        <f>ROUND((EO45+EO46)/('基準年（平成２２年）'!$F$6+'基準年（平成２２年）'!$F$7)*100,1)</f>
        <v>0</v>
      </c>
      <c r="EP65" s="198">
        <f>ROUND((EP45+EP46)/('基準年（平成２２年）'!$F$6+'基準年（平成２２年）'!$F$7)*100,1)</f>
        <v>0</v>
      </c>
      <c r="EQ65" s="198">
        <f>ROUND((EQ45+EQ46)/('基準年（平成２２年）'!$F$6+'基準年（平成２２年）'!$F$7)*100,1)</f>
        <v>0</v>
      </c>
      <c r="ER65" s="200">
        <f>ROUND((ER45+ER46)/('基準年（平成２２年）'!$F$6+'基準年（平成２２年）'!$F$7)*100,1)</f>
        <v>0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50</v>
      </c>
      <c r="C66" s="50"/>
      <c r="D66" s="202" t="s">
        <v>2</v>
      </c>
      <c r="E66" s="198">
        <v>108.5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93.6</v>
      </c>
      <c r="DW66" s="198">
        <f>ROUND(DW45/'基準年（平成２２年）'!$F$6*100,1)</f>
        <v>84.9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161.8</v>
      </c>
      <c r="EA66" s="198">
        <f>ROUND(EA45/'基準年（平成２２年）'!$F$6*100,1)</f>
        <v>202.8</v>
      </c>
      <c r="EB66" s="198">
        <f>ROUND(EB45/'基準年（平成２２年）'!$F$6*100,1)</f>
        <v>190.6</v>
      </c>
      <c r="EC66" s="198">
        <f>ROUND(EC45/'基準年（平成２２年）'!$F$6*100,1)</f>
        <v>81.7</v>
      </c>
      <c r="ED66" s="198">
        <f>ROUND(ED45/'基準年（平成２２年）'!$F$6*100,1)</f>
        <v>133</v>
      </c>
      <c r="EE66" s="198">
        <f>ROUND(EE45/'基準年（平成２２年）'!$F$6*100,1)</f>
        <v>108.5</v>
      </c>
      <c r="EF66" s="200">
        <f>ROUND(EF45/'基準年（平成２２年）'!$F$6*100,1)</f>
        <v>0</v>
      </c>
      <c r="EG66" s="201">
        <f>ROUND(EG45/'基準年（平成２２年）'!$F$6*100,1)</f>
        <v>0</v>
      </c>
      <c r="EH66" s="198">
        <f>ROUND(EH45/'基準年（平成２２年）'!$F$6*100,1)</f>
        <v>0</v>
      </c>
      <c r="EI66" s="198">
        <f>ROUND(EI45/'基準年（平成２２年）'!$F$6*100,1)</f>
        <v>0</v>
      </c>
      <c r="EJ66" s="198">
        <f>ROUND(EJ45/'基準年（平成２２年）'!$F$6*100,1)</f>
        <v>0</v>
      </c>
      <c r="EK66" s="198">
        <f>ROUND(EK45/'基準年（平成２２年）'!$F$6*100,1)</f>
        <v>0</v>
      </c>
      <c r="EL66" s="198">
        <f>ROUND(EL45/'基準年（平成２２年）'!$F$6*100,1)</f>
        <v>0</v>
      </c>
      <c r="EM66" s="198">
        <f>ROUND(EM45/'基準年（平成２２年）'!$F$6*100,1)</f>
        <v>0</v>
      </c>
      <c r="EN66" s="198">
        <f>ROUND(EN45/'基準年（平成２２年）'!$F$6*100,1)</f>
        <v>0</v>
      </c>
      <c r="EO66" s="198">
        <f>ROUND(EO45/'基準年（平成２２年）'!$F$6*100,1)</f>
        <v>0</v>
      </c>
      <c r="EP66" s="198">
        <f>ROUND(EP45/'基準年（平成２２年）'!$F$6*100,1)</f>
        <v>0</v>
      </c>
      <c r="EQ66" s="198">
        <f>ROUND(EQ45/'基準年（平成２２年）'!$F$6*100,1)</f>
        <v>0</v>
      </c>
      <c r="ER66" s="200">
        <f>ROUND(ER45/'基準年（平成２２年）'!$F$6*100,1)</f>
        <v>0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10</v>
      </c>
      <c r="E67" s="198">
        <v>76.8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51.5</v>
      </c>
      <c r="EC67" s="198">
        <f>ROUND(EC46/'基準年（平成２２年）'!$F$7*100,1)</f>
        <v>29.8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0</v>
      </c>
      <c r="EG67" s="201">
        <f>ROUND(EG46/'基準年（平成２２年）'!$F$7*100,1)</f>
        <v>0</v>
      </c>
      <c r="EH67" s="198">
        <f>ROUND(EH46/'基準年（平成２２年）'!$F$7*100,1)</f>
        <v>0</v>
      </c>
      <c r="EI67" s="198">
        <f>ROUND(EI46/'基準年（平成２２年）'!$F$7*100,1)</f>
        <v>0</v>
      </c>
      <c r="EJ67" s="198">
        <f>ROUND(EJ46/'基準年（平成２２年）'!$F$7*100,1)</f>
        <v>0</v>
      </c>
      <c r="EK67" s="198">
        <f>ROUND(EK46/'基準年（平成２２年）'!$F$7*100,1)</f>
        <v>0</v>
      </c>
      <c r="EL67" s="198">
        <f>ROUND(EL46/'基準年（平成２２年）'!$F$7*100,1)</f>
        <v>0</v>
      </c>
      <c r="EM67" s="198">
        <f>ROUND(EM46/'基準年（平成２２年）'!$F$7*100,1)</f>
        <v>0</v>
      </c>
      <c r="EN67" s="198">
        <f>ROUND(EN46/'基準年（平成２２年）'!$F$7*100,1)</f>
        <v>0</v>
      </c>
      <c r="EO67" s="198">
        <f>ROUND(EO46/'基準年（平成２２年）'!$F$7*100,1)</f>
        <v>0</v>
      </c>
      <c r="EP67" s="198">
        <f>ROUND(EP46/'基準年（平成２２年）'!$F$7*100,1)</f>
        <v>0</v>
      </c>
      <c r="EQ67" s="198">
        <f>ROUND(EQ46/'基準年（平成２２年）'!$F$7*100,1)</f>
        <v>0</v>
      </c>
      <c r="ER67" s="200">
        <f>ROUND(ER46/'基準年（平成２２年）'!$F$7*100,1)</f>
        <v>0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79.</v>
      </c>
      <c r="G68" s="43">
        <f>ROUND((E65-ROUNDDOWN(E65,0))*10,0)</f>
        <v>0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108.</v>
      </c>
      <c r="G69" s="43">
        <f>ROUND((E66-ROUNDDOWN(E66,0))*10,0)</f>
        <v>5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76.</v>
      </c>
      <c r="G70" s="43">
        <f>ROUND((E67-ROUNDDOWN(E67,0))*10,0)</f>
        <v>8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65</v>
      </c>
      <c r="C71" s="217"/>
      <c r="D71" s="197" t="s">
        <v>64</v>
      </c>
      <c r="E71" s="198">
        <v>157.3</v>
      </c>
      <c r="F71" s="198"/>
      <c r="G71" s="198" t="s">
        <v>66</v>
      </c>
      <c r="H71" s="198" t="s">
        <v>66</v>
      </c>
      <c r="I71" s="198" t="s">
        <v>66</v>
      </c>
      <c r="J71" s="198" t="s">
        <v>66</v>
      </c>
      <c r="K71" s="198" t="s">
        <v>66</v>
      </c>
      <c r="L71" s="198" t="s">
        <v>66</v>
      </c>
      <c r="M71" s="198" t="s">
        <v>66</v>
      </c>
      <c r="N71" s="198" t="s">
        <v>66</v>
      </c>
      <c r="O71" s="198" t="s">
        <v>66</v>
      </c>
      <c r="P71" s="198" t="s">
        <v>66</v>
      </c>
      <c r="Q71" s="198" t="s">
        <v>66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68.1</v>
      </c>
      <c r="DW71" s="198">
        <f t="shared" si="122"/>
        <v>99.1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76.1</v>
      </c>
      <c r="EA71" s="198">
        <f t="shared" si="123"/>
        <v>94.7</v>
      </c>
      <c r="EB71" s="198">
        <f t="shared" si="123"/>
        <v>82.3</v>
      </c>
      <c r="EC71" s="198">
        <f t="shared" si="123"/>
        <v>106.3</v>
      </c>
      <c r="ED71" s="198">
        <f t="shared" si="123"/>
        <v>108.6</v>
      </c>
      <c r="EE71" s="198">
        <f t="shared" si="123"/>
        <v>157.3</v>
      </c>
      <c r="EF71" s="200">
        <f t="shared" si="123"/>
        <v>0</v>
      </c>
      <c r="EG71" s="201">
        <f t="shared" si="123"/>
        <v>0</v>
      </c>
      <c r="EH71" s="198">
        <f aca="true" t="shared" si="124" ref="EH71:EQ73">ROUND(EH44/DV44*100,1)</f>
        <v>0</v>
      </c>
      <c r="EI71" s="198">
        <f t="shared" si="124"/>
        <v>0</v>
      </c>
      <c r="EJ71" s="198">
        <f t="shared" si="124"/>
        <v>0</v>
      </c>
      <c r="EK71" s="198">
        <f t="shared" si="124"/>
        <v>0</v>
      </c>
      <c r="EL71" s="198">
        <f t="shared" si="124"/>
        <v>0</v>
      </c>
      <c r="EM71" s="198">
        <f t="shared" si="124"/>
        <v>0</v>
      </c>
      <c r="EN71" s="198">
        <f t="shared" si="124"/>
        <v>0</v>
      </c>
      <c r="EO71" s="198">
        <f t="shared" si="124"/>
        <v>0</v>
      </c>
      <c r="EP71" s="198">
        <f t="shared" si="124"/>
        <v>0</v>
      </c>
      <c r="EQ71" s="198">
        <f t="shared" si="124"/>
        <v>0</v>
      </c>
      <c r="ER71" s="200" t="e">
        <f aca="true" t="shared" si="125" ref="ER71:FA73">ROUND(ER44/EF44*100,1)</f>
        <v>#DIV/0!</v>
      </c>
      <c r="ES71" s="201" t="e">
        <f t="shared" si="125"/>
        <v>#DIV/0!</v>
      </c>
      <c r="ET71" s="198" t="e">
        <f t="shared" si="125"/>
        <v>#DIV/0!</v>
      </c>
      <c r="EU71" s="198" t="e">
        <f t="shared" si="125"/>
        <v>#DIV/0!</v>
      </c>
      <c r="EV71" s="198" t="e">
        <f t="shared" si="125"/>
        <v>#DIV/0!</v>
      </c>
      <c r="EW71" s="198" t="e">
        <f t="shared" si="125"/>
        <v>#DIV/0!</v>
      </c>
      <c r="EX71" s="198" t="e">
        <f t="shared" si="125"/>
        <v>#DIV/0!</v>
      </c>
      <c r="EY71" s="198" t="e">
        <f t="shared" si="125"/>
        <v>#DIV/0!</v>
      </c>
      <c r="EZ71" s="198" t="e">
        <f t="shared" si="125"/>
        <v>#DIV/0!</v>
      </c>
      <c r="FA71" s="198" t="e">
        <f t="shared" si="125"/>
        <v>#DIV/0!</v>
      </c>
      <c r="FB71" s="198" t="e">
        <f aca="true" t="shared" si="126" ref="FB71:FK73">ROUND(FB44/EP44*100,1)</f>
        <v>#DIV/0!</v>
      </c>
      <c r="FC71" s="198" t="e">
        <f t="shared" si="126"/>
        <v>#DIV/0!</v>
      </c>
      <c r="FD71" s="200" t="e">
        <f t="shared" si="126"/>
        <v>#DIV/0!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67</v>
      </c>
      <c r="C72" s="132"/>
      <c r="D72" s="202" t="s">
        <v>2</v>
      </c>
      <c r="E72" s="198">
        <v>129.7</v>
      </c>
      <c r="F72" s="198" t="s">
        <v>66</v>
      </c>
      <c r="G72" s="198" t="s">
        <v>66</v>
      </c>
      <c r="H72" s="198" t="s">
        <v>66</v>
      </c>
      <c r="I72" s="198" t="s">
        <v>66</v>
      </c>
      <c r="J72" s="198" t="s">
        <v>66</v>
      </c>
      <c r="K72" s="198" t="s">
        <v>66</v>
      </c>
      <c r="L72" s="198" t="s">
        <v>66</v>
      </c>
      <c r="M72" s="198" t="s">
        <v>66</v>
      </c>
      <c r="N72" s="198" t="s">
        <v>66</v>
      </c>
      <c r="O72" s="198" t="s">
        <v>66</v>
      </c>
      <c r="P72" s="198" t="s">
        <v>66</v>
      </c>
      <c r="Q72" s="198" t="s">
        <v>66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56</v>
      </c>
      <c r="DW72" s="198">
        <f t="shared" si="122"/>
        <v>71.6</v>
      </c>
      <c r="DX72" s="198">
        <f t="shared" si="123"/>
        <v>164.3</v>
      </c>
      <c r="DY72" s="198">
        <f t="shared" si="123"/>
        <v>184.7</v>
      </c>
      <c r="DZ72" s="198">
        <f t="shared" si="123"/>
        <v>128.6</v>
      </c>
      <c r="EA72" s="198">
        <f t="shared" si="123"/>
        <v>113.7</v>
      </c>
      <c r="EB72" s="198">
        <f t="shared" si="123"/>
        <v>197.4</v>
      </c>
      <c r="EC72" s="198">
        <f t="shared" si="123"/>
        <v>176.2</v>
      </c>
      <c r="ED72" s="198">
        <f t="shared" si="123"/>
        <v>35.9</v>
      </c>
      <c r="EE72" s="198">
        <f t="shared" si="123"/>
        <v>129.7</v>
      </c>
      <c r="EF72" s="200">
        <f t="shared" si="123"/>
        <v>0</v>
      </c>
      <c r="EG72" s="201">
        <f t="shared" si="123"/>
        <v>0</v>
      </c>
      <c r="EH72" s="198">
        <f t="shared" si="124"/>
        <v>0</v>
      </c>
      <c r="EI72" s="198">
        <f t="shared" si="124"/>
        <v>0</v>
      </c>
      <c r="EJ72" s="198">
        <f t="shared" si="124"/>
        <v>0</v>
      </c>
      <c r="EK72" s="198">
        <f t="shared" si="124"/>
        <v>0</v>
      </c>
      <c r="EL72" s="198">
        <f t="shared" si="124"/>
        <v>0</v>
      </c>
      <c r="EM72" s="198">
        <f t="shared" si="124"/>
        <v>0</v>
      </c>
      <c r="EN72" s="198">
        <f t="shared" si="124"/>
        <v>0</v>
      </c>
      <c r="EO72" s="198">
        <f t="shared" si="124"/>
        <v>0</v>
      </c>
      <c r="EP72" s="198">
        <f t="shared" si="124"/>
        <v>0</v>
      </c>
      <c r="EQ72" s="198">
        <f t="shared" si="124"/>
        <v>0</v>
      </c>
      <c r="ER72" s="200" t="e">
        <f t="shared" si="125"/>
        <v>#DIV/0!</v>
      </c>
      <c r="ES72" s="201" t="e">
        <f t="shared" si="125"/>
        <v>#DIV/0!</v>
      </c>
      <c r="ET72" s="198" t="e">
        <f t="shared" si="125"/>
        <v>#DIV/0!</v>
      </c>
      <c r="EU72" s="198" t="e">
        <f t="shared" si="125"/>
        <v>#DIV/0!</v>
      </c>
      <c r="EV72" s="198" t="e">
        <f t="shared" si="125"/>
        <v>#DIV/0!</v>
      </c>
      <c r="EW72" s="198" t="e">
        <f t="shared" si="125"/>
        <v>#DIV/0!</v>
      </c>
      <c r="EX72" s="198" t="e">
        <f t="shared" si="125"/>
        <v>#DIV/0!</v>
      </c>
      <c r="EY72" s="198" t="e">
        <f t="shared" si="125"/>
        <v>#DIV/0!</v>
      </c>
      <c r="EZ72" s="198" t="e">
        <f t="shared" si="125"/>
        <v>#DIV/0!</v>
      </c>
      <c r="FA72" s="198" t="e">
        <f t="shared" si="125"/>
        <v>#DIV/0!</v>
      </c>
      <c r="FB72" s="198" t="e">
        <f t="shared" si="126"/>
        <v>#DIV/0!</v>
      </c>
      <c r="FC72" s="198" t="e">
        <f t="shared" si="126"/>
        <v>#DIV/0!</v>
      </c>
      <c r="FD72" s="200" t="e">
        <f t="shared" si="126"/>
        <v>#DIV/0!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68</v>
      </c>
      <c r="C73" s="219"/>
      <c r="D73" s="220" t="s">
        <v>10</v>
      </c>
      <c r="E73" s="221">
        <v>161</v>
      </c>
      <c r="F73" s="221" t="s">
        <v>66</v>
      </c>
      <c r="G73" s="221" t="s">
        <v>66</v>
      </c>
      <c r="H73" s="221" t="s">
        <v>66</v>
      </c>
      <c r="I73" s="221" t="s">
        <v>66</v>
      </c>
      <c r="J73" s="221" t="s">
        <v>66</v>
      </c>
      <c r="K73" s="221" t="s">
        <v>66</v>
      </c>
      <c r="L73" s="221" t="s">
        <v>66</v>
      </c>
      <c r="M73" s="221" t="s">
        <v>66</v>
      </c>
      <c r="N73" s="221" t="s">
        <v>66</v>
      </c>
      <c r="O73" s="221" t="s">
        <v>66</v>
      </c>
      <c r="P73" s="221" t="s">
        <v>66</v>
      </c>
      <c r="Q73" s="221" t="s">
        <v>66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70.7</v>
      </c>
      <c r="EC73" s="221">
        <f t="shared" si="123"/>
        <v>98.2</v>
      </c>
      <c r="ED73" s="221">
        <f t="shared" si="123"/>
        <v>148.1</v>
      </c>
      <c r="EE73" s="221">
        <f t="shared" si="123"/>
        <v>161</v>
      </c>
      <c r="EF73" s="223">
        <f t="shared" si="123"/>
        <v>0</v>
      </c>
      <c r="EG73" s="224">
        <f t="shared" si="123"/>
        <v>0</v>
      </c>
      <c r="EH73" s="221">
        <f t="shared" si="124"/>
        <v>0</v>
      </c>
      <c r="EI73" s="221">
        <f t="shared" si="124"/>
        <v>0</v>
      </c>
      <c r="EJ73" s="221">
        <f t="shared" si="124"/>
        <v>0</v>
      </c>
      <c r="EK73" s="221">
        <f t="shared" si="124"/>
        <v>0</v>
      </c>
      <c r="EL73" s="221">
        <f t="shared" si="124"/>
        <v>0</v>
      </c>
      <c r="EM73" s="221">
        <f t="shared" si="124"/>
        <v>0</v>
      </c>
      <c r="EN73" s="221">
        <f t="shared" si="124"/>
        <v>0</v>
      </c>
      <c r="EO73" s="221">
        <f t="shared" si="124"/>
        <v>0</v>
      </c>
      <c r="EP73" s="221">
        <f t="shared" si="124"/>
        <v>0</v>
      </c>
      <c r="EQ73" s="221">
        <f t="shared" si="124"/>
        <v>0</v>
      </c>
      <c r="ER73" s="223" t="e">
        <f t="shared" si="125"/>
        <v>#DIV/0!</v>
      </c>
      <c r="ES73" s="224" t="e">
        <f t="shared" si="125"/>
        <v>#DIV/0!</v>
      </c>
      <c r="ET73" s="221" t="e">
        <f t="shared" si="125"/>
        <v>#DIV/0!</v>
      </c>
      <c r="EU73" s="221" t="e">
        <f t="shared" si="125"/>
        <v>#DIV/0!</v>
      </c>
      <c r="EV73" s="221" t="e">
        <f t="shared" si="125"/>
        <v>#DIV/0!</v>
      </c>
      <c r="EW73" s="221" t="e">
        <f t="shared" si="125"/>
        <v>#DIV/0!</v>
      </c>
      <c r="EX73" s="221" t="e">
        <f t="shared" si="125"/>
        <v>#DIV/0!</v>
      </c>
      <c r="EY73" s="221" t="e">
        <f t="shared" si="125"/>
        <v>#DIV/0!</v>
      </c>
      <c r="EZ73" s="221" t="e">
        <f t="shared" si="125"/>
        <v>#DIV/0!</v>
      </c>
      <c r="FA73" s="221" t="e">
        <f t="shared" si="125"/>
        <v>#DIV/0!</v>
      </c>
      <c r="FB73" s="221" t="e">
        <f t="shared" si="126"/>
        <v>#DIV/0!</v>
      </c>
      <c r="FC73" s="221" t="e">
        <f t="shared" si="126"/>
        <v>#DIV/0!</v>
      </c>
      <c r="FD73" s="223" t="e">
        <f t="shared" si="126"/>
        <v>#DIV/0!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57.</v>
      </c>
      <c r="G74" s="225">
        <f>ROUND(IF(I74=0,"",+(I74-ROUNDDOWN(I74,0))*10),0)</f>
        <v>3</v>
      </c>
      <c r="H74" s="85" t="str">
        <f>IF(J74&gt;0,"％増であった。",IF(J74=0,"","％減であった。"))</f>
        <v>％増であった。</v>
      </c>
      <c r="I74" s="226">
        <f>ROUND(IF(J74&gt;0,J74,J74*-1),1)</f>
        <v>57.3</v>
      </c>
      <c r="J74" s="227">
        <f>+E71-100</f>
        <v>57.30000000000001</v>
      </c>
    </row>
    <row r="75" spans="6:10" ht="12" hidden="1">
      <c r="F75" s="89" t="str">
        <f>IF(I75=0,"増減がなかった。",ROUNDDOWN(I75,0)&amp;".")</f>
        <v>29.</v>
      </c>
      <c r="G75" s="228">
        <f>ROUND(IF(I75=0,"",+(I75-ROUNDDOWN(I75,0))*10),0)</f>
        <v>7</v>
      </c>
      <c r="H75" s="85" t="str">
        <f>IF(J75&gt;0,"％増、",IF(J75=0,"","％減、"))</f>
        <v>％増、</v>
      </c>
      <c r="I75" s="226">
        <f>ROUND(IF(J75&gt;0,J75,J75*-1),1)</f>
        <v>29.7</v>
      </c>
      <c r="J75" s="227">
        <f>+E72-100</f>
        <v>29.69999999999999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61.</v>
      </c>
      <c r="G76" s="230">
        <f>ROUND(IF(I76=0,"",+(I76-ROUNDDOWN(I76,0))*10),0)</f>
        <v>0</v>
      </c>
      <c r="H76" s="64" t="str">
        <f>IF(J76&gt;0,"％増であった。",IF(J76=0,"","％減であった。"))</f>
        <v>％増であった。</v>
      </c>
      <c r="I76" s="231">
        <f>ROUND(IF(J76&gt;0,J76,J76*-1),1)</f>
        <v>61</v>
      </c>
      <c r="J76" s="232">
        <f>+E73-100</f>
        <v>61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35" ht="12">
      <c r="B78" s="49" t="s">
        <v>137</v>
      </c>
      <c r="C78" s="50"/>
      <c r="D78" s="51" t="s">
        <v>36</v>
      </c>
      <c r="E78" s="295">
        <v>10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38</v>
      </c>
      <c r="DW78" s="5">
        <v>33</v>
      </c>
      <c r="DX78" s="5">
        <v>57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10</v>
      </c>
    </row>
    <row r="79" spans="2:135" ht="12">
      <c r="B79" s="32"/>
      <c r="C79" s="33"/>
      <c r="D79" s="51" t="s">
        <v>12</v>
      </c>
      <c r="E79" s="295">
        <v>196680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1526609</v>
      </c>
      <c r="DW79" s="5">
        <v>953917</v>
      </c>
      <c r="DX79" s="5">
        <v>1548295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196680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平成26年</v>
      </c>
    </row>
    <row r="3" spans="1:8" ht="14.25" thickBot="1">
      <c r="A3" s="13"/>
      <c r="B3" s="14"/>
      <c r="C3" s="15"/>
      <c r="D3" s="16" t="str">
        <f>データ!E3</f>
        <v>１０月</v>
      </c>
      <c r="H3" s="236" t="str">
        <f>+D2&amp;D3&amp;"分"</f>
        <v>平成26年１０月分</v>
      </c>
    </row>
    <row r="4" spans="1:8" ht="13.5">
      <c r="A4" s="20" t="s">
        <v>32</v>
      </c>
      <c r="B4" s="21"/>
      <c r="C4" s="22"/>
      <c r="D4" s="29">
        <f>データ!E4</f>
        <v>388</v>
      </c>
      <c r="H4" s="236" t="str">
        <f>+D4&amp;"工場"</f>
        <v>388工場</v>
      </c>
    </row>
    <row r="5" spans="1:4" ht="13.5">
      <c r="A5" s="32"/>
      <c r="B5" s="33"/>
      <c r="C5" s="18" t="s">
        <v>33</v>
      </c>
      <c r="D5" s="34">
        <f>データ!E5</f>
        <v>84.9</v>
      </c>
    </row>
    <row r="6" spans="1:4" ht="13.5">
      <c r="A6" s="33"/>
      <c r="B6" s="33"/>
      <c r="C6" s="40"/>
      <c r="D6" s="41"/>
    </row>
    <row r="7" spans="1:8" ht="13.5">
      <c r="A7" s="20" t="s">
        <v>34</v>
      </c>
      <c r="B7" s="21"/>
      <c r="C7" s="22"/>
      <c r="D7" s="29">
        <f>データ!E7</f>
        <v>105</v>
      </c>
      <c r="H7" s="236" t="str">
        <f>+D7&amp;"工場"</f>
        <v>105工場</v>
      </c>
    </row>
    <row r="8" spans="1:4" ht="13.5">
      <c r="A8" s="32"/>
      <c r="B8" s="33"/>
      <c r="C8" s="18" t="s">
        <v>33</v>
      </c>
      <c r="D8" s="34">
        <f>データ!E8</f>
        <v>62.5</v>
      </c>
    </row>
    <row r="9" spans="1:4" ht="13.5">
      <c r="A9" s="45"/>
      <c r="B9" s="45"/>
      <c r="C9" s="46"/>
      <c r="D9" s="47"/>
    </row>
    <row r="10" spans="1:8" ht="13.5">
      <c r="A10" s="49" t="s">
        <v>35</v>
      </c>
      <c r="B10" s="50"/>
      <c r="C10" s="51" t="s">
        <v>36</v>
      </c>
      <c r="D10" s="295">
        <f>データ!E10</f>
        <v>47</v>
      </c>
      <c r="E10" s="237"/>
      <c r="F10" s="238"/>
      <c r="G10" s="238"/>
      <c r="H10" s="236" t="str">
        <f>"起工"&amp;D10&amp;"隻、"</f>
        <v>起工47隻、</v>
      </c>
    </row>
    <row r="11" spans="1:8" ht="13.5">
      <c r="A11" s="32"/>
      <c r="B11" s="33"/>
      <c r="C11" s="51" t="s">
        <v>12</v>
      </c>
      <c r="D11" s="295">
        <f>データ!E11</f>
        <v>1133937</v>
      </c>
      <c r="E11" s="237">
        <f>+ROUND(D11,-3)</f>
        <v>1134000</v>
      </c>
      <c r="F11" s="238" t="str">
        <f>+ROUNDDOWN(E11/10000,0)&amp;"万"</f>
        <v>113万</v>
      </c>
      <c r="G11" s="238" t="str">
        <f>+IF(LEFT(RIGHT(E11,4),1)="0","",LEFT(RIGHT(E11,4),1)&amp;"千")</f>
        <v>4千</v>
      </c>
      <c r="H11" s="236" t="str">
        <f>+F11&amp;G11&amp;"G/T、"</f>
        <v>113万4千G/T、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37</v>
      </c>
      <c r="B13" s="50"/>
      <c r="C13" s="51" t="s">
        <v>36</v>
      </c>
      <c r="D13" s="295">
        <f>データ!E13</f>
        <v>54</v>
      </c>
      <c r="E13" s="237"/>
      <c r="F13" s="238"/>
      <c r="G13" s="238"/>
      <c r="H13" s="236" t="str">
        <f>"進水"&amp;D13&amp;"隻、"</f>
        <v>進水54隻、</v>
      </c>
    </row>
    <row r="14" spans="1:8" ht="13.5">
      <c r="A14" s="32"/>
      <c r="B14" s="33"/>
      <c r="C14" s="51" t="s">
        <v>12</v>
      </c>
      <c r="D14" s="295">
        <f>データ!E14</f>
        <v>1156746</v>
      </c>
      <c r="E14" s="237">
        <f>+ROUND(D14,-3)</f>
        <v>1157000</v>
      </c>
      <c r="F14" s="238" t="str">
        <f>+ROUNDDOWN(E14/10000,0)&amp;"万"</f>
        <v>115万</v>
      </c>
      <c r="G14" s="238" t="str">
        <f>+IF(LEFT(RIGHT(E14,4),1)="0","",LEFT(RIGHT(E14,4),1)&amp;"千")</f>
        <v>7千</v>
      </c>
      <c r="H14" s="236" t="str">
        <f>+F14&amp;G14&amp;"G/T、"</f>
        <v>115万7千G/T、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38</v>
      </c>
      <c r="C16" s="70" t="s">
        <v>36</v>
      </c>
      <c r="D16" s="71">
        <f>データ!E16</f>
        <v>53</v>
      </c>
      <c r="F16" s="238"/>
      <c r="G16" s="238"/>
      <c r="H16" s="236" t="str">
        <f>"しゅん工"&amp;D16&amp;"隻、"</f>
        <v>しゅん工53隻、</v>
      </c>
    </row>
    <row r="17" spans="1:8" ht="13.5">
      <c r="A17" s="20"/>
      <c r="B17" s="69"/>
      <c r="C17" s="70" t="s">
        <v>12</v>
      </c>
      <c r="D17" s="76">
        <f>データ!E17</f>
        <v>1545362</v>
      </c>
      <c r="E17" s="237">
        <f>+ROUND(D17,-3)</f>
        <v>1545000</v>
      </c>
      <c r="F17" s="238" t="str">
        <f>+ROUNDDOWN(E17/10000,0)&amp;"万"</f>
        <v>154万</v>
      </c>
      <c r="G17" s="238" t="str">
        <f>+IF(LEFT(RIGHT(E17,4),1)="0","",LEFT(RIGHT(E17,4),1)&amp;"千")</f>
        <v>5千</v>
      </c>
      <c r="H17" s="236" t="str">
        <f>+F17&amp;G17&amp;"G/T、"</f>
        <v>154万5千G/T、</v>
      </c>
    </row>
    <row r="18" spans="1:8" ht="13.5">
      <c r="A18" s="20" t="s">
        <v>39</v>
      </c>
      <c r="B18" s="51" t="s">
        <v>19</v>
      </c>
      <c r="C18" s="70" t="s">
        <v>40</v>
      </c>
      <c r="D18" s="71">
        <f>データ!E18</f>
        <v>162157468</v>
      </c>
      <c r="E18" s="237">
        <f>+ROUND(D18,-5)</f>
        <v>162200000</v>
      </c>
      <c r="F18" s="241">
        <f>+E18/100000</f>
        <v>1622</v>
      </c>
      <c r="G18" s="241" t="str">
        <f>+IF(F19&gt;0,F19&amp;",","")</f>
        <v>1,</v>
      </c>
      <c r="H18" s="242" t="str">
        <f>+G18&amp;G19</f>
        <v>1,622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622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42</v>
      </c>
      <c r="C21" s="70" t="s">
        <v>36</v>
      </c>
      <c r="D21" s="71">
        <f>データ!E21</f>
        <v>19</v>
      </c>
      <c r="F21" s="238"/>
      <c r="G21" s="238"/>
      <c r="H21" s="236" t="str">
        <f>+D21&amp;"隻"</f>
        <v>19隻</v>
      </c>
    </row>
    <row r="22" spans="1:8" ht="13.5">
      <c r="A22" s="20"/>
      <c r="B22" s="69" t="s">
        <v>43</v>
      </c>
      <c r="C22" s="70" t="s">
        <v>12</v>
      </c>
      <c r="D22" s="295">
        <f>データ!E22</f>
        <v>13760</v>
      </c>
      <c r="E22" s="237">
        <f>+ROUND(D22,-3)</f>
        <v>14000</v>
      </c>
      <c r="F22" s="238" t="str">
        <f>+ROUNDDOWN(E22/10000,0)&amp;"万"</f>
        <v>1万</v>
      </c>
      <c r="G22" s="238" t="str">
        <f>+IF(LEFT(RIGHT(E22,4),1)="0","",LEFT(RIGHT(E22,4),1)&amp;"千")</f>
        <v>4千</v>
      </c>
      <c r="H22" s="236" t="str">
        <f>+F22&amp;G22&amp;"G/T"</f>
        <v>1万4千G/T</v>
      </c>
    </row>
    <row r="23" spans="1:8" ht="13.5">
      <c r="A23" s="20"/>
      <c r="B23" s="51" t="s">
        <v>44</v>
      </c>
      <c r="C23" s="70" t="s">
        <v>40</v>
      </c>
      <c r="D23" s="295">
        <f>データ!E23</f>
        <v>15727162</v>
      </c>
      <c r="E23" s="237">
        <f>+ROUND(D23,-5)</f>
        <v>15700000</v>
      </c>
      <c r="F23" s="241">
        <f>+E23/100000</f>
        <v>157</v>
      </c>
      <c r="G23" s="241">
        <f>+IF(F24&gt;0,F24&amp;",","")</f>
      </c>
      <c r="H23" s="242" t="str">
        <f>+G23&amp;G24</f>
        <v>157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157</v>
      </c>
    </row>
    <row r="25" spans="1:4" ht="13.5">
      <c r="A25" s="82"/>
      <c r="B25" s="45"/>
      <c r="C25" s="45"/>
      <c r="D25" s="97"/>
    </row>
    <row r="26" spans="1:8" ht="13.5">
      <c r="A26" s="20" t="s">
        <v>45</v>
      </c>
      <c r="B26" s="69" t="s">
        <v>46</v>
      </c>
      <c r="C26" s="70" t="s">
        <v>36</v>
      </c>
      <c r="D26" s="71">
        <f>データ!E26</f>
        <v>34</v>
      </c>
      <c r="F26" s="238"/>
      <c r="G26" s="238"/>
      <c r="H26" s="236" t="str">
        <f>+D26&amp;"隻"</f>
        <v>34隻</v>
      </c>
    </row>
    <row r="27" spans="1:8" ht="13.5">
      <c r="A27" s="20"/>
      <c r="B27" s="69" t="s">
        <v>47</v>
      </c>
      <c r="C27" s="70" t="s">
        <v>12</v>
      </c>
      <c r="D27" s="295">
        <f>データ!E27</f>
        <v>1531602</v>
      </c>
      <c r="E27" s="237">
        <f>+ROUND(D27,-3)</f>
        <v>1532000</v>
      </c>
      <c r="F27" s="238" t="str">
        <f>+ROUNDDOWN(E27/10000,0)&amp;"万"</f>
        <v>153万</v>
      </c>
      <c r="G27" s="238" t="str">
        <f>+IF(LEFT(RIGHT(E27,4),1)="0","",LEFT(RIGHT(E27,4),1)&amp;"千")</f>
        <v>2千</v>
      </c>
      <c r="H27" s="236" t="str">
        <f>+F27&amp;G27&amp;"G/T"</f>
        <v>153万2千G/T</v>
      </c>
    </row>
    <row r="28" spans="1:8" ht="13.5">
      <c r="A28" s="32"/>
      <c r="B28" s="51" t="s">
        <v>44</v>
      </c>
      <c r="C28" s="70" t="s">
        <v>40</v>
      </c>
      <c r="D28" s="295">
        <f>データ!E28</f>
        <v>146430306</v>
      </c>
      <c r="E28" s="237">
        <f>+ROUND(D28,-5)</f>
        <v>146400000</v>
      </c>
      <c r="F28" s="241">
        <f>+E28/100000</f>
        <v>1464</v>
      </c>
      <c r="G28" s="241" t="str">
        <f>+IF(F29&gt;0,F29&amp;",","")</f>
        <v>1,</v>
      </c>
      <c r="H28" s="242" t="str">
        <f>+G28&amp;G29</f>
        <v>1,464</v>
      </c>
    </row>
    <row r="29" spans="1:7" ht="13.5">
      <c r="A29" s="82"/>
      <c r="B29" s="82"/>
      <c r="C29" s="82"/>
      <c r="D29" s="94"/>
      <c r="F29" s="238">
        <f>+ROUNDDOWN(F28/1000,0)</f>
        <v>1</v>
      </c>
      <c r="G29" s="238" t="str">
        <f>+RIGHT(F28,3)</f>
        <v>464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48</v>
      </c>
      <c r="C31" s="104"/>
      <c r="D31" s="105">
        <f>データ!E31</f>
        <v>53</v>
      </c>
      <c r="H31" s="236" t="str">
        <f>+D31&amp;"隻"</f>
        <v>53隻</v>
      </c>
    </row>
    <row r="32" spans="1:4" ht="13.5">
      <c r="A32" s="20" t="s">
        <v>39</v>
      </c>
      <c r="B32" s="110"/>
      <c r="C32" s="111" t="s">
        <v>19</v>
      </c>
      <c r="D32" s="112">
        <f>データ!E32</f>
        <v>19</v>
      </c>
    </row>
    <row r="33" spans="1:4" ht="13.5">
      <c r="A33" s="20"/>
      <c r="B33" s="69" t="s">
        <v>42</v>
      </c>
      <c r="C33" s="111" t="s">
        <v>3</v>
      </c>
      <c r="D33" s="296">
        <f>データ!E33</f>
        <v>9</v>
      </c>
    </row>
    <row r="34" spans="1:4" ht="13.5">
      <c r="A34" s="20"/>
      <c r="B34" s="69"/>
      <c r="C34" s="111" t="s">
        <v>4</v>
      </c>
      <c r="D34" s="296">
        <f>データ!E34</f>
        <v>0</v>
      </c>
    </row>
    <row r="35" spans="1:4" ht="13.5">
      <c r="A35" s="20" t="s">
        <v>45</v>
      </c>
      <c r="B35" s="69" t="s">
        <v>43</v>
      </c>
      <c r="C35" s="111" t="s">
        <v>5</v>
      </c>
      <c r="D35" s="296">
        <f>データ!E35</f>
        <v>0</v>
      </c>
    </row>
    <row r="36" spans="1:4" ht="13.5">
      <c r="A36" s="20"/>
      <c r="B36" s="69"/>
      <c r="C36" s="111" t="s">
        <v>6</v>
      </c>
      <c r="D36" s="296">
        <f>データ!E36</f>
        <v>0</v>
      </c>
    </row>
    <row r="37" spans="1:4" ht="13.5">
      <c r="A37" s="20"/>
      <c r="B37" s="69" t="s">
        <v>44</v>
      </c>
      <c r="C37" s="111" t="s">
        <v>7</v>
      </c>
      <c r="D37" s="296">
        <f>データ!E37</f>
        <v>2</v>
      </c>
    </row>
    <row r="38" spans="1:4" ht="13.5">
      <c r="A38" s="20" t="s">
        <v>49</v>
      </c>
      <c r="B38" s="69"/>
      <c r="C38" s="111" t="s">
        <v>8</v>
      </c>
      <c r="D38" s="296">
        <f>データ!E38</f>
        <v>3</v>
      </c>
    </row>
    <row r="39" spans="1:4" ht="13.5">
      <c r="A39" s="20"/>
      <c r="B39" s="51"/>
      <c r="C39" s="111" t="s">
        <v>9</v>
      </c>
      <c r="D39" s="296">
        <f>データ!E39</f>
        <v>5</v>
      </c>
    </row>
    <row r="40" spans="1:4" ht="13.5">
      <c r="A40" s="20"/>
      <c r="B40" s="69"/>
      <c r="C40" s="111" t="s">
        <v>19</v>
      </c>
      <c r="D40" s="112">
        <f>データ!E40</f>
        <v>34</v>
      </c>
    </row>
    <row r="41" spans="1:4" ht="13.5">
      <c r="A41" s="20" t="s">
        <v>50</v>
      </c>
      <c r="B41" s="69" t="s">
        <v>46</v>
      </c>
      <c r="C41" s="111" t="s">
        <v>3</v>
      </c>
      <c r="D41" s="296">
        <f>データ!E41</f>
        <v>29</v>
      </c>
    </row>
    <row r="42" spans="1:4" ht="13.5">
      <c r="A42" s="20"/>
      <c r="B42" s="69" t="s">
        <v>47</v>
      </c>
      <c r="C42" s="111" t="s">
        <v>7</v>
      </c>
      <c r="D42" s="296">
        <f>データ!E42</f>
        <v>5</v>
      </c>
    </row>
    <row r="43" spans="1:4" ht="14.25" thickBot="1">
      <c r="A43" s="13"/>
      <c r="B43" s="118" t="s">
        <v>44</v>
      </c>
      <c r="C43" s="119" t="s">
        <v>9</v>
      </c>
      <c r="D43" s="297">
        <f>データ!E43</f>
        <v>0</v>
      </c>
    </row>
    <row r="44" spans="1:4" ht="13.5">
      <c r="A44" s="124" t="s">
        <v>51</v>
      </c>
      <c r="B44" s="125"/>
      <c r="C44" s="126" t="s">
        <v>52</v>
      </c>
      <c r="D44" s="127">
        <f>データ!E44</f>
        <v>162157468</v>
      </c>
    </row>
    <row r="45" spans="1:4" ht="13.5">
      <c r="A45" s="49" t="s">
        <v>53</v>
      </c>
      <c r="B45" s="132"/>
      <c r="C45" s="111" t="s">
        <v>2</v>
      </c>
      <c r="D45" s="133">
        <f>データ!E45</f>
        <v>15727162</v>
      </c>
    </row>
    <row r="46" spans="1:4" ht="14.25" thickBot="1">
      <c r="A46" s="13"/>
      <c r="B46" s="15"/>
      <c r="C46" s="119" t="s">
        <v>10</v>
      </c>
      <c r="D46" s="136">
        <f>データ!E46</f>
        <v>146430306</v>
      </c>
    </row>
    <row r="47" spans="1:8" ht="13.5" hidden="1">
      <c r="A47" s="141"/>
      <c r="B47" s="142" t="s">
        <v>54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55</v>
      </c>
      <c r="B48" s="149"/>
      <c r="C48" s="150" t="s">
        <v>56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57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56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58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56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59</v>
      </c>
      <c r="B58" s="158" t="s">
        <v>60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56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51</v>
      </c>
      <c r="B62" s="176"/>
      <c r="C62" s="177" t="s">
        <v>61</v>
      </c>
      <c r="D62" s="178">
        <f>データ!E62</f>
        <v>0</v>
      </c>
    </row>
    <row r="63" spans="1:4" ht="13.5">
      <c r="A63" s="184" t="s">
        <v>53</v>
      </c>
      <c r="B63" s="143"/>
      <c r="C63" s="185" t="s">
        <v>62</v>
      </c>
      <c r="D63" s="186">
        <f>データ!E63</f>
        <v>10</v>
      </c>
    </row>
    <row r="64" spans="1:4" ht="13.5">
      <c r="A64" s="20"/>
      <c r="B64" s="21"/>
      <c r="C64" s="191" t="s">
        <v>91</v>
      </c>
      <c r="D64" s="192">
        <f>データ!E64</f>
        <v>100</v>
      </c>
    </row>
    <row r="65" spans="1:8" ht="13.5">
      <c r="A65" s="49" t="s">
        <v>63</v>
      </c>
      <c r="B65" s="50"/>
      <c r="C65" s="197" t="s">
        <v>64</v>
      </c>
      <c r="D65" s="198">
        <f>データ!E65</f>
        <v>79</v>
      </c>
      <c r="H65" s="243">
        <f>+D65</f>
        <v>79</v>
      </c>
    </row>
    <row r="66" spans="1:8" ht="13.5">
      <c r="A66" s="49" t="s">
        <v>50</v>
      </c>
      <c r="B66" s="50"/>
      <c r="C66" s="202" t="s">
        <v>2</v>
      </c>
      <c r="D66" s="198">
        <f>データ!E66</f>
        <v>108.5</v>
      </c>
      <c r="H66" s="243">
        <f>+D66</f>
        <v>108.5</v>
      </c>
    </row>
    <row r="67" spans="1:8" ht="13.5">
      <c r="A67" s="32"/>
      <c r="B67" s="33"/>
      <c r="C67" s="202" t="s">
        <v>10</v>
      </c>
      <c r="D67" s="198">
        <f>データ!E67</f>
        <v>76.8</v>
      </c>
      <c r="H67" s="243">
        <f>+D67</f>
        <v>76.8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65</v>
      </c>
      <c r="B71" s="217"/>
      <c r="C71" s="197" t="s">
        <v>64</v>
      </c>
      <c r="D71" s="198">
        <f>データ!E71</f>
        <v>157.3</v>
      </c>
      <c r="E71" s="244">
        <f>+D71-100</f>
        <v>57.30000000000001</v>
      </c>
      <c r="F71" s="337">
        <f>ABS(E71)</f>
        <v>57.30000000000001</v>
      </c>
      <c r="G71" t="str">
        <f>+IF(E71=0,"!",IF(E71&gt;0,"%増","%減"))</f>
        <v>%増</v>
      </c>
      <c r="H71" s="243" t="str">
        <f>+TEXT(F71,"##0.0")&amp;G71</f>
        <v>57.3%増</v>
      </c>
    </row>
    <row r="72" spans="1:8" ht="13.5">
      <c r="A72" s="49" t="s">
        <v>67</v>
      </c>
      <c r="B72" s="132"/>
      <c r="C72" s="202" t="s">
        <v>2</v>
      </c>
      <c r="D72" s="198">
        <f>データ!E72</f>
        <v>129.7</v>
      </c>
      <c r="E72" s="244">
        <f>+D72-100</f>
        <v>29.69999999999999</v>
      </c>
      <c r="F72" s="337">
        <f>ABS(E72)</f>
        <v>29.69999999999999</v>
      </c>
      <c r="G72" t="str">
        <f>+IF(E72=0,"!",IF(E72&gt;0,"%増","%減"))</f>
        <v>%増</v>
      </c>
      <c r="H72" s="243" t="str">
        <f>+TEXT(F72,"##0.0")&amp;G72</f>
        <v>29.7%増</v>
      </c>
    </row>
    <row r="73" spans="1:8" ht="14.25" thickBot="1">
      <c r="A73" s="218" t="s">
        <v>68</v>
      </c>
      <c r="B73" s="219"/>
      <c r="C73" s="220" t="s">
        <v>10</v>
      </c>
      <c r="D73" s="221">
        <f>データ!E73</f>
        <v>161</v>
      </c>
      <c r="E73" s="244">
        <f>+D73-100</f>
        <v>61</v>
      </c>
      <c r="F73" s="337">
        <f>ABS(E73)</f>
        <v>61</v>
      </c>
      <c r="G73" t="str">
        <f>+IF(E73=0,"!",IF(E73&gt;0,"%増","%減"))</f>
        <v>%増</v>
      </c>
      <c r="H73" s="243" t="str">
        <f>+TEXT(F73,"##0.0")&amp;G73</f>
        <v>61.0%増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1"/>
      <c r="F77" s="238"/>
      <c r="H77" s="236"/>
    </row>
    <row r="78" spans="1:8" ht="13.5">
      <c r="A78" s="311" t="s">
        <v>137</v>
      </c>
      <c r="B78" s="50"/>
      <c r="C78" s="51" t="s">
        <v>36</v>
      </c>
      <c r="D78" s="295">
        <f>データ!E78</f>
        <v>10</v>
      </c>
      <c r="F78" s="238"/>
      <c r="H78" s="236" t="str">
        <f>"受注"&amp;D78&amp;"隻、"</f>
        <v>受注10隻、</v>
      </c>
    </row>
    <row r="79" spans="1:8" ht="13.5">
      <c r="A79" s="32"/>
      <c r="B79" s="33"/>
      <c r="C79" s="51" t="s">
        <v>12</v>
      </c>
      <c r="D79" s="295">
        <f>データ!E79</f>
        <v>196680</v>
      </c>
      <c r="E79" s="237">
        <f>+ROUND(D79,-3)</f>
        <v>197000</v>
      </c>
      <c r="F79" s="238" t="str">
        <f>+ROUNDDOWN(E79/10000,0)&amp;"万"</f>
        <v>19万</v>
      </c>
      <c r="G79" s="238" t="str">
        <f>+IF(LEFT(RIGHT(E79,4),1)="0","",LEFT(RIGHT(E79,4),1)&amp;"千")</f>
        <v>7千</v>
      </c>
      <c r="H79" s="236" t="str">
        <f>+F79&amp;G79&amp;"G/T、"</f>
        <v>19万7千G/T、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69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78.2</v>
      </c>
      <c r="DS6" s="247">
        <f>データ!DW65</f>
        <v>63.5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61.3</v>
      </c>
      <c r="DY6" s="247">
        <f>データ!EC65</f>
        <v>33.5</v>
      </c>
      <c r="DZ6" s="247">
        <f>データ!ED65</f>
        <v>80.5</v>
      </c>
      <c r="EA6" s="247">
        <f>データ!EE65</f>
        <v>79</v>
      </c>
      <c r="EB6" s="247">
        <f>データ!EF65</f>
        <v>0</v>
      </c>
      <c r="EC6" s="247">
        <f>データ!EG65</f>
        <v>0</v>
      </c>
      <c r="ED6" s="247">
        <f>データ!EH65</f>
        <v>0</v>
      </c>
      <c r="EE6" s="247">
        <f>データ!EI65</f>
        <v>0</v>
      </c>
      <c r="EF6" s="247">
        <f>データ!EJ65</f>
        <v>0</v>
      </c>
      <c r="EG6" s="247">
        <f>データ!EK65</f>
        <v>0</v>
      </c>
      <c r="EH6" s="247">
        <f>データ!EL65</f>
        <v>0</v>
      </c>
      <c r="EI6" s="247">
        <f>データ!EM65</f>
        <v>0</v>
      </c>
      <c r="EJ6" s="247">
        <f>データ!EN65</f>
        <v>0</v>
      </c>
      <c r="EK6" s="247">
        <f>データ!EO65</f>
        <v>0</v>
      </c>
      <c r="EL6" s="247">
        <f>データ!EP65</f>
        <v>0</v>
      </c>
      <c r="EM6" s="247">
        <f>データ!EQ65</f>
        <v>0</v>
      </c>
      <c r="EN6" s="247">
        <f>データ!ER65</f>
        <v>0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93.6</v>
      </c>
      <c r="DS7" s="247">
        <f>データ!DW66</f>
        <v>84.9</v>
      </c>
      <c r="DT7" s="247">
        <f>データ!DX66</f>
        <v>386.8</v>
      </c>
      <c r="DU7" s="247">
        <f>データ!DY66</f>
        <v>121</v>
      </c>
      <c r="DV7" s="247">
        <f>データ!DZ66</f>
        <v>161.8</v>
      </c>
      <c r="DW7" s="247">
        <f>データ!EA66</f>
        <v>202.8</v>
      </c>
      <c r="DX7" s="247">
        <f>データ!EB66</f>
        <v>190.6</v>
      </c>
      <c r="DY7" s="247">
        <f>データ!EC66</f>
        <v>81.7</v>
      </c>
      <c r="DZ7" s="247">
        <f>データ!ED66</f>
        <v>133</v>
      </c>
      <c r="EA7" s="247">
        <f>データ!EE66</f>
        <v>108.5</v>
      </c>
      <c r="EB7" s="247">
        <f>データ!EF66</f>
        <v>0</v>
      </c>
      <c r="EC7" s="247">
        <f>データ!EG66</f>
        <v>0</v>
      </c>
      <c r="ED7" s="247">
        <f>データ!EH66</f>
        <v>0</v>
      </c>
      <c r="EE7" s="247">
        <f>データ!EI66</f>
        <v>0</v>
      </c>
      <c r="EF7" s="247">
        <f>データ!EJ66</f>
        <v>0</v>
      </c>
      <c r="EG7" s="247">
        <f>データ!EK66</f>
        <v>0</v>
      </c>
      <c r="EH7" s="247">
        <f>データ!EL66</f>
        <v>0</v>
      </c>
      <c r="EI7" s="247">
        <f>データ!EM66</f>
        <v>0</v>
      </c>
      <c r="EJ7" s="247">
        <f>データ!EN66</f>
        <v>0</v>
      </c>
      <c r="EK7" s="247">
        <f>データ!EO66</f>
        <v>0</v>
      </c>
      <c r="EL7" s="247">
        <f>データ!EP66</f>
        <v>0</v>
      </c>
      <c r="EM7" s="247">
        <f>データ!EQ66</f>
        <v>0</v>
      </c>
      <c r="EN7" s="247">
        <f>データ!ER66</f>
        <v>0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51.5</v>
      </c>
      <c r="DY8" s="247">
        <f>データ!EC67</f>
        <v>29.8</v>
      </c>
      <c r="DZ8" s="247">
        <f>データ!ED67</f>
        <v>76.5</v>
      </c>
      <c r="EA8" s="247">
        <f>データ!EE67</f>
        <v>76.8</v>
      </c>
      <c r="EB8" s="247">
        <f>データ!EF67</f>
        <v>0</v>
      </c>
      <c r="EC8" s="247">
        <f>データ!EG67</f>
        <v>0</v>
      </c>
      <c r="ED8" s="247">
        <f>データ!EH67</f>
        <v>0</v>
      </c>
      <c r="EE8" s="247">
        <f>データ!EI67</f>
        <v>0</v>
      </c>
      <c r="EF8" s="247">
        <f>データ!EJ67</f>
        <v>0</v>
      </c>
      <c r="EG8" s="247">
        <f>データ!EK67</f>
        <v>0</v>
      </c>
      <c r="EH8" s="247">
        <f>データ!EL67</f>
        <v>0</v>
      </c>
      <c r="EI8" s="247">
        <f>データ!EM67</f>
        <v>0</v>
      </c>
      <c r="EJ8" s="247">
        <f>データ!EN67</f>
        <v>0</v>
      </c>
      <c r="EK8" s="247">
        <f>データ!EO67</f>
        <v>0</v>
      </c>
      <c r="EL8" s="247">
        <f>データ!EP67</f>
        <v>0</v>
      </c>
      <c r="EM8" s="247">
        <f>データ!EQ67</f>
        <v>0</v>
      </c>
      <c r="EN8" s="247">
        <f>データ!ER67</f>
        <v>0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2" t="s">
        <v>2</v>
      </c>
      <c r="C3" s="251" t="s">
        <v>70</v>
      </c>
      <c r="D3" s="250"/>
      <c r="E3" s="250" t="s">
        <v>10</v>
      </c>
      <c r="F3" s="251" t="s">
        <v>70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92</v>
      </c>
      <c r="B4" s="2"/>
      <c r="C4" s="251"/>
      <c r="D4" s="250" t="s">
        <v>92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9     47.4</v>
      </c>
      <c r="B5" s="254">
        <f>+データ!E33</f>
        <v>9</v>
      </c>
      <c r="C5" s="255">
        <f aca="true" t="shared" si="0" ref="C5:C10">ROUND(B5/$C$12*100,1)</f>
        <v>47.4</v>
      </c>
      <c r="D5" s="256" t="str">
        <f>+"貨  物  船     "&amp;+E17&amp;"      "&amp;+F17&amp;"."&amp;+F31</f>
        <v>貨  物  船     29      85.3</v>
      </c>
      <c r="E5" s="254">
        <f>+データ!E41</f>
        <v>29</v>
      </c>
      <c r="F5" s="257">
        <f>ROUND(E5/+$F$8*100,1)</f>
        <v>85.3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5      14.7</v>
      </c>
      <c r="E6" s="254">
        <f>+データ!E42</f>
        <v>5</v>
      </c>
      <c r="F6" s="257">
        <f>ROUND(E6/+$F$8*100,1)</f>
        <v>14.7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0       0.0</v>
      </c>
      <c r="E7" s="254">
        <f>+データ!E43</f>
        <v>0</v>
      </c>
      <c r="F7" s="257">
        <f>100-F6-F5</f>
        <v>0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0      0.0</v>
      </c>
      <c r="B8" s="254">
        <f>+データ!E36</f>
        <v>0</v>
      </c>
      <c r="C8" s="255">
        <f t="shared" si="0"/>
        <v>0</v>
      </c>
      <c r="D8" s="258" t="str">
        <f>+"合  計  値     "&amp;+F8</f>
        <v>合  計  値     34</v>
      </c>
      <c r="E8" s="250"/>
      <c r="F8" s="251">
        <f>SUM(E5:E7)</f>
        <v>34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2     10.5</v>
      </c>
      <c r="B9" s="254">
        <f>+データ!E37</f>
        <v>2</v>
      </c>
      <c r="C9" s="255">
        <f t="shared" si="0"/>
        <v>10.5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3     15.8</v>
      </c>
      <c r="B10" s="254">
        <f>+データ!E38</f>
        <v>3</v>
      </c>
      <c r="C10" s="255">
        <f t="shared" si="0"/>
        <v>15.8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5     26.3</v>
      </c>
      <c r="B11" s="254">
        <f>+データ!E39</f>
        <v>5</v>
      </c>
      <c r="C11" s="255">
        <f>100-C5-C6-C7-C8-C9-C10</f>
        <v>26.3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19</v>
      </c>
      <c r="B12" s="2" t="s">
        <v>71</v>
      </c>
      <c r="C12" s="251">
        <f>SUM(B5:B11)</f>
        <v>19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72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2" t="str">
        <f aca="true" t="shared" si="1" ref="B17:B23">IF(B5&gt;9,+B5,+" "&amp;+B5)</f>
        <v> 9</v>
      </c>
      <c r="C17" s="261">
        <f aca="true" t="shared" si="2" ref="C17:C24">IF(ROUNDDOWN(C5,0)&gt;9,ROUNDDOWN(C5,0),+" "&amp;+ROUNDDOWN(C5,0))</f>
        <v>47</v>
      </c>
      <c r="D17" s="250"/>
      <c r="E17" s="250">
        <f>IF(E5&gt;9,+E5,+" "&amp;+E5)</f>
        <v>29</v>
      </c>
      <c r="F17" s="261">
        <f>IF(ROUNDDOWN(F5,0)&gt;10,ROUNDDOWN(F5,0),+" "&amp;+ROUNDDOWN(F5,0))</f>
        <v>85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2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5</v>
      </c>
      <c r="F18" s="261">
        <f>IF(ROUNDDOWN(F6,0)&gt;10,ROUNDDOWN(F6,0),+" "&amp;+ROUNDDOWN(F6,0))</f>
        <v>14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2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0</v>
      </c>
      <c r="F19" s="261" t="str">
        <f>IF(ROUNDDOWN(F7,0)&gt;10,ROUNDDOWN(F7,0),+" "&amp;+ROUNDDOWN(F7,0))</f>
        <v> 0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2" t="str">
        <f t="shared" si="1"/>
        <v> 0</v>
      </c>
      <c r="C20" s="261" t="str">
        <f t="shared" si="2"/>
        <v> 0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2" t="str">
        <f t="shared" si="1"/>
        <v> 2</v>
      </c>
      <c r="C21" s="261">
        <f t="shared" si="2"/>
        <v>10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2" t="str">
        <f t="shared" si="1"/>
        <v> 3</v>
      </c>
      <c r="C22" s="261">
        <f t="shared" si="2"/>
        <v>15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2" t="str">
        <f t="shared" si="1"/>
        <v> 5</v>
      </c>
      <c r="C23" s="261">
        <f t="shared" si="2"/>
        <v>26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2"/>
      <c r="C24" s="261">
        <f t="shared" si="2"/>
        <v>19</v>
      </c>
      <c r="D24" s="262"/>
      <c r="E24" s="261"/>
      <c r="F24" s="261">
        <f>ROUNDDOWN(F5,0)</f>
        <v>85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2"/>
      <c r="C25" s="261">
        <f aca="true" t="shared" si="3" ref="C25:C30">ROUNDDOWN(C6,0)</f>
        <v>0</v>
      </c>
      <c r="D25" s="262"/>
      <c r="E25" s="261"/>
      <c r="F25" s="261">
        <f>ROUNDDOWN(F6,0)</f>
        <v>14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2"/>
      <c r="C26" s="261">
        <f t="shared" si="3"/>
        <v>0</v>
      </c>
      <c r="D26" s="262"/>
      <c r="E26" s="261"/>
      <c r="F26" s="261">
        <f>ROUNDDOWN(F7,0)</f>
        <v>0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2"/>
      <c r="C27" s="261">
        <f t="shared" si="3"/>
        <v>0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2"/>
      <c r="C28" s="261">
        <f t="shared" si="3"/>
        <v>10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2"/>
      <c r="C29" s="261">
        <f t="shared" si="3"/>
        <v>15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2"/>
      <c r="C30" s="261">
        <f t="shared" si="3"/>
        <v>26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2"/>
      <c r="C31" s="250">
        <f aca="true" t="shared" si="4" ref="C31:C37">ROUND(+(C5-C17)*10,0)</f>
        <v>4</v>
      </c>
      <c r="D31" s="250"/>
      <c r="E31" s="250"/>
      <c r="F31" s="250">
        <f>ROUND(+(F5-F24)*10,0)</f>
        <v>3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2"/>
      <c r="C32" s="250">
        <f t="shared" si="4"/>
        <v>0</v>
      </c>
      <c r="D32" s="250"/>
      <c r="E32" s="250"/>
      <c r="F32" s="250">
        <f>ROUND(+(F6-F25)*10,0)</f>
        <v>7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2"/>
      <c r="C33" s="250">
        <f t="shared" si="4"/>
        <v>0</v>
      </c>
      <c r="D33" s="250"/>
      <c r="E33" s="250"/>
      <c r="F33" s="250">
        <f>ROUND(+(F7-F26)*10,0)</f>
        <v>0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2"/>
      <c r="C34" s="250">
        <f t="shared" si="4"/>
        <v>0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2"/>
      <c r="C35" s="250">
        <f t="shared" si="4"/>
        <v>5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2"/>
      <c r="C36" s="250">
        <f t="shared" si="4"/>
        <v>8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2"/>
      <c r="C37" s="250">
        <f t="shared" si="4"/>
        <v>3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139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73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140</v>
      </c>
      <c r="D3" s="272" t="s">
        <v>74</v>
      </c>
      <c r="E3" s="272" t="s">
        <v>40</v>
      </c>
      <c r="F3" s="273" t="s">
        <v>75</v>
      </c>
      <c r="G3" s="272" t="s">
        <v>76</v>
      </c>
      <c r="H3" s="272" t="s">
        <v>77</v>
      </c>
      <c r="I3" s="274"/>
    </row>
    <row r="4" spans="2:9" ht="13.5">
      <c r="B4" s="270"/>
      <c r="C4" s="275" t="s">
        <v>78</v>
      </c>
      <c r="D4" s="276" t="s">
        <v>79</v>
      </c>
      <c r="E4" s="276" t="s">
        <v>80</v>
      </c>
      <c r="F4" s="276" t="s">
        <v>81</v>
      </c>
      <c r="G4" s="276" t="s">
        <v>82</v>
      </c>
      <c r="H4" s="276" t="s">
        <v>83</v>
      </c>
      <c r="I4" s="274"/>
    </row>
    <row r="5" spans="2:9" ht="13.5">
      <c r="B5" s="277" t="s">
        <v>52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84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85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2</v>
      </c>
      <c r="C8" s="276" t="s">
        <v>3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4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5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6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7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8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9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10</v>
      </c>
      <c r="C15" s="276" t="s">
        <v>3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7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9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0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6.875" style="319" customWidth="1"/>
    <col min="2" max="2" width="13.00390625" style="329" bestFit="1" customWidth="1"/>
    <col min="3" max="3" width="19.25390625" style="319" customWidth="1"/>
    <col min="4" max="5" width="15.00390625" style="4" customWidth="1"/>
    <col min="6" max="6" width="15.00390625" style="335" customWidth="1"/>
  </cols>
  <sheetData>
    <row r="1" spans="1:6" ht="21">
      <c r="A1" s="348" t="s">
        <v>135</v>
      </c>
      <c r="B1" s="348"/>
      <c r="C1" s="348"/>
      <c r="D1" s="348"/>
      <c r="E1" s="348"/>
      <c r="F1" s="348"/>
    </row>
    <row r="2" spans="1:6" ht="15" customHeight="1">
      <c r="A2" s="4" t="s">
        <v>136</v>
      </c>
      <c r="B2" s="328"/>
      <c r="C2" s="315"/>
      <c r="D2" s="321"/>
      <c r="E2" s="321"/>
      <c r="F2" s="331"/>
    </row>
    <row r="3" spans="1:7" ht="13.5">
      <c r="A3" s="358" t="s">
        <v>14</v>
      </c>
      <c r="B3" s="358" t="s">
        <v>15</v>
      </c>
      <c r="C3" s="316" t="s">
        <v>17</v>
      </c>
      <c r="D3" s="349" t="s">
        <v>143</v>
      </c>
      <c r="E3" s="350"/>
      <c r="F3" s="351"/>
      <c r="G3" s="3"/>
    </row>
    <row r="4" spans="1:7" ht="13.5">
      <c r="A4" s="359"/>
      <c r="B4" s="359"/>
      <c r="C4" s="318" t="s">
        <v>18</v>
      </c>
      <c r="D4" s="317" t="s">
        <v>1</v>
      </c>
      <c r="E4" s="318" t="s">
        <v>13</v>
      </c>
      <c r="F4" s="318" t="s">
        <v>16</v>
      </c>
      <c r="G4" s="3"/>
    </row>
    <row r="5" spans="1:7" ht="13.5">
      <c r="A5" s="352" t="s">
        <v>0</v>
      </c>
      <c r="B5" s="353"/>
      <c r="C5" s="312" t="s">
        <v>11</v>
      </c>
      <c r="D5" s="322">
        <v>62</v>
      </c>
      <c r="E5" s="323">
        <v>1671494</v>
      </c>
      <c r="F5" s="332" t="s">
        <v>142</v>
      </c>
      <c r="G5" s="3"/>
    </row>
    <row r="6" spans="1:7" ht="13.5">
      <c r="A6" s="354"/>
      <c r="B6" s="355"/>
      <c r="C6" s="313" t="s">
        <v>105</v>
      </c>
      <c r="D6" s="324">
        <v>7</v>
      </c>
      <c r="E6" s="325">
        <v>99</v>
      </c>
      <c r="F6" s="333" t="s">
        <v>142</v>
      </c>
      <c r="G6" s="3"/>
    </row>
    <row r="7" spans="1:7" ht="13.5">
      <c r="A7" s="354"/>
      <c r="B7" s="355"/>
      <c r="C7" s="313" t="s">
        <v>106</v>
      </c>
      <c r="D7" s="324">
        <v>1</v>
      </c>
      <c r="E7" s="325">
        <v>74</v>
      </c>
      <c r="F7" s="333" t="s">
        <v>142</v>
      </c>
      <c r="G7" s="3"/>
    </row>
    <row r="8" spans="1:7" ht="13.5">
      <c r="A8" s="354"/>
      <c r="B8" s="355"/>
      <c r="C8" s="313" t="s">
        <v>107</v>
      </c>
      <c r="D8" s="324">
        <v>5</v>
      </c>
      <c r="E8" s="325">
        <v>1356</v>
      </c>
      <c r="F8" s="333" t="s">
        <v>142</v>
      </c>
      <c r="G8" s="3"/>
    </row>
    <row r="9" spans="1:7" ht="13.5">
      <c r="A9" s="354"/>
      <c r="B9" s="355"/>
      <c r="C9" s="313" t="s">
        <v>108</v>
      </c>
      <c r="D9" s="324">
        <v>1</v>
      </c>
      <c r="E9" s="325">
        <v>749</v>
      </c>
      <c r="F9" s="333" t="s">
        <v>142</v>
      </c>
      <c r="G9" s="3"/>
    </row>
    <row r="10" spans="1:7" ht="13.5">
      <c r="A10" s="354"/>
      <c r="B10" s="355"/>
      <c r="C10" s="313" t="s">
        <v>109</v>
      </c>
      <c r="D10" s="324"/>
      <c r="E10" s="325"/>
      <c r="F10" s="333" t="s">
        <v>142</v>
      </c>
      <c r="G10" s="3"/>
    </row>
    <row r="11" spans="1:7" ht="13.5">
      <c r="A11" s="354"/>
      <c r="B11" s="355"/>
      <c r="C11" s="313" t="s">
        <v>110</v>
      </c>
      <c r="D11" s="324"/>
      <c r="E11" s="325"/>
      <c r="F11" s="333" t="s">
        <v>142</v>
      </c>
      <c r="G11" s="3"/>
    </row>
    <row r="12" spans="1:7" ht="13.5">
      <c r="A12" s="354"/>
      <c r="B12" s="355"/>
      <c r="C12" s="313" t="s">
        <v>111</v>
      </c>
      <c r="D12" s="324"/>
      <c r="E12" s="325"/>
      <c r="F12" s="333" t="s">
        <v>142</v>
      </c>
      <c r="G12" s="3"/>
    </row>
    <row r="13" spans="1:7" ht="13.5">
      <c r="A13" s="354"/>
      <c r="B13" s="355"/>
      <c r="C13" s="313" t="s">
        <v>112</v>
      </c>
      <c r="D13" s="324"/>
      <c r="E13" s="325"/>
      <c r="F13" s="333" t="s">
        <v>142</v>
      </c>
      <c r="G13" s="3"/>
    </row>
    <row r="14" spans="1:7" ht="13.5">
      <c r="A14" s="354"/>
      <c r="B14" s="355"/>
      <c r="C14" s="313" t="s">
        <v>113</v>
      </c>
      <c r="D14" s="324">
        <v>2</v>
      </c>
      <c r="E14" s="325">
        <v>11300</v>
      </c>
      <c r="F14" s="333" t="s">
        <v>142</v>
      </c>
      <c r="G14" s="3"/>
    </row>
    <row r="15" spans="1:7" ht="13.5">
      <c r="A15" s="354"/>
      <c r="B15" s="355"/>
      <c r="C15" s="313" t="s">
        <v>114</v>
      </c>
      <c r="D15" s="324">
        <v>1</v>
      </c>
      <c r="E15" s="325">
        <v>6300</v>
      </c>
      <c r="F15" s="333" t="s">
        <v>142</v>
      </c>
      <c r="G15" s="3"/>
    </row>
    <row r="16" spans="1:7" ht="13.5">
      <c r="A16" s="354"/>
      <c r="B16" s="355"/>
      <c r="C16" s="313" t="s">
        <v>115</v>
      </c>
      <c r="D16" s="324"/>
      <c r="E16" s="325"/>
      <c r="F16" s="333" t="s">
        <v>142</v>
      </c>
      <c r="G16" s="3"/>
    </row>
    <row r="17" spans="1:7" ht="13.5">
      <c r="A17" s="354"/>
      <c r="B17" s="355"/>
      <c r="C17" s="313" t="s">
        <v>116</v>
      </c>
      <c r="D17" s="324">
        <v>1</v>
      </c>
      <c r="E17" s="325">
        <v>8300</v>
      </c>
      <c r="F17" s="333" t="s">
        <v>142</v>
      </c>
      <c r="G17" s="3"/>
    </row>
    <row r="18" spans="1:7" ht="13.5">
      <c r="A18" s="354"/>
      <c r="B18" s="355"/>
      <c r="C18" s="313" t="s">
        <v>117</v>
      </c>
      <c r="D18" s="324">
        <v>4</v>
      </c>
      <c r="E18" s="325">
        <v>37690</v>
      </c>
      <c r="F18" s="333" t="s">
        <v>142</v>
      </c>
      <c r="G18" s="3"/>
    </row>
    <row r="19" spans="1:7" ht="13.5">
      <c r="A19" s="354"/>
      <c r="B19" s="355"/>
      <c r="C19" s="313" t="s">
        <v>118</v>
      </c>
      <c r="D19" s="324">
        <v>5</v>
      </c>
      <c r="E19" s="325">
        <v>60300</v>
      </c>
      <c r="F19" s="333" t="s">
        <v>142</v>
      </c>
      <c r="G19" s="3"/>
    </row>
    <row r="20" spans="1:7" ht="13.5">
      <c r="A20" s="354"/>
      <c r="B20" s="355"/>
      <c r="C20" s="313" t="s">
        <v>119</v>
      </c>
      <c r="D20" s="324">
        <v>2</v>
      </c>
      <c r="E20" s="325">
        <v>30000</v>
      </c>
      <c r="F20" s="333" t="s">
        <v>142</v>
      </c>
      <c r="G20" s="3"/>
    </row>
    <row r="21" spans="1:7" ht="13.5">
      <c r="A21" s="354"/>
      <c r="B21" s="355"/>
      <c r="C21" s="313" t="s">
        <v>120</v>
      </c>
      <c r="D21" s="324">
        <v>5</v>
      </c>
      <c r="E21" s="325">
        <v>110050</v>
      </c>
      <c r="F21" s="333" t="s">
        <v>142</v>
      </c>
      <c r="G21" s="3"/>
    </row>
    <row r="22" spans="1:7" ht="13.5">
      <c r="A22" s="354"/>
      <c r="B22" s="355"/>
      <c r="C22" s="313" t="s">
        <v>121</v>
      </c>
      <c r="D22" s="324"/>
      <c r="E22" s="325"/>
      <c r="F22" s="333" t="s">
        <v>142</v>
      </c>
      <c r="G22" s="3"/>
    </row>
    <row r="23" spans="1:7" ht="13.5">
      <c r="A23" s="354"/>
      <c r="B23" s="355"/>
      <c r="C23" s="313" t="s">
        <v>122</v>
      </c>
      <c r="D23" s="324">
        <v>4</v>
      </c>
      <c r="E23" s="325">
        <v>133376</v>
      </c>
      <c r="F23" s="333" t="s">
        <v>142</v>
      </c>
      <c r="G23" s="3"/>
    </row>
    <row r="24" spans="1:7" ht="13.5">
      <c r="A24" s="354"/>
      <c r="B24" s="355"/>
      <c r="C24" s="313" t="s">
        <v>123</v>
      </c>
      <c r="D24" s="324">
        <v>10</v>
      </c>
      <c r="E24" s="325">
        <v>353800</v>
      </c>
      <c r="F24" s="333" t="s">
        <v>142</v>
      </c>
      <c r="G24" s="3"/>
    </row>
    <row r="25" spans="1:7" ht="13.5">
      <c r="A25" s="354"/>
      <c r="B25" s="355"/>
      <c r="C25" s="313" t="s">
        <v>124</v>
      </c>
      <c r="D25" s="324">
        <v>4</v>
      </c>
      <c r="E25" s="325">
        <v>172800</v>
      </c>
      <c r="F25" s="333" t="s">
        <v>142</v>
      </c>
      <c r="G25" s="3"/>
    </row>
    <row r="26" spans="1:7" ht="13.5">
      <c r="A26" s="354"/>
      <c r="B26" s="355"/>
      <c r="C26" s="313" t="s">
        <v>125</v>
      </c>
      <c r="D26" s="324">
        <v>2</v>
      </c>
      <c r="E26" s="325">
        <v>92800</v>
      </c>
      <c r="F26" s="333" t="s">
        <v>142</v>
      </c>
      <c r="G26" s="3"/>
    </row>
    <row r="27" spans="1:7" ht="13.5">
      <c r="A27" s="354"/>
      <c r="B27" s="355"/>
      <c r="C27" s="313" t="s">
        <v>126</v>
      </c>
      <c r="D27" s="324">
        <v>1</v>
      </c>
      <c r="E27" s="325">
        <v>50800</v>
      </c>
      <c r="F27" s="333" t="s">
        <v>142</v>
      </c>
      <c r="G27" s="3"/>
    </row>
    <row r="28" spans="1:7" ht="13.5">
      <c r="A28" s="354"/>
      <c r="B28" s="355"/>
      <c r="C28" s="313" t="s">
        <v>127</v>
      </c>
      <c r="D28" s="324">
        <v>1</v>
      </c>
      <c r="E28" s="325">
        <v>57200</v>
      </c>
      <c r="F28" s="333" t="s">
        <v>142</v>
      </c>
      <c r="G28" s="3"/>
    </row>
    <row r="29" spans="1:7" ht="13.5">
      <c r="A29" s="354"/>
      <c r="B29" s="355"/>
      <c r="C29" s="313" t="s">
        <v>128</v>
      </c>
      <c r="D29" s="324">
        <v>1</v>
      </c>
      <c r="E29" s="325">
        <v>63500</v>
      </c>
      <c r="F29" s="333" t="s">
        <v>142</v>
      </c>
      <c r="G29" s="3"/>
    </row>
    <row r="30" spans="1:7" ht="13.5">
      <c r="A30" s="354"/>
      <c r="B30" s="355"/>
      <c r="C30" s="313" t="s">
        <v>129</v>
      </c>
      <c r="D30" s="324"/>
      <c r="E30" s="325"/>
      <c r="F30" s="333" t="s">
        <v>142</v>
      </c>
      <c r="G30" s="3"/>
    </row>
    <row r="31" spans="1:7" ht="13.5">
      <c r="A31" s="354"/>
      <c r="B31" s="355"/>
      <c r="C31" s="313" t="s">
        <v>130</v>
      </c>
      <c r="D31" s="324"/>
      <c r="E31" s="325"/>
      <c r="F31" s="333" t="s">
        <v>142</v>
      </c>
      <c r="G31" s="3"/>
    </row>
    <row r="32" spans="1:7" ht="13.5">
      <c r="A32" s="354"/>
      <c r="B32" s="355"/>
      <c r="C32" s="313" t="s">
        <v>131</v>
      </c>
      <c r="D32" s="324">
        <v>4</v>
      </c>
      <c r="E32" s="325">
        <v>373400</v>
      </c>
      <c r="F32" s="333" t="s">
        <v>142</v>
      </c>
      <c r="G32" s="3"/>
    </row>
    <row r="33" spans="1:7" ht="13.5">
      <c r="A33" s="354"/>
      <c r="B33" s="355"/>
      <c r="C33" s="313" t="s">
        <v>132</v>
      </c>
      <c r="D33" s="324">
        <v>1</v>
      </c>
      <c r="E33" s="325">
        <v>107600</v>
      </c>
      <c r="F33" s="333" t="s">
        <v>142</v>
      </c>
      <c r="G33" s="3"/>
    </row>
    <row r="34" spans="1:7" ht="13.5">
      <c r="A34" s="354"/>
      <c r="B34" s="355"/>
      <c r="C34" s="313" t="s">
        <v>133</v>
      </c>
      <c r="D34" s="324"/>
      <c r="E34" s="325"/>
      <c r="F34" s="333" t="s">
        <v>142</v>
      </c>
      <c r="G34" s="3"/>
    </row>
    <row r="35" spans="1:7" ht="13.5">
      <c r="A35" s="356"/>
      <c r="B35" s="357"/>
      <c r="C35" s="314" t="s">
        <v>134</v>
      </c>
      <c r="D35" s="326"/>
      <c r="E35" s="327"/>
      <c r="F35" s="334" t="s">
        <v>142</v>
      </c>
      <c r="G35" s="3"/>
    </row>
    <row r="36" spans="1:6" ht="13.5">
      <c r="A36" s="340" t="s">
        <v>2</v>
      </c>
      <c r="B36" s="341" t="s">
        <v>3</v>
      </c>
      <c r="C36" s="342" t="s">
        <v>19</v>
      </c>
      <c r="D36" s="338">
        <v>3</v>
      </c>
      <c r="E36" s="338">
        <v>52048</v>
      </c>
      <c r="F36" s="338">
        <v>94510</v>
      </c>
    </row>
    <row r="37" spans="1:6" ht="13.5">
      <c r="A37" s="343"/>
      <c r="B37" s="344"/>
      <c r="C37" s="346" t="s">
        <v>105</v>
      </c>
      <c r="D37" s="347"/>
      <c r="E37" s="347"/>
      <c r="F37" s="347"/>
    </row>
    <row r="38" spans="1:6" ht="13.5">
      <c r="A38" s="343"/>
      <c r="B38" s="344"/>
      <c r="C38" s="346" t="s">
        <v>106</v>
      </c>
      <c r="D38" s="347"/>
      <c r="E38" s="347"/>
      <c r="F38" s="347"/>
    </row>
    <row r="39" spans="1:6" ht="13.5">
      <c r="A39" s="343"/>
      <c r="B39" s="344"/>
      <c r="C39" s="346" t="s">
        <v>107</v>
      </c>
      <c r="D39" s="347">
        <v>1</v>
      </c>
      <c r="E39" s="347">
        <v>499</v>
      </c>
      <c r="F39" s="347">
        <v>1710</v>
      </c>
    </row>
    <row r="40" spans="1:6" ht="13.5">
      <c r="A40" s="343"/>
      <c r="B40" s="344"/>
      <c r="C40" s="346" t="s">
        <v>108</v>
      </c>
      <c r="D40" s="347">
        <v>1</v>
      </c>
      <c r="E40" s="347">
        <v>749</v>
      </c>
      <c r="F40" s="347">
        <v>2300</v>
      </c>
    </row>
    <row r="41" spans="1:6" ht="13.5">
      <c r="A41" s="343"/>
      <c r="B41" s="344"/>
      <c r="C41" s="346" t="s">
        <v>109</v>
      </c>
      <c r="D41" s="347"/>
      <c r="E41" s="347"/>
      <c r="F41" s="347"/>
    </row>
    <row r="42" spans="1:6" ht="13.5">
      <c r="A42" s="343"/>
      <c r="B42" s="344"/>
      <c r="C42" s="346" t="s">
        <v>110</v>
      </c>
      <c r="D42" s="347"/>
      <c r="E42" s="347"/>
      <c r="F42" s="347"/>
    </row>
    <row r="43" spans="1:6" ht="13.5">
      <c r="A43" s="343"/>
      <c r="B43" s="344"/>
      <c r="C43" s="346" t="s">
        <v>111</v>
      </c>
      <c r="D43" s="347"/>
      <c r="E43" s="347"/>
      <c r="F43" s="347"/>
    </row>
    <row r="44" spans="1:6" ht="13.5">
      <c r="A44" s="343"/>
      <c r="B44" s="344"/>
      <c r="C44" s="346" t="s">
        <v>112</v>
      </c>
      <c r="D44" s="347"/>
      <c r="E44" s="347"/>
      <c r="F44" s="347"/>
    </row>
    <row r="45" spans="1:6" ht="13.5">
      <c r="A45" s="343"/>
      <c r="B45" s="344"/>
      <c r="C45" s="346" t="s">
        <v>113</v>
      </c>
      <c r="D45" s="347"/>
      <c r="E45" s="347"/>
      <c r="F45" s="347"/>
    </row>
    <row r="46" spans="1:6" ht="13.5">
      <c r="A46" s="343"/>
      <c r="B46" s="344"/>
      <c r="C46" s="346" t="s">
        <v>114</v>
      </c>
      <c r="D46" s="347"/>
      <c r="E46" s="347"/>
      <c r="F46" s="347"/>
    </row>
    <row r="47" spans="1:6" ht="13.5">
      <c r="A47" s="343"/>
      <c r="B47" s="344"/>
      <c r="C47" s="346" t="s">
        <v>115</v>
      </c>
      <c r="D47" s="347"/>
      <c r="E47" s="347"/>
      <c r="F47" s="347"/>
    </row>
    <row r="48" spans="1:6" ht="13.5">
      <c r="A48" s="343"/>
      <c r="B48" s="344"/>
      <c r="C48" s="346" t="s">
        <v>116</v>
      </c>
      <c r="D48" s="347"/>
      <c r="E48" s="347"/>
      <c r="F48" s="347"/>
    </row>
    <row r="49" spans="1:6" ht="13.5">
      <c r="A49" s="343"/>
      <c r="B49" s="344"/>
      <c r="C49" s="346" t="s">
        <v>117</v>
      </c>
      <c r="D49" s="347"/>
      <c r="E49" s="347"/>
      <c r="F49" s="347"/>
    </row>
    <row r="50" spans="1:6" ht="13.5">
      <c r="A50" s="343"/>
      <c r="B50" s="344"/>
      <c r="C50" s="346" t="s">
        <v>118</v>
      </c>
      <c r="D50" s="347"/>
      <c r="E50" s="347"/>
      <c r="F50" s="347"/>
    </row>
    <row r="51" spans="1:6" ht="13.5">
      <c r="A51" s="343"/>
      <c r="B51" s="344"/>
      <c r="C51" s="346" t="s">
        <v>119</v>
      </c>
      <c r="D51" s="347"/>
      <c r="E51" s="347"/>
      <c r="F51" s="347"/>
    </row>
    <row r="52" spans="1:6" ht="13.5">
      <c r="A52" s="343"/>
      <c r="B52" s="344"/>
      <c r="C52" s="346" t="s">
        <v>120</v>
      </c>
      <c r="D52" s="347"/>
      <c r="E52" s="347"/>
      <c r="F52" s="347"/>
    </row>
    <row r="53" spans="1:6" ht="13.5">
      <c r="A53" s="343"/>
      <c r="B53" s="344"/>
      <c r="C53" s="346" t="s">
        <v>121</v>
      </c>
      <c r="D53" s="347"/>
      <c r="E53" s="347"/>
      <c r="F53" s="347"/>
    </row>
    <row r="54" spans="1:6" ht="13.5">
      <c r="A54" s="343"/>
      <c r="B54" s="344"/>
      <c r="C54" s="346" t="s">
        <v>122</v>
      </c>
      <c r="D54" s="347"/>
      <c r="E54" s="347"/>
      <c r="F54" s="347"/>
    </row>
    <row r="55" spans="1:6" ht="13.5">
      <c r="A55" s="343"/>
      <c r="B55" s="344"/>
      <c r="C55" s="346" t="s">
        <v>123</v>
      </c>
      <c r="D55" s="347"/>
      <c r="E55" s="347"/>
      <c r="F55" s="347"/>
    </row>
    <row r="56" spans="1:6" ht="13.5">
      <c r="A56" s="343"/>
      <c r="B56" s="344"/>
      <c r="C56" s="346" t="s">
        <v>124</v>
      </c>
      <c r="D56" s="347"/>
      <c r="E56" s="347"/>
      <c r="F56" s="347"/>
    </row>
    <row r="57" spans="1:6" ht="13.5">
      <c r="A57" s="343"/>
      <c r="B57" s="344"/>
      <c r="C57" s="346" t="s">
        <v>125</v>
      </c>
      <c r="D57" s="347"/>
      <c r="E57" s="347"/>
      <c r="F57" s="347"/>
    </row>
    <row r="58" spans="1:6" ht="13.5">
      <c r="A58" s="343"/>
      <c r="B58" s="344"/>
      <c r="C58" s="346" t="s">
        <v>126</v>
      </c>
      <c r="D58" s="347">
        <v>1</v>
      </c>
      <c r="E58" s="347">
        <v>50800</v>
      </c>
      <c r="F58" s="347">
        <v>90500</v>
      </c>
    </row>
    <row r="59" spans="1:6" ht="13.5">
      <c r="A59" s="343"/>
      <c r="B59" s="341" t="s">
        <v>6</v>
      </c>
      <c r="C59" s="345" t="s">
        <v>19</v>
      </c>
      <c r="D59" s="339">
        <v>1</v>
      </c>
      <c r="E59" s="339">
        <v>11000</v>
      </c>
      <c r="F59" s="339" t="s">
        <v>142</v>
      </c>
    </row>
    <row r="60" spans="1:6" ht="13.5">
      <c r="A60" s="343"/>
      <c r="B60" s="344"/>
      <c r="C60" s="346" t="s">
        <v>105</v>
      </c>
      <c r="D60" s="347"/>
      <c r="E60" s="347"/>
      <c r="F60" s="347" t="s">
        <v>142</v>
      </c>
    </row>
    <row r="61" spans="1:6" ht="13.5">
      <c r="A61" s="343"/>
      <c r="B61" s="344"/>
      <c r="C61" s="346" t="s">
        <v>106</v>
      </c>
      <c r="D61" s="347"/>
      <c r="E61" s="347"/>
      <c r="F61" s="347" t="s">
        <v>142</v>
      </c>
    </row>
    <row r="62" spans="1:6" ht="13.5">
      <c r="A62" s="343"/>
      <c r="B62" s="344"/>
      <c r="C62" s="346" t="s">
        <v>107</v>
      </c>
      <c r="D62" s="347"/>
      <c r="E62" s="347"/>
      <c r="F62" s="347" t="s">
        <v>142</v>
      </c>
    </row>
    <row r="63" spans="1:6" ht="13.5">
      <c r="A63" s="343"/>
      <c r="B63" s="344"/>
      <c r="C63" s="346" t="s">
        <v>108</v>
      </c>
      <c r="D63" s="347"/>
      <c r="E63" s="347"/>
      <c r="F63" s="347" t="s">
        <v>142</v>
      </c>
    </row>
    <row r="64" spans="1:6" ht="13.5">
      <c r="A64" s="343"/>
      <c r="B64" s="344"/>
      <c r="C64" s="346" t="s">
        <v>109</v>
      </c>
      <c r="D64" s="347"/>
      <c r="E64" s="347"/>
      <c r="F64" s="347" t="s">
        <v>142</v>
      </c>
    </row>
    <row r="65" spans="1:6" ht="13.5">
      <c r="A65" s="343"/>
      <c r="B65" s="344"/>
      <c r="C65" s="346" t="s">
        <v>110</v>
      </c>
      <c r="D65" s="347"/>
      <c r="E65" s="347"/>
      <c r="F65" s="347" t="s">
        <v>142</v>
      </c>
    </row>
    <row r="66" spans="1:6" ht="13.5">
      <c r="A66" s="343"/>
      <c r="B66" s="344"/>
      <c r="C66" s="346" t="s">
        <v>111</v>
      </c>
      <c r="D66" s="347"/>
      <c r="E66" s="347"/>
      <c r="F66" s="347" t="s">
        <v>142</v>
      </c>
    </row>
    <row r="67" spans="1:6" ht="13.5">
      <c r="A67" s="343"/>
      <c r="B67" s="344"/>
      <c r="C67" s="346" t="s">
        <v>112</v>
      </c>
      <c r="D67" s="347"/>
      <c r="E67" s="347"/>
      <c r="F67" s="347" t="s">
        <v>142</v>
      </c>
    </row>
    <row r="68" spans="1:6" ht="13.5">
      <c r="A68" s="343"/>
      <c r="B68" s="344"/>
      <c r="C68" s="346" t="s">
        <v>113</v>
      </c>
      <c r="D68" s="347"/>
      <c r="E68" s="347"/>
      <c r="F68" s="347" t="s">
        <v>142</v>
      </c>
    </row>
    <row r="69" spans="1:6" ht="13.5">
      <c r="A69" s="343"/>
      <c r="B69" s="344"/>
      <c r="C69" s="346" t="s">
        <v>114</v>
      </c>
      <c r="D69" s="347"/>
      <c r="E69" s="347"/>
      <c r="F69" s="347" t="s">
        <v>142</v>
      </c>
    </row>
    <row r="70" spans="1:6" ht="13.5">
      <c r="A70" s="343"/>
      <c r="B70" s="344"/>
      <c r="C70" s="346" t="s">
        <v>115</v>
      </c>
      <c r="D70" s="347"/>
      <c r="E70" s="347"/>
      <c r="F70" s="347" t="s">
        <v>142</v>
      </c>
    </row>
    <row r="71" spans="1:6" ht="13.5">
      <c r="A71" s="343"/>
      <c r="B71" s="344"/>
      <c r="C71" s="346" t="s">
        <v>116</v>
      </c>
      <c r="D71" s="347"/>
      <c r="E71" s="347"/>
      <c r="F71" s="347" t="s">
        <v>142</v>
      </c>
    </row>
    <row r="72" spans="1:6" ht="13.5">
      <c r="A72" s="343"/>
      <c r="B72" s="344"/>
      <c r="C72" s="346" t="s">
        <v>117</v>
      </c>
      <c r="D72" s="347"/>
      <c r="E72" s="347"/>
      <c r="F72" s="347" t="s">
        <v>142</v>
      </c>
    </row>
    <row r="73" spans="1:6" ht="13.5">
      <c r="A73" s="343"/>
      <c r="B73" s="344"/>
      <c r="C73" s="346" t="s">
        <v>118</v>
      </c>
      <c r="D73" s="347">
        <v>1</v>
      </c>
      <c r="E73" s="347">
        <v>11000</v>
      </c>
      <c r="F73" s="347" t="s">
        <v>142</v>
      </c>
    </row>
    <row r="74" spans="1:6" ht="13.5">
      <c r="A74" s="343"/>
      <c r="B74" s="341" t="s">
        <v>8</v>
      </c>
      <c r="C74" s="345" t="s">
        <v>19</v>
      </c>
      <c r="D74" s="339">
        <v>5</v>
      </c>
      <c r="E74" s="339">
        <v>620</v>
      </c>
      <c r="F74" s="339" t="s">
        <v>142</v>
      </c>
    </row>
    <row r="75" spans="1:6" ht="13.5">
      <c r="A75" s="343"/>
      <c r="B75" s="344"/>
      <c r="C75" s="346" t="s">
        <v>105</v>
      </c>
      <c r="D75" s="347">
        <v>2</v>
      </c>
      <c r="E75" s="347">
        <v>23</v>
      </c>
      <c r="F75" s="347" t="s">
        <v>142</v>
      </c>
    </row>
    <row r="76" spans="1:6" ht="13.5">
      <c r="A76" s="343"/>
      <c r="B76" s="344"/>
      <c r="C76" s="346" t="s">
        <v>106</v>
      </c>
      <c r="D76" s="347"/>
      <c r="E76" s="347"/>
      <c r="F76" s="347" t="s">
        <v>142</v>
      </c>
    </row>
    <row r="77" spans="1:6" ht="13.5">
      <c r="A77" s="343"/>
      <c r="B77" s="344"/>
      <c r="C77" s="346" t="s">
        <v>107</v>
      </c>
      <c r="D77" s="347">
        <v>3</v>
      </c>
      <c r="E77" s="347">
        <v>597</v>
      </c>
      <c r="F77" s="347" t="s">
        <v>142</v>
      </c>
    </row>
    <row r="78" spans="1:6" ht="13.5">
      <c r="A78" s="343"/>
      <c r="B78" s="341" t="s">
        <v>9</v>
      </c>
      <c r="C78" s="345" t="s">
        <v>19</v>
      </c>
      <c r="D78" s="339">
        <v>8</v>
      </c>
      <c r="E78" s="339">
        <v>6010</v>
      </c>
      <c r="F78" s="339" t="s">
        <v>142</v>
      </c>
    </row>
    <row r="79" spans="1:6" ht="13.5">
      <c r="A79" s="343"/>
      <c r="B79" s="344"/>
      <c r="C79" s="346" t="s">
        <v>105</v>
      </c>
      <c r="D79" s="347">
        <v>5</v>
      </c>
      <c r="E79" s="347">
        <v>76</v>
      </c>
      <c r="F79" s="347" t="s">
        <v>142</v>
      </c>
    </row>
    <row r="80" spans="1:6" ht="13.5">
      <c r="A80" s="343"/>
      <c r="B80" s="344"/>
      <c r="C80" s="346" t="s">
        <v>106</v>
      </c>
      <c r="D80" s="347">
        <v>1</v>
      </c>
      <c r="E80" s="347">
        <v>74</v>
      </c>
      <c r="F80" s="347" t="s">
        <v>142</v>
      </c>
    </row>
    <row r="81" spans="1:6" ht="13.5">
      <c r="A81" s="343"/>
      <c r="B81" s="344"/>
      <c r="C81" s="346" t="s">
        <v>107</v>
      </c>
      <c r="D81" s="347">
        <v>1</v>
      </c>
      <c r="E81" s="347">
        <v>260</v>
      </c>
      <c r="F81" s="347" t="s">
        <v>142</v>
      </c>
    </row>
    <row r="82" spans="1:6" ht="13.5">
      <c r="A82" s="343"/>
      <c r="B82" s="344"/>
      <c r="C82" s="346" t="s">
        <v>108</v>
      </c>
      <c r="D82" s="347"/>
      <c r="E82" s="347"/>
      <c r="F82" s="347" t="s">
        <v>142</v>
      </c>
    </row>
    <row r="83" spans="1:6" ht="13.5">
      <c r="A83" s="343"/>
      <c r="B83" s="344"/>
      <c r="C83" s="346" t="s">
        <v>109</v>
      </c>
      <c r="D83" s="347"/>
      <c r="E83" s="347"/>
      <c r="F83" s="347" t="s">
        <v>142</v>
      </c>
    </row>
    <row r="84" spans="1:6" ht="13.5">
      <c r="A84" s="343"/>
      <c r="B84" s="344"/>
      <c r="C84" s="346" t="s">
        <v>110</v>
      </c>
      <c r="D84" s="347"/>
      <c r="E84" s="347"/>
      <c r="F84" s="347" t="s">
        <v>142</v>
      </c>
    </row>
    <row r="85" spans="1:6" ht="13.5">
      <c r="A85" s="343"/>
      <c r="B85" s="344"/>
      <c r="C85" s="346" t="s">
        <v>111</v>
      </c>
      <c r="D85" s="347"/>
      <c r="E85" s="347"/>
      <c r="F85" s="347" t="s">
        <v>142</v>
      </c>
    </row>
    <row r="86" spans="1:6" ht="13.5">
      <c r="A86" s="343"/>
      <c r="B86" s="344"/>
      <c r="C86" s="346" t="s">
        <v>112</v>
      </c>
      <c r="D86" s="347"/>
      <c r="E86" s="347"/>
      <c r="F86" s="347" t="s">
        <v>142</v>
      </c>
    </row>
    <row r="87" spans="1:6" ht="13.5">
      <c r="A87" s="343"/>
      <c r="B87" s="344"/>
      <c r="C87" s="346" t="s">
        <v>113</v>
      </c>
      <c r="D87" s="347">
        <v>1</v>
      </c>
      <c r="E87" s="347">
        <v>5600</v>
      </c>
      <c r="F87" s="347" t="s">
        <v>142</v>
      </c>
    </row>
    <row r="88" spans="1:6" ht="13.5">
      <c r="A88" s="340" t="s">
        <v>10</v>
      </c>
      <c r="B88" s="341" t="s">
        <v>3</v>
      </c>
      <c r="C88" s="342" t="s">
        <v>19</v>
      </c>
      <c r="D88" s="338">
        <v>30</v>
      </c>
      <c r="E88" s="338">
        <v>1332616</v>
      </c>
      <c r="F88" s="338">
        <v>2388083</v>
      </c>
    </row>
    <row r="89" spans="1:6" ht="13.5">
      <c r="A89" s="343"/>
      <c r="B89" s="344"/>
      <c r="C89" s="346" t="s">
        <v>105</v>
      </c>
      <c r="D89" s="347"/>
      <c r="E89" s="347"/>
      <c r="F89" s="347"/>
    </row>
    <row r="90" spans="1:6" ht="13.5">
      <c r="A90" s="343"/>
      <c r="B90" s="344"/>
      <c r="C90" s="346" t="s">
        <v>106</v>
      </c>
      <c r="D90" s="347"/>
      <c r="E90" s="347"/>
      <c r="F90" s="347"/>
    </row>
    <row r="91" spans="1:6" ht="13.5">
      <c r="A91" s="343"/>
      <c r="B91" s="344"/>
      <c r="C91" s="346" t="s">
        <v>107</v>
      </c>
      <c r="D91" s="347"/>
      <c r="E91" s="347"/>
      <c r="F91" s="347"/>
    </row>
    <row r="92" spans="1:6" ht="13.5">
      <c r="A92" s="343"/>
      <c r="B92" s="344"/>
      <c r="C92" s="346" t="s">
        <v>108</v>
      </c>
      <c r="D92" s="347"/>
      <c r="E92" s="347"/>
      <c r="F92" s="347"/>
    </row>
    <row r="93" spans="1:6" ht="13.5">
      <c r="A93" s="343"/>
      <c r="B93" s="344"/>
      <c r="C93" s="346" t="s">
        <v>109</v>
      </c>
      <c r="D93" s="347"/>
      <c r="E93" s="347"/>
      <c r="F93" s="347"/>
    </row>
    <row r="94" spans="1:6" ht="13.5">
      <c r="A94" s="343"/>
      <c r="B94" s="344"/>
      <c r="C94" s="346" t="s">
        <v>110</v>
      </c>
      <c r="D94" s="347"/>
      <c r="E94" s="347"/>
      <c r="F94" s="347"/>
    </row>
    <row r="95" spans="1:6" ht="13.5">
      <c r="A95" s="343"/>
      <c r="B95" s="344"/>
      <c r="C95" s="346" t="s">
        <v>111</v>
      </c>
      <c r="D95" s="347"/>
      <c r="E95" s="347"/>
      <c r="F95" s="347"/>
    </row>
    <row r="96" spans="1:6" ht="13.5">
      <c r="A96" s="343"/>
      <c r="B96" s="344"/>
      <c r="C96" s="346" t="s">
        <v>112</v>
      </c>
      <c r="D96" s="347"/>
      <c r="E96" s="347"/>
      <c r="F96" s="347"/>
    </row>
    <row r="97" spans="1:6" ht="13.5">
      <c r="A97" s="343"/>
      <c r="B97" s="344"/>
      <c r="C97" s="346" t="s">
        <v>113</v>
      </c>
      <c r="D97" s="347"/>
      <c r="E97" s="347"/>
      <c r="F97" s="347"/>
    </row>
    <row r="98" spans="1:6" ht="13.5">
      <c r="A98" s="343"/>
      <c r="B98" s="344"/>
      <c r="C98" s="346" t="s">
        <v>114</v>
      </c>
      <c r="D98" s="347"/>
      <c r="E98" s="347"/>
      <c r="F98" s="347"/>
    </row>
    <row r="99" spans="1:6" ht="13.5">
      <c r="A99" s="343"/>
      <c r="B99" s="344"/>
      <c r="C99" s="346" t="s">
        <v>115</v>
      </c>
      <c r="D99" s="347"/>
      <c r="E99" s="347"/>
      <c r="F99" s="347"/>
    </row>
    <row r="100" spans="1:6" ht="13.5">
      <c r="A100" s="343"/>
      <c r="B100" s="344"/>
      <c r="C100" s="346" t="s">
        <v>116</v>
      </c>
      <c r="D100" s="347"/>
      <c r="E100" s="347"/>
      <c r="F100" s="347"/>
    </row>
    <row r="101" spans="1:6" ht="13.5">
      <c r="A101" s="343"/>
      <c r="B101" s="344"/>
      <c r="C101" s="346" t="s">
        <v>117</v>
      </c>
      <c r="D101" s="347">
        <v>1</v>
      </c>
      <c r="E101" s="347">
        <v>9990</v>
      </c>
      <c r="F101" s="347">
        <v>13400</v>
      </c>
    </row>
    <row r="102" spans="1:6" ht="13.5">
      <c r="A102" s="343"/>
      <c r="B102" s="344"/>
      <c r="C102" s="346" t="s">
        <v>118</v>
      </c>
      <c r="D102" s="347"/>
      <c r="E102" s="347"/>
      <c r="F102" s="347"/>
    </row>
    <row r="103" spans="1:6" ht="13.5">
      <c r="A103" s="343"/>
      <c r="B103" s="344"/>
      <c r="C103" s="346" t="s">
        <v>119</v>
      </c>
      <c r="D103" s="347"/>
      <c r="E103" s="347"/>
      <c r="F103" s="347"/>
    </row>
    <row r="104" spans="1:6" ht="13.5">
      <c r="A104" s="343"/>
      <c r="B104" s="344"/>
      <c r="C104" s="346" t="s">
        <v>120</v>
      </c>
      <c r="D104" s="347">
        <v>2</v>
      </c>
      <c r="E104" s="347">
        <v>42050</v>
      </c>
      <c r="F104" s="347">
        <v>60090</v>
      </c>
    </row>
    <row r="105" spans="1:6" ht="13.5">
      <c r="A105" s="343"/>
      <c r="B105" s="344"/>
      <c r="C105" s="346" t="s">
        <v>120</v>
      </c>
      <c r="D105" s="347">
        <v>2</v>
      </c>
      <c r="E105" s="347">
        <v>46800</v>
      </c>
      <c r="F105" s="347">
        <v>75390</v>
      </c>
    </row>
    <row r="106" spans="1:6" ht="13.5">
      <c r="A106" s="343"/>
      <c r="B106" s="344"/>
      <c r="C106" s="346" t="s">
        <v>121</v>
      </c>
      <c r="D106" s="347"/>
      <c r="E106" s="347"/>
      <c r="F106" s="347"/>
    </row>
    <row r="107" spans="1:6" ht="13.5">
      <c r="A107" s="343"/>
      <c r="B107" s="344"/>
      <c r="C107" s="346" t="s">
        <v>122</v>
      </c>
      <c r="D107" s="347">
        <v>1</v>
      </c>
      <c r="E107" s="347">
        <v>32000</v>
      </c>
      <c r="F107" s="347">
        <v>55650</v>
      </c>
    </row>
    <row r="108" spans="1:6" ht="13.5">
      <c r="A108" s="343"/>
      <c r="B108" s="344"/>
      <c r="C108" s="346" t="s">
        <v>122</v>
      </c>
      <c r="D108" s="347">
        <v>3</v>
      </c>
      <c r="E108" s="347">
        <v>101376</v>
      </c>
      <c r="F108" s="347">
        <v>175798</v>
      </c>
    </row>
    <row r="109" spans="1:6" ht="13.5">
      <c r="A109" s="343"/>
      <c r="B109" s="344"/>
      <c r="C109" s="346" t="s">
        <v>123</v>
      </c>
      <c r="D109" s="347">
        <v>1</v>
      </c>
      <c r="E109" s="347">
        <v>38500</v>
      </c>
      <c r="F109" s="347">
        <v>54823</v>
      </c>
    </row>
    <row r="110" spans="1:6" ht="13.5">
      <c r="A110" s="343"/>
      <c r="B110" s="344"/>
      <c r="C110" s="346" t="s">
        <v>123</v>
      </c>
      <c r="D110" s="347">
        <v>7</v>
      </c>
      <c r="E110" s="347">
        <v>245300</v>
      </c>
      <c r="F110" s="347">
        <v>426000</v>
      </c>
    </row>
    <row r="111" spans="1:6" ht="13.5">
      <c r="A111" s="343"/>
      <c r="B111" s="344"/>
      <c r="C111" s="346" t="s">
        <v>123</v>
      </c>
      <c r="D111" s="347">
        <v>2</v>
      </c>
      <c r="E111" s="347">
        <v>70000</v>
      </c>
      <c r="F111" s="347">
        <v>121820</v>
      </c>
    </row>
    <row r="112" spans="1:6" ht="13.5">
      <c r="A112" s="343"/>
      <c r="B112" s="344"/>
      <c r="C112" s="346" t="s">
        <v>124</v>
      </c>
      <c r="D112" s="347">
        <v>1</v>
      </c>
      <c r="E112" s="347">
        <v>41500</v>
      </c>
      <c r="F112" s="347">
        <v>75800</v>
      </c>
    </row>
    <row r="113" spans="1:6" ht="13.5">
      <c r="A113" s="343"/>
      <c r="B113" s="344"/>
      <c r="C113" s="346" t="s">
        <v>124</v>
      </c>
      <c r="D113" s="347">
        <v>3</v>
      </c>
      <c r="E113" s="347">
        <v>131300</v>
      </c>
      <c r="F113" s="347">
        <v>228542</v>
      </c>
    </row>
    <row r="114" spans="1:6" ht="13.5">
      <c r="A114" s="343"/>
      <c r="B114" s="344"/>
      <c r="C114" s="346" t="s">
        <v>125</v>
      </c>
      <c r="D114" s="347">
        <v>1</v>
      </c>
      <c r="E114" s="347">
        <v>47300</v>
      </c>
      <c r="F114" s="347">
        <v>84700</v>
      </c>
    </row>
    <row r="115" spans="1:6" ht="13.5">
      <c r="A115" s="343"/>
      <c r="B115" s="344"/>
      <c r="C115" s="346" t="s">
        <v>125</v>
      </c>
      <c r="D115" s="347">
        <v>1</v>
      </c>
      <c r="E115" s="347">
        <v>45500</v>
      </c>
      <c r="F115" s="347">
        <v>84000</v>
      </c>
    </row>
    <row r="116" spans="1:6" ht="13.5">
      <c r="A116" s="343"/>
      <c r="B116" s="344"/>
      <c r="C116" s="346" t="s">
        <v>126</v>
      </c>
      <c r="D116" s="347"/>
      <c r="E116" s="347"/>
      <c r="F116" s="347"/>
    </row>
    <row r="117" spans="1:6" ht="13.5">
      <c r="A117" s="343"/>
      <c r="B117" s="344"/>
      <c r="C117" s="346" t="s">
        <v>127</v>
      </c>
      <c r="D117" s="347"/>
      <c r="E117" s="347"/>
      <c r="F117" s="347"/>
    </row>
    <row r="118" spans="1:6" ht="13.5">
      <c r="A118" s="343"/>
      <c r="B118" s="344"/>
      <c r="C118" s="346" t="s">
        <v>128</v>
      </c>
      <c r="D118" s="347"/>
      <c r="E118" s="347"/>
      <c r="F118" s="347"/>
    </row>
    <row r="119" spans="1:6" ht="13.5">
      <c r="A119" s="343"/>
      <c r="B119" s="344"/>
      <c r="C119" s="346" t="s">
        <v>129</v>
      </c>
      <c r="D119" s="347"/>
      <c r="E119" s="347"/>
      <c r="F119" s="347"/>
    </row>
    <row r="120" spans="1:6" ht="13.5">
      <c r="A120" s="343"/>
      <c r="B120" s="344"/>
      <c r="C120" s="346" t="s">
        <v>130</v>
      </c>
      <c r="D120" s="347"/>
      <c r="E120" s="347"/>
      <c r="F120" s="347"/>
    </row>
    <row r="121" spans="1:6" ht="13.5">
      <c r="A121" s="343"/>
      <c r="B121" s="344"/>
      <c r="C121" s="346" t="s">
        <v>131</v>
      </c>
      <c r="D121" s="347">
        <v>1</v>
      </c>
      <c r="E121" s="347">
        <v>93000</v>
      </c>
      <c r="F121" s="347">
        <v>180600</v>
      </c>
    </row>
    <row r="122" spans="1:6" ht="13.5">
      <c r="A122" s="343"/>
      <c r="B122" s="344"/>
      <c r="C122" s="346" t="s">
        <v>131</v>
      </c>
      <c r="D122" s="347">
        <v>3</v>
      </c>
      <c r="E122" s="347">
        <v>280400</v>
      </c>
      <c r="F122" s="347">
        <v>544982</v>
      </c>
    </row>
    <row r="123" spans="1:6" ht="13.5">
      <c r="A123" s="343"/>
      <c r="B123" s="344"/>
      <c r="C123" s="346" t="s">
        <v>132</v>
      </c>
      <c r="D123" s="347">
        <v>1</v>
      </c>
      <c r="E123" s="347">
        <v>107600</v>
      </c>
      <c r="F123" s="347">
        <v>206488</v>
      </c>
    </row>
    <row r="124" spans="1:6" ht="13.5">
      <c r="A124" s="343"/>
      <c r="B124" s="341" t="s">
        <v>7</v>
      </c>
      <c r="C124" s="345" t="s">
        <v>19</v>
      </c>
      <c r="D124" s="339">
        <v>14</v>
      </c>
      <c r="E124" s="339">
        <v>263500</v>
      </c>
      <c r="F124" s="339">
        <v>429250</v>
      </c>
    </row>
    <row r="125" spans="1:6" ht="13.5">
      <c r="A125" s="343"/>
      <c r="B125" s="344"/>
      <c r="C125" s="346" t="s">
        <v>105</v>
      </c>
      <c r="D125" s="347"/>
      <c r="E125" s="347"/>
      <c r="F125" s="347"/>
    </row>
    <row r="126" spans="1:6" ht="13.5">
      <c r="A126" s="343"/>
      <c r="B126" s="344"/>
      <c r="C126" s="346" t="s">
        <v>106</v>
      </c>
      <c r="D126" s="347"/>
      <c r="E126" s="347"/>
      <c r="F126" s="347"/>
    </row>
    <row r="127" spans="1:6" ht="13.5">
      <c r="A127" s="343"/>
      <c r="B127" s="344"/>
      <c r="C127" s="346" t="s">
        <v>107</v>
      </c>
      <c r="D127" s="347"/>
      <c r="E127" s="347"/>
      <c r="F127" s="347"/>
    </row>
    <row r="128" spans="1:6" ht="13.5">
      <c r="A128" s="343"/>
      <c r="B128" s="344"/>
      <c r="C128" s="346" t="s">
        <v>108</v>
      </c>
      <c r="D128" s="347"/>
      <c r="E128" s="347"/>
      <c r="F128" s="347"/>
    </row>
    <row r="129" spans="1:6" ht="13.5">
      <c r="A129" s="343"/>
      <c r="B129" s="344"/>
      <c r="C129" s="346" t="s">
        <v>109</v>
      </c>
      <c r="D129" s="347"/>
      <c r="E129" s="347"/>
      <c r="F129" s="347"/>
    </row>
    <row r="130" spans="1:6" ht="13.5">
      <c r="A130" s="343"/>
      <c r="B130" s="344"/>
      <c r="C130" s="346" t="s">
        <v>110</v>
      </c>
      <c r="D130" s="347"/>
      <c r="E130" s="347"/>
      <c r="F130" s="347"/>
    </row>
    <row r="131" spans="1:6" ht="13.5">
      <c r="A131" s="343"/>
      <c r="B131" s="344"/>
      <c r="C131" s="346" t="s">
        <v>111</v>
      </c>
      <c r="D131" s="347"/>
      <c r="E131" s="347"/>
      <c r="F131" s="347"/>
    </row>
    <row r="132" spans="1:6" ht="13.5">
      <c r="A132" s="343"/>
      <c r="B132" s="344"/>
      <c r="C132" s="346" t="s">
        <v>112</v>
      </c>
      <c r="D132" s="347"/>
      <c r="E132" s="347"/>
      <c r="F132" s="347"/>
    </row>
    <row r="133" spans="1:6" ht="13.5">
      <c r="A133" s="343"/>
      <c r="B133" s="344"/>
      <c r="C133" s="346" t="s">
        <v>113</v>
      </c>
      <c r="D133" s="347"/>
      <c r="E133" s="347"/>
      <c r="F133" s="347"/>
    </row>
    <row r="134" spans="1:6" ht="13.5">
      <c r="A134" s="343"/>
      <c r="B134" s="344"/>
      <c r="C134" s="346" t="s">
        <v>114</v>
      </c>
      <c r="D134" s="347">
        <v>1</v>
      </c>
      <c r="E134" s="347">
        <v>6300</v>
      </c>
      <c r="F134" s="347">
        <v>9500</v>
      </c>
    </row>
    <row r="135" spans="1:6" ht="13.5">
      <c r="A135" s="343"/>
      <c r="B135" s="344"/>
      <c r="C135" s="346" t="s">
        <v>115</v>
      </c>
      <c r="D135" s="347"/>
      <c r="E135" s="347"/>
      <c r="F135" s="347"/>
    </row>
    <row r="136" spans="1:6" ht="13.5">
      <c r="A136" s="343"/>
      <c r="B136" s="344"/>
      <c r="C136" s="346" t="s">
        <v>116</v>
      </c>
      <c r="D136" s="347">
        <v>1</v>
      </c>
      <c r="E136" s="347">
        <v>8300</v>
      </c>
      <c r="F136" s="347">
        <v>9000</v>
      </c>
    </row>
    <row r="137" spans="1:6" ht="13.5">
      <c r="A137" s="343"/>
      <c r="B137" s="344"/>
      <c r="C137" s="346" t="s">
        <v>117</v>
      </c>
      <c r="D137" s="347">
        <v>3</v>
      </c>
      <c r="E137" s="347">
        <v>27700</v>
      </c>
      <c r="F137" s="347">
        <v>47000</v>
      </c>
    </row>
    <row r="138" spans="1:6" ht="13.5">
      <c r="A138" s="343"/>
      <c r="B138" s="344"/>
      <c r="C138" s="346" t="s">
        <v>118</v>
      </c>
      <c r="D138" s="347">
        <v>1</v>
      </c>
      <c r="E138" s="347">
        <v>11900</v>
      </c>
      <c r="F138" s="347">
        <v>19900</v>
      </c>
    </row>
    <row r="139" spans="1:6" ht="13.5">
      <c r="A139" s="343"/>
      <c r="B139" s="344"/>
      <c r="C139" s="346" t="s">
        <v>118</v>
      </c>
      <c r="D139" s="347">
        <v>3</v>
      </c>
      <c r="E139" s="347">
        <v>37400</v>
      </c>
      <c r="F139" s="347">
        <v>60450</v>
      </c>
    </row>
    <row r="140" spans="1:6" ht="13.5">
      <c r="A140" s="343"/>
      <c r="B140" s="344"/>
      <c r="C140" s="346" t="s">
        <v>119</v>
      </c>
      <c r="D140" s="347">
        <v>2</v>
      </c>
      <c r="E140" s="347">
        <v>30000</v>
      </c>
      <c r="F140" s="347">
        <v>51400</v>
      </c>
    </row>
    <row r="141" spans="1:6" ht="13.5">
      <c r="A141" s="343"/>
      <c r="B141" s="344"/>
      <c r="C141" s="346" t="s">
        <v>120</v>
      </c>
      <c r="D141" s="347">
        <v>1</v>
      </c>
      <c r="E141" s="347">
        <v>21200</v>
      </c>
      <c r="F141" s="347">
        <v>35500</v>
      </c>
    </row>
    <row r="142" spans="1:6" ht="13.5">
      <c r="A142" s="343"/>
      <c r="B142" s="344"/>
      <c r="C142" s="346" t="s">
        <v>121</v>
      </c>
      <c r="D142" s="347"/>
      <c r="E142" s="347"/>
      <c r="F142" s="347"/>
    </row>
    <row r="143" spans="1:6" ht="13.5">
      <c r="A143" s="343"/>
      <c r="B143" s="344"/>
      <c r="C143" s="346" t="s">
        <v>122</v>
      </c>
      <c r="D143" s="347"/>
      <c r="E143" s="347"/>
      <c r="F143" s="347"/>
    </row>
    <row r="144" spans="1:6" ht="13.5">
      <c r="A144" s="343"/>
      <c r="B144" s="344"/>
      <c r="C144" s="346" t="s">
        <v>123</v>
      </c>
      <c r="D144" s="347"/>
      <c r="E144" s="347"/>
      <c r="F144" s="347"/>
    </row>
    <row r="145" spans="1:6" ht="13.5">
      <c r="A145" s="343"/>
      <c r="B145" s="344"/>
      <c r="C145" s="346" t="s">
        <v>124</v>
      </c>
      <c r="D145" s="347"/>
      <c r="E145" s="347"/>
      <c r="F145" s="347"/>
    </row>
    <row r="146" spans="1:6" ht="13.5">
      <c r="A146" s="343"/>
      <c r="B146" s="344"/>
      <c r="C146" s="346" t="s">
        <v>125</v>
      </c>
      <c r="D146" s="347"/>
      <c r="E146" s="347"/>
      <c r="F146" s="347"/>
    </row>
    <row r="147" spans="1:6" ht="13.5">
      <c r="A147" s="343"/>
      <c r="B147" s="344"/>
      <c r="C147" s="346" t="s">
        <v>126</v>
      </c>
      <c r="D147" s="347"/>
      <c r="E147" s="347"/>
      <c r="F147" s="347"/>
    </row>
    <row r="148" spans="1:6" ht="13.5">
      <c r="A148" s="343"/>
      <c r="B148" s="344"/>
      <c r="C148" s="346" t="s">
        <v>127</v>
      </c>
      <c r="D148" s="347">
        <v>1</v>
      </c>
      <c r="E148" s="347">
        <v>57200</v>
      </c>
      <c r="F148" s="347">
        <v>81900</v>
      </c>
    </row>
    <row r="149" spans="1:6" ht="13.5">
      <c r="A149" s="343"/>
      <c r="B149" s="344"/>
      <c r="C149" s="346" t="s">
        <v>128</v>
      </c>
      <c r="D149" s="347">
        <v>1</v>
      </c>
      <c r="E149" s="347">
        <v>63500</v>
      </c>
      <c r="F149" s="347">
        <v>114600</v>
      </c>
    </row>
    <row r="150" spans="1:6" ht="13.5">
      <c r="A150" s="343"/>
      <c r="B150" s="341" t="s">
        <v>9</v>
      </c>
      <c r="C150" s="345" t="s">
        <v>19</v>
      </c>
      <c r="D150" s="339">
        <v>1</v>
      </c>
      <c r="E150" s="339">
        <v>5700</v>
      </c>
      <c r="F150" s="339" t="s">
        <v>142</v>
      </c>
    </row>
    <row r="151" spans="1:6" ht="13.5">
      <c r="A151" s="343"/>
      <c r="B151" s="344"/>
      <c r="C151" s="346" t="s">
        <v>105</v>
      </c>
      <c r="D151" s="347"/>
      <c r="E151" s="347"/>
      <c r="F151" s="347" t="s">
        <v>142</v>
      </c>
    </row>
    <row r="152" spans="1:6" ht="13.5">
      <c r="A152" s="343"/>
      <c r="B152" s="344"/>
      <c r="C152" s="346" t="s">
        <v>106</v>
      </c>
      <c r="D152" s="347"/>
      <c r="E152" s="347"/>
      <c r="F152" s="347" t="s">
        <v>142</v>
      </c>
    </row>
    <row r="153" spans="1:6" ht="13.5">
      <c r="A153" s="343"/>
      <c r="B153" s="344"/>
      <c r="C153" s="346" t="s">
        <v>107</v>
      </c>
      <c r="D153" s="347"/>
      <c r="E153" s="347"/>
      <c r="F153" s="347" t="s">
        <v>142</v>
      </c>
    </row>
    <row r="154" spans="1:6" ht="13.5">
      <c r="A154" s="343"/>
      <c r="B154" s="344"/>
      <c r="C154" s="346" t="s">
        <v>108</v>
      </c>
      <c r="D154" s="347"/>
      <c r="E154" s="347"/>
      <c r="F154" s="347" t="s">
        <v>142</v>
      </c>
    </row>
    <row r="155" spans="1:6" ht="13.5">
      <c r="A155" s="343"/>
      <c r="B155" s="344"/>
      <c r="C155" s="346" t="s">
        <v>109</v>
      </c>
      <c r="D155" s="347"/>
      <c r="E155" s="347"/>
      <c r="F155" s="347" t="s">
        <v>142</v>
      </c>
    </row>
    <row r="156" spans="1:6" ht="13.5">
      <c r="A156" s="343"/>
      <c r="B156" s="344"/>
      <c r="C156" s="346" t="s">
        <v>110</v>
      </c>
      <c r="D156" s="347"/>
      <c r="E156" s="347"/>
      <c r="F156" s="347" t="s">
        <v>142</v>
      </c>
    </row>
    <row r="157" spans="1:6" ht="13.5">
      <c r="A157" s="343"/>
      <c r="B157" s="344"/>
      <c r="C157" s="346" t="s">
        <v>111</v>
      </c>
      <c r="D157" s="347"/>
      <c r="E157" s="347"/>
      <c r="F157" s="347" t="s">
        <v>142</v>
      </c>
    </row>
    <row r="158" spans="1:6" ht="13.5">
      <c r="A158" s="343"/>
      <c r="B158" s="344"/>
      <c r="C158" s="346" t="s">
        <v>112</v>
      </c>
      <c r="D158" s="347"/>
      <c r="E158" s="347"/>
      <c r="F158" s="347" t="s">
        <v>142</v>
      </c>
    </row>
    <row r="159" spans="1:6" ht="13.5">
      <c r="A159" s="343"/>
      <c r="B159" s="344"/>
      <c r="C159" s="346" t="s">
        <v>113</v>
      </c>
      <c r="D159" s="347">
        <v>1</v>
      </c>
      <c r="E159" s="347">
        <v>5700</v>
      </c>
      <c r="F159" s="347" t="s">
        <v>142</v>
      </c>
    </row>
    <row r="160" spans="1:6" ht="13.5">
      <c r="A160" s="320"/>
      <c r="B160" s="330"/>
      <c r="C160" s="320"/>
      <c r="D160" s="245"/>
      <c r="E160" s="245"/>
      <c r="F160" s="336"/>
    </row>
  </sheetData>
  <sheetProtection/>
  <mergeCells count="5">
    <mergeCell ref="A1:F1"/>
    <mergeCell ref="D3:F3"/>
    <mergeCell ref="A5:B35"/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浪川 久美子</dc:creator>
  <cp:keywords/>
  <dc:description/>
  <cp:lastModifiedBy>なし</cp:lastModifiedBy>
  <cp:lastPrinted>2015-02-26T02:26:47Z</cp:lastPrinted>
  <dcterms:created xsi:type="dcterms:W3CDTF">2002-05-27T03:30:43Z</dcterms:created>
  <dcterms:modified xsi:type="dcterms:W3CDTF">2016-02-05T02:46:55Z</dcterms:modified>
  <cp:category/>
  <cp:version/>
  <cp:contentType/>
  <cp:contentStatus/>
</cp:coreProperties>
</file>