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６表" sheetId="6" r:id="rId6"/>
  </sheets>
  <externalReferences>
    <externalReference r:id="rId9"/>
  </externalReferences>
  <definedNames>
    <definedName name="_xlnm.Print_Area" localSheetId="0">'データ'!$A$1:$BI$73</definedName>
    <definedName name="_xlnm.Print_Area" localSheetId="5">'造船第６表'!$A$1:$M$265</definedName>
    <definedName name="_xlnm.Print_Titles" localSheetId="0">'データ'!$B:$D</definedName>
    <definedName name="_xlnm.Print_Titles" localSheetId="5">'造船第６表'!$1:$4</definedName>
  </definedNames>
  <calcPr fullCalcOnLoad="1" refMode="R1C1"/>
</workbook>
</file>

<file path=xl/sharedStrings.xml><?xml version="1.0" encoding="utf-8"?>
<sst xmlns="http://schemas.openxmlformats.org/spreadsheetml/2006/main" count="887" uniqueCount="147">
  <si>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</si>
  <si>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</si>
  <si>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</si>
  <si>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</si>
  <si>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</si>
  <si>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</si>
  <si>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</si>
  <si>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</si>
  <si>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</si>
  <si>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</si>
  <si>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</si>
  <si>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</si>
  <si>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</si>
  <si>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船価（千円）</t>
  </si>
  <si>
    <t>区分</t>
  </si>
  <si>
    <t>用途</t>
  </si>
  <si>
    <t>トン数階級</t>
  </si>
  <si>
    <t>（単位Ｇ／Ｔ）</t>
  </si>
  <si>
    <t>第６表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</si>
  <si>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</si>
  <si>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</si>
  <si>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</si>
  <si>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</si>
  <si>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</si>
  <si>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</si>
  <si>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</si>
  <si>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</si>
  <si>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</si>
  <si>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</si>
  <si>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</si>
  <si>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</si>
  <si>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</si>
  <si>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</si>
  <si>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</si>
  <si>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</si>
  <si>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</si>
  <si>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</si>
  <si>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</si>
  <si>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</si>
  <si>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</si>
  <si>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</si>
  <si>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</si>
  <si>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</si>
  <si>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</si>
  <si>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</si>
  <si>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</si>
  <si>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</si>
  <si>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</si>
  <si>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</si>
  <si>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</si>
  <si>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</si>
  <si>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</si>
  <si>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</si>
  <si>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</si>
  <si>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</si>
  <si>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</si>
  <si>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</si>
  <si>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</si>
  <si>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</si>
  <si>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</si>
  <si>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</si>
  <si>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</si>
  <si>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</si>
  <si>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</si>
  <si>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</si>
  <si>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</si>
  <si>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</si>
  <si>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</si>
  <si>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</si>
  <si>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</si>
  <si>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</si>
  <si>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</si>
  <si>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</si>
  <si>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</si>
  <si>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</si>
  <si>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</si>
  <si>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</si>
  <si>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</si>
  <si>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</si>
  <si>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</si>
  <si>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</si>
  <si>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</si>
  <si>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</si>
  <si>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</si>
  <si>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</si>
  <si>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</si>
  <si>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</si>
  <si>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</si>
  <si>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</si>
  <si>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</si>
  <si>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</si>
  <si>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</si>
  <si>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</si>
  <si>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</si>
  <si>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</si>
  <si>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</si>
  <si>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</si>
  <si>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</si>
  <si>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</si>
  <si>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</si>
  <si>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</si>
  <si>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</si>
  <si>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</si>
  <si>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</si>
  <si>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</si>
  <si>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</si>
  <si>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</si>
  <si>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</si>
  <si>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</si>
  <si>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</si>
  <si>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</si>
  <si>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</si>
  <si>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</si>
  <si>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</si>
  <si>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</si>
  <si>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</si>
  <si>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</si>
  <si>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</si>
  <si>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</si>
  <si>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</si>
  <si>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</si>
  <si>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</si>
  <si>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</si>
  <si>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</si>
  <si>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</si>
  <si>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</si>
  <si>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</si>
  <si>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</si>
  <si>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</si>
  <si>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</si>
  <si>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</si>
  <si>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</si>
  <si>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</si>
  <si>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</si>
  <si>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</si>
  <si>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受注</t>
  </si>
  <si>
    <t>平成22年</t>
  </si>
  <si>
    <t>５年ごとに基準を変えていく（次回平成２７年）</t>
  </si>
  <si>
    <t>基準年の統計(2010)</t>
  </si>
  <si>
    <t>用途別・トン数階級別しゅん工鋼船隻数、トン数及び船価</t>
  </si>
  <si>
    <t>平成26年</t>
  </si>
  <si>
    <t>-</t>
  </si>
  <si>
    <t>平成27年10月分</t>
  </si>
  <si>
    <t>累計(平成27年1月～平成27年10月)</t>
  </si>
  <si>
    <t>Ｇ／Ｔ</t>
  </si>
  <si>
    <t>Ｄ／Ｗ</t>
  </si>
  <si>
    <t>Ｇ／Ｔ当り船価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</si>
</sst>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95" fontId="5" fillId="0" borderId="6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7395512"/>
        <c:axId val="66559609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7395512"/>
        <c:axId val="66559609"/>
      </c:lineChart>
      <c:catAx>
        <c:axId val="7395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59609"/>
        <c:crosses val="autoZero"/>
        <c:auto val="0"/>
        <c:lblOffset val="100"/>
        <c:tickLblSkip val="1"/>
        <c:noMultiLvlLbl val="0"/>
      </c:catAx>
      <c:valAx>
        <c:axId val="66559609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9551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96325" y="6838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696325" y="7010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696325" y="7353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696325" y="7524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696325" y="7696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81325" y="786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696325" y="786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0</xdr:colOff>
      <xdr:row>47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696325" y="8039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0</xdr:colOff>
      <xdr:row>48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696325" y="8210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0</xdr:colOff>
      <xdr:row>52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8696325" y="8896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56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8696325" y="9582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696325" y="9753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8696325" y="9925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8696325" y="11296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9</xdr:col>
      <xdr:colOff>0</xdr:colOff>
      <xdr:row>72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8696325" y="12325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9</xdr:col>
      <xdr:colOff>0</xdr:colOff>
      <xdr:row>73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8696325" y="12496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9</xdr:col>
      <xdr:colOff>0</xdr:colOff>
      <xdr:row>111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8696325" y="19011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9</xdr:col>
      <xdr:colOff>0</xdr:colOff>
      <xdr:row>113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8696325" y="19354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981325" y="19526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9</xdr:col>
      <xdr:colOff>0</xdr:colOff>
      <xdr:row>114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8696325" y="19526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9</xdr:col>
      <xdr:colOff>0</xdr:colOff>
      <xdr:row>115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8696325" y="19697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ﾌﾟﾛﾀﾞｸﾄ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116</xdr:row>
      <xdr:rowOff>0</xdr:rowOff>
    </xdr:from>
    <xdr:to>
      <xdr:col>9</xdr:col>
      <xdr:colOff>0</xdr:colOff>
      <xdr:row>117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8696325" y="20040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9</xdr:col>
      <xdr:colOff>0</xdr:colOff>
      <xdr:row>120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8696325" y="20554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167</xdr:row>
      <xdr:rowOff>0</xdr:rowOff>
    </xdr:from>
    <xdr:to>
      <xdr:col>9</xdr:col>
      <xdr:colOff>0</xdr:colOff>
      <xdr:row>168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8696325" y="28784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4</xdr:col>
      <xdr:colOff>0</xdr:colOff>
      <xdr:row>170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981325" y="29127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169</xdr:row>
      <xdr:rowOff>0</xdr:rowOff>
    </xdr:from>
    <xdr:to>
      <xdr:col>9</xdr:col>
      <xdr:colOff>0</xdr:colOff>
      <xdr:row>170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8696325" y="29127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4</xdr:col>
      <xdr:colOff>0</xdr:colOff>
      <xdr:row>173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981325" y="29641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172</xdr:row>
      <xdr:rowOff>0</xdr:rowOff>
    </xdr:from>
    <xdr:to>
      <xdr:col>9</xdr:col>
      <xdr:colOff>0</xdr:colOff>
      <xdr:row>173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8696325" y="29641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174</xdr:row>
      <xdr:rowOff>0</xdr:rowOff>
    </xdr:from>
    <xdr:to>
      <xdr:col>9</xdr:col>
      <xdr:colOff>0</xdr:colOff>
      <xdr:row>175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8696325" y="29984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176</xdr:row>
      <xdr:rowOff>0</xdr:rowOff>
    </xdr:from>
    <xdr:to>
      <xdr:col>9</xdr:col>
      <xdr:colOff>0</xdr:colOff>
      <xdr:row>177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8696325" y="30327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981325" y="30499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177</xdr:row>
      <xdr:rowOff>0</xdr:rowOff>
    </xdr:from>
    <xdr:to>
      <xdr:col>9</xdr:col>
      <xdr:colOff>0</xdr:colOff>
      <xdr:row>178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8696325" y="30499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179</xdr:row>
      <xdr:rowOff>0</xdr:rowOff>
    </xdr:from>
    <xdr:to>
      <xdr:col>4</xdr:col>
      <xdr:colOff>0</xdr:colOff>
      <xdr:row>180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2981325" y="30841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179</xdr:row>
      <xdr:rowOff>0</xdr:rowOff>
    </xdr:from>
    <xdr:to>
      <xdr:col>9</xdr:col>
      <xdr:colOff>0</xdr:colOff>
      <xdr:row>180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8696325" y="30841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180</xdr:row>
      <xdr:rowOff>0</xdr:rowOff>
    </xdr:from>
    <xdr:to>
      <xdr:col>4</xdr:col>
      <xdr:colOff>0</xdr:colOff>
      <xdr:row>181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2981325" y="31013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9</xdr:col>
      <xdr:colOff>0</xdr:colOff>
      <xdr:row>181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8696325" y="31013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181</xdr:row>
      <xdr:rowOff>0</xdr:rowOff>
    </xdr:from>
    <xdr:to>
      <xdr:col>9</xdr:col>
      <xdr:colOff>0</xdr:colOff>
      <xdr:row>182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8696325" y="31184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182</xdr:row>
      <xdr:rowOff>0</xdr:rowOff>
    </xdr:from>
    <xdr:to>
      <xdr:col>9</xdr:col>
      <xdr:colOff>0</xdr:colOff>
      <xdr:row>183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8696325" y="31356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2981325" y="31699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9</xdr:col>
      <xdr:colOff>0</xdr:colOff>
      <xdr:row>185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8696325" y="31699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2981325" y="31870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9</xdr:col>
      <xdr:colOff>0</xdr:colOff>
      <xdr:row>186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8696325" y="31870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187</xdr:row>
      <xdr:rowOff>0</xdr:rowOff>
    </xdr:from>
    <xdr:to>
      <xdr:col>9</xdr:col>
      <xdr:colOff>0</xdr:colOff>
      <xdr:row>188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8696325" y="32213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189</xdr:row>
      <xdr:rowOff>0</xdr:rowOff>
    </xdr:from>
    <xdr:to>
      <xdr:col>4</xdr:col>
      <xdr:colOff>0</xdr:colOff>
      <xdr:row>190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2981325" y="32556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189</xdr:row>
      <xdr:rowOff>0</xdr:rowOff>
    </xdr:from>
    <xdr:to>
      <xdr:col>9</xdr:col>
      <xdr:colOff>0</xdr:colOff>
      <xdr:row>190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8696325" y="32556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9</xdr:col>
      <xdr:colOff>0</xdr:colOff>
      <xdr:row>191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8696325" y="32727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191</xdr:row>
      <xdr:rowOff>0</xdr:rowOff>
    </xdr:from>
    <xdr:to>
      <xdr:col>4</xdr:col>
      <xdr:colOff>0</xdr:colOff>
      <xdr:row>192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2981325" y="32899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191</xdr:row>
      <xdr:rowOff>0</xdr:rowOff>
    </xdr:from>
    <xdr:to>
      <xdr:col>9</xdr:col>
      <xdr:colOff>0</xdr:colOff>
      <xdr:row>192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8696325" y="32899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4</xdr:col>
      <xdr:colOff>0</xdr:colOff>
      <xdr:row>194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2981325" y="33242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9</xdr:col>
      <xdr:colOff>0</xdr:colOff>
      <xdr:row>194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8696325" y="33242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194</xdr:row>
      <xdr:rowOff>0</xdr:rowOff>
    </xdr:from>
    <xdr:to>
      <xdr:col>9</xdr:col>
      <xdr:colOff>0</xdr:colOff>
      <xdr:row>195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8696325" y="33413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196</xdr:row>
      <xdr:rowOff>0</xdr:rowOff>
    </xdr:from>
    <xdr:to>
      <xdr:col>4</xdr:col>
      <xdr:colOff>0</xdr:colOff>
      <xdr:row>197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2981325" y="33756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196</xdr:row>
      <xdr:rowOff>0</xdr:rowOff>
    </xdr:from>
    <xdr:to>
      <xdr:col>9</xdr:col>
      <xdr:colOff>0</xdr:colOff>
      <xdr:row>197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8696325" y="33756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198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8696325" y="33928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198</xdr:row>
      <xdr:rowOff>0</xdr:rowOff>
    </xdr:from>
    <xdr:to>
      <xdr:col>9</xdr:col>
      <xdr:colOff>0</xdr:colOff>
      <xdr:row>199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8696325" y="34099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9</xdr:col>
      <xdr:colOff>0</xdr:colOff>
      <xdr:row>200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8696325" y="34270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石炭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9</xdr:col>
      <xdr:colOff>0</xdr:colOff>
      <xdr:row>201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8696325" y="34442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9</xdr:col>
      <xdr:colOff>0</xdr:colOff>
      <xdr:row>202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8696325" y="34613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202</xdr:row>
      <xdr:rowOff>0</xdr:rowOff>
    </xdr:from>
    <xdr:to>
      <xdr:col>9</xdr:col>
      <xdr:colOff>0</xdr:colOff>
      <xdr:row>203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8696325" y="34785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203</xdr:row>
      <xdr:rowOff>0</xdr:rowOff>
    </xdr:from>
    <xdr:to>
      <xdr:col>9</xdr:col>
      <xdr:colOff>0</xdr:colOff>
      <xdr:row>204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8696325" y="34956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205</xdr:row>
      <xdr:rowOff>0</xdr:rowOff>
    </xdr:from>
    <xdr:to>
      <xdr:col>9</xdr:col>
      <xdr:colOff>0</xdr:colOff>
      <xdr:row>206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8696325" y="35299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206</xdr:row>
      <xdr:rowOff>0</xdr:rowOff>
    </xdr:from>
    <xdr:to>
      <xdr:col>9</xdr:col>
      <xdr:colOff>0</xdr:colOff>
      <xdr:row>207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8696325" y="35471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207</xdr:row>
      <xdr:rowOff>0</xdr:rowOff>
    </xdr:from>
    <xdr:to>
      <xdr:col>4</xdr:col>
      <xdr:colOff>0</xdr:colOff>
      <xdr:row>208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2981325" y="35642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207</xdr:row>
      <xdr:rowOff>0</xdr:rowOff>
    </xdr:from>
    <xdr:to>
      <xdr:col>9</xdr:col>
      <xdr:colOff>0</xdr:colOff>
      <xdr:row>208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8696325" y="35642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4</xdr:col>
      <xdr:colOff>0</xdr:colOff>
      <xdr:row>209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2981325" y="35814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9</xdr:col>
      <xdr:colOff>0</xdr:colOff>
      <xdr:row>209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8696325" y="35814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9</xdr:col>
      <xdr:colOff>0</xdr:colOff>
      <xdr:row>210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8696325" y="35985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210</xdr:row>
      <xdr:rowOff>0</xdr:rowOff>
    </xdr:from>
    <xdr:to>
      <xdr:col>4</xdr:col>
      <xdr:colOff>0</xdr:colOff>
      <xdr:row>211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2981325" y="36156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211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8696325" y="36156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216</xdr:row>
      <xdr:rowOff>0</xdr:rowOff>
    </xdr:from>
    <xdr:to>
      <xdr:col>9</xdr:col>
      <xdr:colOff>0</xdr:colOff>
      <xdr:row>217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8696325" y="37185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ﾌﾟﾛﾀﾞｸﾄ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219</xdr:row>
      <xdr:rowOff>0</xdr:rowOff>
    </xdr:from>
    <xdr:to>
      <xdr:col>9</xdr:col>
      <xdr:colOff>0</xdr:colOff>
      <xdr:row>220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8696325" y="37699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221</xdr:row>
      <xdr:rowOff>0</xdr:rowOff>
    </xdr:from>
    <xdr:to>
      <xdr:col>9</xdr:col>
      <xdr:colOff>0</xdr:colOff>
      <xdr:row>222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8696325" y="38042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222</xdr:row>
      <xdr:rowOff>0</xdr:rowOff>
    </xdr:from>
    <xdr:to>
      <xdr:col>9</xdr:col>
      <xdr:colOff>0</xdr:colOff>
      <xdr:row>223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8696325" y="38214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9</xdr:col>
      <xdr:colOff>0</xdr:colOff>
      <xdr:row>224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8696325" y="38385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ﾌﾟﾛﾀﾞｸﾄ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224</xdr:row>
      <xdr:rowOff>0</xdr:rowOff>
    </xdr:from>
    <xdr:to>
      <xdr:col>9</xdr:col>
      <xdr:colOff>0</xdr:colOff>
      <xdr:row>225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8696325" y="38557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225</xdr:row>
      <xdr:rowOff>0</xdr:rowOff>
    </xdr:from>
    <xdr:to>
      <xdr:col>4</xdr:col>
      <xdr:colOff>0</xdr:colOff>
      <xdr:row>226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2981325" y="38728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225</xdr:row>
      <xdr:rowOff>0</xdr:rowOff>
    </xdr:from>
    <xdr:to>
      <xdr:col>9</xdr:col>
      <xdr:colOff>0</xdr:colOff>
      <xdr:row>226</xdr:row>
      <xdr:rowOff>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8696325" y="38728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227</xdr:row>
      <xdr:rowOff>0</xdr:rowOff>
    </xdr:from>
    <xdr:to>
      <xdr:col>9</xdr:col>
      <xdr:colOff>0</xdr:colOff>
      <xdr:row>228</xdr:row>
      <xdr:rowOff>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8696325" y="39071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4</xdr:col>
      <xdr:colOff>0</xdr:colOff>
      <xdr:row>229</xdr:row>
      <xdr:rowOff>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2981325" y="39243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228</xdr:row>
      <xdr:rowOff>0</xdr:rowOff>
    </xdr:from>
    <xdr:to>
      <xdr:col>9</xdr:col>
      <xdr:colOff>0</xdr:colOff>
      <xdr:row>229</xdr:row>
      <xdr:rowOff>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8696325" y="39243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229</xdr:row>
      <xdr:rowOff>0</xdr:rowOff>
    </xdr:from>
    <xdr:to>
      <xdr:col>9</xdr:col>
      <xdr:colOff>0</xdr:colOff>
      <xdr:row>230</xdr:row>
      <xdr:rowOff>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8696325" y="39414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230</xdr:row>
      <xdr:rowOff>0</xdr:rowOff>
    </xdr:from>
    <xdr:to>
      <xdr:col>4</xdr:col>
      <xdr:colOff>0</xdr:colOff>
      <xdr:row>231</xdr:row>
      <xdr:rowOff>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2981325" y="39585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9</xdr:col>
      <xdr:colOff>0</xdr:colOff>
      <xdr:row>231</xdr:row>
      <xdr:rowOff>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8696325" y="39585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231</xdr:row>
      <xdr:rowOff>0</xdr:rowOff>
    </xdr:from>
    <xdr:to>
      <xdr:col>9</xdr:col>
      <xdr:colOff>0</xdr:colOff>
      <xdr:row>232</xdr:row>
      <xdr:rowOff>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8696325" y="39757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ﾌﾟﾛﾀﾞｸﾄ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233</xdr:row>
      <xdr:rowOff>0</xdr:rowOff>
    </xdr:from>
    <xdr:to>
      <xdr:col>9</xdr:col>
      <xdr:colOff>0</xdr:colOff>
      <xdr:row>234</xdr:row>
      <xdr:rowOff>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8696325" y="40100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238</xdr:row>
      <xdr:rowOff>0</xdr:rowOff>
    </xdr:from>
    <xdr:to>
      <xdr:col>9</xdr:col>
      <xdr:colOff>0</xdr:colOff>
      <xdr:row>239</xdr:row>
      <xdr:rowOff>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8696325" y="40957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2981325" y="4215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9</xdr:col>
      <xdr:colOff>0</xdr:colOff>
      <xdr:row>246</xdr:row>
      <xdr:rowOff>0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8696325" y="4215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8696325" y="6838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90" name="テキスト ボックス 90"/>
        <xdr:cNvSpPr txBox="1">
          <a:spLocks noChangeArrowheads="1"/>
        </xdr:cNvSpPr>
      </xdr:nvSpPr>
      <xdr:spPr>
        <a:xfrm>
          <a:off x="8696325" y="7010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8696325" y="7353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2981325" y="7524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8696325" y="7524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8696325" y="786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0</xdr:colOff>
      <xdr:row>47</xdr:row>
      <xdr:rowOff>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8696325" y="8039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>
      <xdr:nvSpPr>
        <xdr:cNvPr id="96" name="テキスト ボックス 96"/>
        <xdr:cNvSpPr txBox="1">
          <a:spLocks noChangeArrowheads="1"/>
        </xdr:cNvSpPr>
      </xdr:nvSpPr>
      <xdr:spPr>
        <a:xfrm>
          <a:off x="2981325" y="8382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97" name="テキスト ボックス 97"/>
        <xdr:cNvSpPr txBox="1">
          <a:spLocks noChangeArrowheads="1"/>
        </xdr:cNvSpPr>
      </xdr:nvSpPr>
      <xdr:spPr>
        <a:xfrm>
          <a:off x="8696325" y="8382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50</xdr:row>
      <xdr:rowOff>0</xdr:rowOff>
    </xdr:to>
    <xdr:sp>
      <xdr:nvSpPr>
        <xdr:cNvPr id="98" name="テキスト ボックス 98"/>
        <xdr:cNvSpPr txBox="1">
          <a:spLocks noChangeArrowheads="1"/>
        </xdr:cNvSpPr>
      </xdr:nvSpPr>
      <xdr:spPr>
        <a:xfrm>
          <a:off x="8696325" y="8553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9</xdr:col>
      <xdr:colOff>0</xdr:colOff>
      <xdr:row>51</xdr:row>
      <xdr:rowOff>0</xdr:rowOff>
    </xdr:to>
    <xdr:sp>
      <xdr:nvSpPr>
        <xdr:cNvPr id="99" name="テキスト ボックス 99"/>
        <xdr:cNvSpPr txBox="1">
          <a:spLocks noChangeArrowheads="1"/>
        </xdr:cNvSpPr>
      </xdr:nvSpPr>
      <xdr:spPr>
        <a:xfrm>
          <a:off x="8696325" y="8724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100" name="テキスト ボックス 100"/>
        <xdr:cNvSpPr txBox="1">
          <a:spLocks noChangeArrowheads="1"/>
        </xdr:cNvSpPr>
      </xdr:nvSpPr>
      <xdr:spPr>
        <a:xfrm>
          <a:off x="8696325" y="10782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101" name="テキスト ボックス 101"/>
        <xdr:cNvSpPr txBox="1">
          <a:spLocks noChangeArrowheads="1"/>
        </xdr:cNvSpPr>
      </xdr:nvSpPr>
      <xdr:spPr>
        <a:xfrm>
          <a:off x="8696325" y="10953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sp>
      <xdr:nvSpPr>
        <xdr:cNvPr id="102" name="テキスト ボックス 102"/>
        <xdr:cNvSpPr txBox="1">
          <a:spLocks noChangeArrowheads="1"/>
        </xdr:cNvSpPr>
      </xdr:nvSpPr>
      <xdr:spPr>
        <a:xfrm>
          <a:off x="8696325" y="11982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>
      <xdr:nvSpPr>
        <xdr:cNvPr id="103" name="テキスト ボックス 103"/>
        <xdr:cNvSpPr txBox="1">
          <a:spLocks noChangeArrowheads="1"/>
        </xdr:cNvSpPr>
      </xdr:nvSpPr>
      <xdr:spPr>
        <a:xfrm>
          <a:off x="2981325" y="12153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9</xdr:col>
      <xdr:colOff>0</xdr:colOff>
      <xdr:row>71</xdr:row>
      <xdr:rowOff>0</xdr:rowOff>
    </xdr:to>
    <xdr:sp>
      <xdr:nvSpPr>
        <xdr:cNvPr id="104" name="テキスト ボックス 104"/>
        <xdr:cNvSpPr txBox="1">
          <a:spLocks noChangeArrowheads="1"/>
        </xdr:cNvSpPr>
      </xdr:nvSpPr>
      <xdr:spPr>
        <a:xfrm>
          <a:off x="8696325" y="12153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0</xdr:colOff>
      <xdr:row>95</xdr:row>
      <xdr:rowOff>0</xdr:rowOff>
    </xdr:to>
    <xdr:sp>
      <xdr:nvSpPr>
        <xdr:cNvPr id="105" name="テキスト ボックス 105"/>
        <xdr:cNvSpPr txBox="1">
          <a:spLocks noChangeArrowheads="1"/>
        </xdr:cNvSpPr>
      </xdr:nvSpPr>
      <xdr:spPr>
        <a:xfrm>
          <a:off x="8696325" y="16268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4</xdr:col>
      <xdr:colOff>0</xdr:colOff>
      <xdr:row>99</xdr:row>
      <xdr:rowOff>0</xdr:rowOff>
    </xdr:to>
    <xdr:sp>
      <xdr:nvSpPr>
        <xdr:cNvPr id="106" name="テキスト ボックス 106"/>
        <xdr:cNvSpPr txBox="1">
          <a:spLocks noChangeArrowheads="1"/>
        </xdr:cNvSpPr>
      </xdr:nvSpPr>
      <xdr:spPr>
        <a:xfrm>
          <a:off x="2981325" y="16954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99</xdr:row>
      <xdr:rowOff>0</xdr:rowOff>
    </xdr:to>
    <xdr:sp>
      <xdr:nvSpPr>
        <xdr:cNvPr id="107" name="テキスト ボックス 107"/>
        <xdr:cNvSpPr txBox="1">
          <a:spLocks noChangeArrowheads="1"/>
        </xdr:cNvSpPr>
      </xdr:nvSpPr>
      <xdr:spPr>
        <a:xfrm>
          <a:off x="8696325" y="16954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107</xdr:row>
      <xdr:rowOff>0</xdr:rowOff>
    </xdr:from>
    <xdr:to>
      <xdr:col>9</xdr:col>
      <xdr:colOff>0</xdr:colOff>
      <xdr:row>108</xdr:row>
      <xdr:rowOff>0</xdr:rowOff>
    </xdr:to>
    <xdr:sp>
      <xdr:nvSpPr>
        <xdr:cNvPr id="108" name="テキスト ボックス 108"/>
        <xdr:cNvSpPr txBox="1">
          <a:spLocks noChangeArrowheads="1"/>
        </xdr:cNvSpPr>
      </xdr:nvSpPr>
      <xdr:spPr>
        <a:xfrm>
          <a:off x="8696325" y="18497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>
      <xdr:nvSpPr>
        <xdr:cNvPr id="109" name="テキスト ボックス 109"/>
        <xdr:cNvSpPr txBox="1">
          <a:spLocks noChangeArrowheads="1"/>
        </xdr:cNvSpPr>
      </xdr:nvSpPr>
      <xdr:spPr>
        <a:xfrm>
          <a:off x="2981325" y="18669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108</xdr:row>
      <xdr:rowOff>0</xdr:rowOff>
    </xdr:from>
    <xdr:to>
      <xdr:col>9</xdr:col>
      <xdr:colOff>0</xdr:colOff>
      <xdr:row>109</xdr:row>
      <xdr:rowOff>0</xdr:rowOff>
    </xdr:to>
    <xdr:sp>
      <xdr:nvSpPr>
        <xdr:cNvPr id="110" name="テキスト ボックス 110"/>
        <xdr:cNvSpPr txBox="1">
          <a:spLocks noChangeArrowheads="1"/>
        </xdr:cNvSpPr>
      </xdr:nvSpPr>
      <xdr:spPr>
        <a:xfrm>
          <a:off x="8696325" y="18669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9</xdr:col>
      <xdr:colOff>0</xdr:colOff>
      <xdr:row>134</xdr:row>
      <xdr:rowOff>0</xdr:rowOff>
    </xdr:to>
    <xdr:sp>
      <xdr:nvSpPr>
        <xdr:cNvPr id="111" name="テキスト ボックス 111"/>
        <xdr:cNvSpPr txBox="1">
          <a:spLocks noChangeArrowheads="1"/>
        </xdr:cNvSpPr>
      </xdr:nvSpPr>
      <xdr:spPr>
        <a:xfrm>
          <a:off x="8696325" y="22955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0</xdr:colOff>
      <xdr:row>135</xdr:row>
      <xdr:rowOff>0</xdr:rowOff>
    </xdr:to>
    <xdr:sp>
      <xdr:nvSpPr>
        <xdr:cNvPr id="112" name="テキスト ボックス 112"/>
        <xdr:cNvSpPr txBox="1">
          <a:spLocks noChangeArrowheads="1"/>
        </xdr:cNvSpPr>
      </xdr:nvSpPr>
      <xdr:spPr>
        <a:xfrm>
          <a:off x="8696325" y="23126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137</xdr:row>
      <xdr:rowOff>0</xdr:rowOff>
    </xdr:from>
    <xdr:to>
      <xdr:col>9</xdr:col>
      <xdr:colOff>0</xdr:colOff>
      <xdr:row>138</xdr:row>
      <xdr:rowOff>0</xdr:rowOff>
    </xdr:to>
    <xdr:sp>
      <xdr:nvSpPr>
        <xdr:cNvPr id="113" name="テキスト ボックス 113"/>
        <xdr:cNvSpPr txBox="1">
          <a:spLocks noChangeArrowheads="1"/>
        </xdr:cNvSpPr>
      </xdr:nvSpPr>
      <xdr:spPr>
        <a:xfrm>
          <a:off x="8696325" y="23641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138</xdr:row>
      <xdr:rowOff>0</xdr:rowOff>
    </xdr:from>
    <xdr:to>
      <xdr:col>9</xdr:col>
      <xdr:colOff>0</xdr:colOff>
      <xdr:row>139</xdr:row>
      <xdr:rowOff>0</xdr:rowOff>
    </xdr:to>
    <xdr:sp>
      <xdr:nvSpPr>
        <xdr:cNvPr id="114" name="テキスト ボックス 114"/>
        <xdr:cNvSpPr txBox="1">
          <a:spLocks noChangeArrowheads="1"/>
        </xdr:cNvSpPr>
      </xdr:nvSpPr>
      <xdr:spPr>
        <a:xfrm>
          <a:off x="8696325" y="23812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4</xdr:col>
      <xdr:colOff>0</xdr:colOff>
      <xdr:row>141</xdr:row>
      <xdr:rowOff>0</xdr:rowOff>
    </xdr:to>
    <xdr:sp>
      <xdr:nvSpPr>
        <xdr:cNvPr id="115" name="テキスト ボックス 115"/>
        <xdr:cNvSpPr txBox="1">
          <a:spLocks noChangeArrowheads="1"/>
        </xdr:cNvSpPr>
      </xdr:nvSpPr>
      <xdr:spPr>
        <a:xfrm>
          <a:off x="2981325" y="24155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9</xdr:col>
      <xdr:colOff>0</xdr:colOff>
      <xdr:row>141</xdr:row>
      <xdr:rowOff>0</xdr:rowOff>
    </xdr:to>
    <xdr:sp>
      <xdr:nvSpPr>
        <xdr:cNvPr id="116" name="テキスト ボックス 116"/>
        <xdr:cNvSpPr txBox="1">
          <a:spLocks noChangeArrowheads="1"/>
        </xdr:cNvSpPr>
      </xdr:nvSpPr>
      <xdr:spPr>
        <a:xfrm>
          <a:off x="8696325" y="24155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142</xdr:row>
      <xdr:rowOff>0</xdr:rowOff>
    </xdr:from>
    <xdr:to>
      <xdr:col>9</xdr:col>
      <xdr:colOff>0</xdr:colOff>
      <xdr:row>143</xdr:row>
      <xdr:rowOff>0</xdr:rowOff>
    </xdr:to>
    <xdr:sp>
      <xdr:nvSpPr>
        <xdr:cNvPr id="117" name="テキスト ボックス 117"/>
        <xdr:cNvSpPr txBox="1">
          <a:spLocks noChangeArrowheads="1"/>
        </xdr:cNvSpPr>
      </xdr:nvSpPr>
      <xdr:spPr>
        <a:xfrm>
          <a:off x="8696325" y="24498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143</xdr:row>
      <xdr:rowOff>0</xdr:rowOff>
    </xdr:from>
    <xdr:to>
      <xdr:col>9</xdr:col>
      <xdr:colOff>0</xdr:colOff>
      <xdr:row>144</xdr:row>
      <xdr:rowOff>0</xdr:rowOff>
    </xdr:to>
    <xdr:sp>
      <xdr:nvSpPr>
        <xdr:cNvPr id="118" name="テキスト ボックス 118"/>
        <xdr:cNvSpPr txBox="1">
          <a:spLocks noChangeArrowheads="1"/>
        </xdr:cNvSpPr>
      </xdr:nvSpPr>
      <xdr:spPr>
        <a:xfrm>
          <a:off x="8696325" y="2466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145</xdr:row>
      <xdr:rowOff>0</xdr:rowOff>
    </xdr:from>
    <xdr:to>
      <xdr:col>4</xdr:col>
      <xdr:colOff>0</xdr:colOff>
      <xdr:row>146</xdr:row>
      <xdr:rowOff>0</xdr:rowOff>
    </xdr:to>
    <xdr:sp>
      <xdr:nvSpPr>
        <xdr:cNvPr id="119" name="テキスト ボックス 119"/>
        <xdr:cNvSpPr txBox="1">
          <a:spLocks noChangeArrowheads="1"/>
        </xdr:cNvSpPr>
      </xdr:nvSpPr>
      <xdr:spPr>
        <a:xfrm>
          <a:off x="2981325" y="25012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145</xdr:row>
      <xdr:rowOff>0</xdr:rowOff>
    </xdr:from>
    <xdr:to>
      <xdr:col>9</xdr:col>
      <xdr:colOff>0</xdr:colOff>
      <xdr:row>146</xdr:row>
      <xdr:rowOff>0</xdr:rowOff>
    </xdr:to>
    <xdr:sp>
      <xdr:nvSpPr>
        <xdr:cNvPr id="120" name="テキスト ボックス 120"/>
        <xdr:cNvSpPr txBox="1">
          <a:spLocks noChangeArrowheads="1"/>
        </xdr:cNvSpPr>
      </xdr:nvSpPr>
      <xdr:spPr>
        <a:xfrm>
          <a:off x="8696325" y="25012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sp>
      <xdr:nvSpPr>
        <xdr:cNvPr id="121" name="テキスト ボックス 121"/>
        <xdr:cNvSpPr txBox="1">
          <a:spLocks noChangeArrowheads="1"/>
        </xdr:cNvSpPr>
      </xdr:nvSpPr>
      <xdr:spPr>
        <a:xfrm>
          <a:off x="2981325" y="2518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9</xdr:col>
      <xdr:colOff>0</xdr:colOff>
      <xdr:row>147</xdr:row>
      <xdr:rowOff>0</xdr:rowOff>
    </xdr:to>
    <xdr:sp>
      <xdr:nvSpPr>
        <xdr:cNvPr id="122" name="テキスト ボックス 122"/>
        <xdr:cNvSpPr txBox="1">
          <a:spLocks noChangeArrowheads="1"/>
        </xdr:cNvSpPr>
      </xdr:nvSpPr>
      <xdr:spPr>
        <a:xfrm>
          <a:off x="8696325" y="2518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147</xdr:row>
      <xdr:rowOff>0</xdr:rowOff>
    </xdr:from>
    <xdr:to>
      <xdr:col>9</xdr:col>
      <xdr:colOff>0</xdr:colOff>
      <xdr:row>148</xdr:row>
      <xdr:rowOff>0</xdr:rowOff>
    </xdr:to>
    <xdr:sp>
      <xdr:nvSpPr>
        <xdr:cNvPr id="123" name="テキスト ボックス 123"/>
        <xdr:cNvSpPr txBox="1">
          <a:spLocks noChangeArrowheads="1"/>
        </xdr:cNvSpPr>
      </xdr:nvSpPr>
      <xdr:spPr>
        <a:xfrm>
          <a:off x="8696325" y="25355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4</xdr:col>
      <xdr:colOff>0</xdr:colOff>
      <xdr:row>150</xdr:row>
      <xdr:rowOff>0</xdr:rowOff>
    </xdr:to>
    <xdr:sp>
      <xdr:nvSpPr>
        <xdr:cNvPr id="124" name="テキスト ボックス 124"/>
        <xdr:cNvSpPr txBox="1">
          <a:spLocks noChangeArrowheads="1"/>
        </xdr:cNvSpPr>
      </xdr:nvSpPr>
      <xdr:spPr>
        <a:xfrm>
          <a:off x="2981325" y="25698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9</xdr:col>
      <xdr:colOff>0</xdr:colOff>
      <xdr:row>150</xdr:row>
      <xdr:rowOff>0</xdr:rowOff>
    </xdr:to>
    <xdr:sp>
      <xdr:nvSpPr>
        <xdr:cNvPr id="125" name="テキスト ボックス 125"/>
        <xdr:cNvSpPr txBox="1">
          <a:spLocks noChangeArrowheads="1"/>
        </xdr:cNvSpPr>
      </xdr:nvSpPr>
      <xdr:spPr>
        <a:xfrm>
          <a:off x="8696325" y="25698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9</xdr:col>
      <xdr:colOff>0</xdr:colOff>
      <xdr:row>151</xdr:row>
      <xdr:rowOff>0</xdr:rowOff>
    </xdr:to>
    <xdr:sp>
      <xdr:nvSpPr>
        <xdr:cNvPr id="126" name="テキスト ボックス 126"/>
        <xdr:cNvSpPr txBox="1">
          <a:spLocks noChangeArrowheads="1"/>
        </xdr:cNvSpPr>
      </xdr:nvSpPr>
      <xdr:spPr>
        <a:xfrm>
          <a:off x="8696325" y="25869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4</xdr:col>
      <xdr:colOff>0</xdr:colOff>
      <xdr:row>152</xdr:row>
      <xdr:rowOff>0</xdr:rowOff>
    </xdr:to>
    <xdr:sp>
      <xdr:nvSpPr>
        <xdr:cNvPr id="127" name="テキスト ボックス 127"/>
        <xdr:cNvSpPr txBox="1">
          <a:spLocks noChangeArrowheads="1"/>
        </xdr:cNvSpPr>
      </xdr:nvSpPr>
      <xdr:spPr>
        <a:xfrm>
          <a:off x="2981325" y="26041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0</xdr:colOff>
      <xdr:row>152</xdr:row>
      <xdr:rowOff>0</xdr:rowOff>
    </xdr:to>
    <xdr:sp>
      <xdr:nvSpPr>
        <xdr:cNvPr id="128" name="テキスト ボックス 128"/>
        <xdr:cNvSpPr txBox="1">
          <a:spLocks noChangeArrowheads="1"/>
        </xdr:cNvSpPr>
      </xdr:nvSpPr>
      <xdr:spPr>
        <a:xfrm>
          <a:off x="8696325" y="26041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153</xdr:row>
      <xdr:rowOff>0</xdr:rowOff>
    </xdr:from>
    <xdr:to>
      <xdr:col>4</xdr:col>
      <xdr:colOff>0</xdr:colOff>
      <xdr:row>154</xdr:row>
      <xdr:rowOff>0</xdr:rowOff>
    </xdr:to>
    <xdr:sp>
      <xdr:nvSpPr>
        <xdr:cNvPr id="129" name="テキスト ボックス 129"/>
        <xdr:cNvSpPr txBox="1">
          <a:spLocks noChangeArrowheads="1"/>
        </xdr:cNvSpPr>
      </xdr:nvSpPr>
      <xdr:spPr>
        <a:xfrm>
          <a:off x="2981325" y="26384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153</xdr:row>
      <xdr:rowOff>0</xdr:rowOff>
    </xdr:from>
    <xdr:to>
      <xdr:col>9</xdr:col>
      <xdr:colOff>0</xdr:colOff>
      <xdr:row>154</xdr:row>
      <xdr:rowOff>0</xdr:rowOff>
    </xdr:to>
    <xdr:sp>
      <xdr:nvSpPr>
        <xdr:cNvPr id="130" name="テキスト ボックス 130"/>
        <xdr:cNvSpPr txBox="1">
          <a:spLocks noChangeArrowheads="1"/>
        </xdr:cNvSpPr>
      </xdr:nvSpPr>
      <xdr:spPr>
        <a:xfrm>
          <a:off x="8696325" y="26384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154</xdr:row>
      <xdr:rowOff>0</xdr:rowOff>
    </xdr:from>
    <xdr:to>
      <xdr:col>9</xdr:col>
      <xdr:colOff>0</xdr:colOff>
      <xdr:row>155</xdr:row>
      <xdr:rowOff>0</xdr:rowOff>
    </xdr:to>
    <xdr:sp>
      <xdr:nvSpPr>
        <xdr:cNvPr id="131" name="テキスト ボックス 131"/>
        <xdr:cNvSpPr txBox="1">
          <a:spLocks noChangeArrowheads="1"/>
        </xdr:cNvSpPr>
      </xdr:nvSpPr>
      <xdr:spPr>
        <a:xfrm>
          <a:off x="8696325" y="26555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155</xdr:row>
      <xdr:rowOff>0</xdr:rowOff>
    </xdr:from>
    <xdr:to>
      <xdr:col>4</xdr:col>
      <xdr:colOff>0</xdr:colOff>
      <xdr:row>156</xdr:row>
      <xdr:rowOff>0</xdr:rowOff>
    </xdr:to>
    <xdr:sp>
      <xdr:nvSpPr>
        <xdr:cNvPr id="132" name="テキスト ボックス 132"/>
        <xdr:cNvSpPr txBox="1">
          <a:spLocks noChangeArrowheads="1"/>
        </xdr:cNvSpPr>
      </xdr:nvSpPr>
      <xdr:spPr>
        <a:xfrm>
          <a:off x="2981325" y="26727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156</xdr:row>
      <xdr:rowOff>0</xdr:rowOff>
    </xdr:to>
    <xdr:sp>
      <xdr:nvSpPr>
        <xdr:cNvPr id="133" name="テキスト ボックス 133"/>
        <xdr:cNvSpPr txBox="1">
          <a:spLocks noChangeArrowheads="1"/>
        </xdr:cNvSpPr>
      </xdr:nvSpPr>
      <xdr:spPr>
        <a:xfrm>
          <a:off x="8696325" y="26727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156</xdr:row>
      <xdr:rowOff>0</xdr:rowOff>
    </xdr:from>
    <xdr:to>
      <xdr:col>9</xdr:col>
      <xdr:colOff>0</xdr:colOff>
      <xdr:row>157</xdr:row>
      <xdr:rowOff>0</xdr:rowOff>
    </xdr:to>
    <xdr:sp>
      <xdr:nvSpPr>
        <xdr:cNvPr id="134" name="テキスト ボックス 134"/>
        <xdr:cNvSpPr txBox="1">
          <a:spLocks noChangeArrowheads="1"/>
        </xdr:cNvSpPr>
      </xdr:nvSpPr>
      <xdr:spPr>
        <a:xfrm>
          <a:off x="8696325" y="26898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158</xdr:row>
      <xdr:rowOff>0</xdr:rowOff>
    </xdr:to>
    <xdr:sp>
      <xdr:nvSpPr>
        <xdr:cNvPr id="135" name="テキスト ボックス 135"/>
        <xdr:cNvSpPr txBox="1">
          <a:spLocks noChangeArrowheads="1"/>
        </xdr:cNvSpPr>
      </xdr:nvSpPr>
      <xdr:spPr>
        <a:xfrm>
          <a:off x="8696325" y="2707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158</xdr:row>
      <xdr:rowOff>0</xdr:rowOff>
    </xdr:from>
    <xdr:to>
      <xdr:col>9</xdr:col>
      <xdr:colOff>0</xdr:colOff>
      <xdr:row>159</xdr:row>
      <xdr:rowOff>0</xdr:rowOff>
    </xdr:to>
    <xdr:sp>
      <xdr:nvSpPr>
        <xdr:cNvPr id="136" name="テキスト ボックス 136"/>
        <xdr:cNvSpPr txBox="1">
          <a:spLocks noChangeArrowheads="1"/>
        </xdr:cNvSpPr>
      </xdr:nvSpPr>
      <xdr:spPr>
        <a:xfrm>
          <a:off x="8696325" y="27241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159</xdr:row>
      <xdr:rowOff>0</xdr:rowOff>
    </xdr:from>
    <xdr:to>
      <xdr:col>9</xdr:col>
      <xdr:colOff>0</xdr:colOff>
      <xdr:row>160</xdr:row>
      <xdr:rowOff>0</xdr:rowOff>
    </xdr:to>
    <xdr:sp>
      <xdr:nvSpPr>
        <xdr:cNvPr id="137" name="テキスト ボックス 137"/>
        <xdr:cNvSpPr txBox="1">
          <a:spLocks noChangeArrowheads="1"/>
        </xdr:cNvSpPr>
      </xdr:nvSpPr>
      <xdr:spPr>
        <a:xfrm>
          <a:off x="8696325" y="27412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160</xdr:row>
      <xdr:rowOff>0</xdr:rowOff>
    </xdr:from>
    <xdr:to>
      <xdr:col>9</xdr:col>
      <xdr:colOff>0</xdr:colOff>
      <xdr:row>161</xdr:row>
      <xdr:rowOff>0</xdr:rowOff>
    </xdr:to>
    <xdr:sp>
      <xdr:nvSpPr>
        <xdr:cNvPr id="138" name="テキスト ボックス 138"/>
        <xdr:cNvSpPr txBox="1">
          <a:spLocks noChangeArrowheads="1"/>
        </xdr:cNvSpPr>
      </xdr:nvSpPr>
      <xdr:spPr>
        <a:xfrm>
          <a:off x="8696325" y="27584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161</xdr:row>
      <xdr:rowOff>0</xdr:rowOff>
    </xdr:from>
    <xdr:to>
      <xdr:col>9</xdr:col>
      <xdr:colOff>0</xdr:colOff>
      <xdr:row>162</xdr:row>
      <xdr:rowOff>0</xdr:rowOff>
    </xdr:to>
    <xdr:sp>
      <xdr:nvSpPr>
        <xdr:cNvPr id="139" name="テキスト ボックス 139"/>
        <xdr:cNvSpPr txBox="1">
          <a:spLocks noChangeArrowheads="1"/>
        </xdr:cNvSpPr>
      </xdr:nvSpPr>
      <xdr:spPr>
        <a:xfrm>
          <a:off x="8696325" y="27755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162</xdr:row>
      <xdr:rowOff>0</xdr:rowOff>
    </xdr:from>
    <xdr:to>
      <xdr:col>9</xdr:col>
      <xdr:colOff>0</xdr:colOff>
      <xdr:row>163</xdr:row>
      <xdr:rowOff>0</xdr:rowOff>
    </xdr:to>
    <xdr:sp>
      <xdr:nvSpPr>
        <xdr:cNvPr id="140" name="テキスト ボックス 140"/>
        <xdr:cNvSpPr txBox="1">
          <a:spLocks noChangeArrowheads="1"/>
        </xdr:cNvSpPr>
      </xdr:nvSpPr>
      <xdr:spPr>
        <a:xfrm>
          <a:off x="8696325" y="27927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9</xdr:col>
      <xdr:colOff>0</xdr:colOff>
      <xdr:row>164</xdr:row>
      <xdr:rowOff>0</xdr:rowOff>
    </xdr:to>
    <xdr:sp>
      <xdr:nvSpPr>
        <xdr:cNvPr id="141" name="テキスト ボックス 141"/>
        <xdr:cNvSpPr txBox="1">
          <a:spLocks noChangeArrowheads="1"/>
        </xdr:cNvSpPr>
      </xdr:nvSpPr>
      <xdr:spPr>
        <a:xfrm>
          <a:off x="8696325" y="28098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164</xdr:row>
      <xdr:rowOff>0</xdr:rowOff>
    </xdr:from>
    <xdr:to>
      <xdr:col>9</xdr:col>
      <xdr:colOff>0</xdr:colOff>
      <xdr:row>165</xdr:row>
      <xdr:rowOff>0</xdr:rowOff>
    </xdr:to>
    <xdr:sp>
      <xdr:nvSpPr>
        <xdr:cNvPr id="142" name="テキスト ボックス 142"/>
        <xdr:cNvSpPr txBox="1">
          <a:spLocks noChangeArrowheads="1"/>
        </xdr:cNvSpPr>
      </xdr:nvSpPr>
      <xdr:spPr>
        <a:xfrm>
          <a:off x="8696325" y="28270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0</xdr:colOff>
      <xdr:row>166</xdr:row>
      <xdr:rowOff>0</xdr:rowOff>
    </xdr:to>
    <xdr:sp>
      <xdr:nvSpPr>
        <xdr:cNvPr id="143" name="テキスト ボックス 143"/>
        <xdr:cNvSpPr txBox="1">
          <a:spLocks noChangeArrowheads="1"/>
        </xdr:cNvSpPr>
      </xdr:nvSpPr>
      <xdr:spPr>
        <a:xfrm>
          <a:off x="8696325" y="28441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166</xdr:row>
      <xdr:rowOff>0</xdr:rowOff>
    </xdr:from>
    <xdr:to>
      <xdr:col>4</xdr:col>
      <xdr:colOff>0</xdr:colOff>
      <xdr:row>167</xdr:row>
      <xdr:rowOff>0</xdr:rowOff>
    </xdr:to>
    <xdr:sp>
      <xdr:nvSpPr>
        <xdr:cNvPr id="144" name="テキスト ボックス 144"/>
        <xdr:cNvSpPr txBox="1">
          <a:spLocks noChangeArrowheads="1"/>
        </xdr:cNvSpPr>
      </xdr:nvSpPr>
      <xdr:spPr>
        <a:xfrm>
          <a:off x="2981325" y="28613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166</xdr:row>
      <xdr:rowOff>0</xdr:rowOff>
    </xdr:from>
    <xdr:to>
      <xdr:col>9</xdr:col>
      <xdr:colOff>0</xdr:colOff>
      <xdr:row>167</xdr:row>
      <xdr:rowOff>0</xdr:rowOff>
    </xdr:to>
    <xdr:sp>
      <xdr:nvSpPr>
        <xdr:cNvPr id="145" name="テキスト ボックス 145"/>
        <xdr:cNvSpPr txBox="1">
          <a:spLocks noChangeArrowheads="1"/>
        </xdr:cNvSpPr>
      </xdr:nvSpPr>
      <xdr:spPr>
        <a:xfrm>
          <a:off x="8696325" y="28613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167</xdr:row>
      <xdr:rowOff>0</xdr:rowOff>
    </xdr:from>
    <xdr:to>
      <xdr:col>9</xdr:col>
      <xdr:colOff>0</xdr:colOff>
      <xdr:row>168</xdr:row>
      <xdr:rowOff>0</xdr:rowOff>
    </xdr:to>
    <xdr:sp>
      <xdr:nvSpPr>
        <xdr:cNvPr id="146" name="テキスト ボックス 146"/>
        <xdr:cNvSpPr txBox="1">
          <a:spLocks noChangeArrowheads="1"/>
        </xdr:cNvSpPr>
      </xdr:nvSpPr>
      <xdr:spPr>
        <a:xfrm>
          <a:off x="8696325" y="28784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4</xdr:col>
      <xdr:colOff>0</xdr:colOff>
      <xdr:row>169</xdr:row>
      <xdr:rowOff>0</xdr:rowOff>
    </xdr:to>
    <xdr:sp>
      <xdr:nvSpPr>
        <xdr:cNvPr id="147" name="テキスト ボックス 147"/>
        <xdr:cNvSpPr txBox="1">
          <a:spLocks noChangeArrowheads="1"/>
        </xdr:cNvSpPr>
      </xdr:nvSpPr>
      <xdr:spPr>
        <a:xfrm>
          <a:off x="2981325" y="28956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168</xdr:row>
      <xdr:rowOff>0</xdr:rowOff>
    </xdr:from>
    <xdr:to>
      <xdr:col>9</xdr:col>
      <xdr:colOff>0</xdr:colOff>
      <xdr:row>169</xdr:row>
      <xdr:rowOff>0</xdr:rowOff>
    </xdr:to>
    <xdr:sp>
      <xdr:nvSpPr>
        <xdr:cNvPr id="148" name="テキスト ボックス 148"/>
        <xdr:cNvSpPr txBox="1">
          <a:spLocks noChangeArrowheads="1"/>
        </xdr:cNvSpPr>
      </xdr:nvSpPr>
      <xdr:spPr>
        <a:xfrm>
          <a:off x="8696325" y="28956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169</xdr:row>
      <xdr:rowOff>0</xdr:rowOff>
    </xdr:from>
    <xdr:to>
      <xdr:col>9</xdr:col>
      <xdr:colOff>0</xdr:colOff>
      <xdr:row>170</xdr:row>
      <xdr:rowOff>0</xdr:rowOff>
    </xdr:to>
    <xdr:sp>
      <xdr:nvSpPr>
        <xdr:cNvPr id="149" name="テキスト ボックス 149"/>
        <xdr:cNvSpPr txBox="1">
          <a:spLocks noChangeArrowheads="1"/>
        </xdr:cNvSpPr>
      </xdr:nvSpPr>
      <xdr:spPr>
        <a:xfrm>
          <a:off x="8696325" y="29127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170</xdr:row>
      <xdr:rowOff>0</xdr:rowOff>
    </xdr:from>
    <xdr:to>
      <xdr:col>9</xdr:col>
      <xdr:colOff>0</xdr:colOff>
      <xdr:row>171</xdr:row>
      <xdr:rowOff>0</xdr:rowOff>
    </xdr:to>
    <xdr:sp>
      <xdr:nvSpPr>
        <xdr:cNvPr id="150" name="テキスト ボックス 150"/>
        <xdr:cNvSpPr txBox="1">
          <a:spLocks noChangeArrowheads="1"/>
        </xdr:cNvSpPr>
      </xdr:nvSpPr>
      <xdr:spPr>
        <a:xfrm>
          <a:off x="8696325" y="29298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171</xdr:row>
      <xdr:rowOff>0</xdr:rowOff>
    </xdr:from>
    <xdr:to>
      <xdr:col>9</xdr:col>
      <xdr:colOff>0</xdr:colOff>
      <xdr:row>172</xdr:row>
      <xdr:rowOff>0</xdr:rowOff>
    </xdr:to>
    <xdr:sp>
      <xdr:nvSpPr>
        <xdr:cNvPr id="151" name="テキスト ボックス 151"/>
        <xdr:cNvSpPr txBox="1">
          <a:spLocks noChangeArrowheads="1"/>
        </xdr:cNvSpPr>
      </xdr:nvSpPr>
      <xdr:spPr>
        <a:xfrm>
          <a:off x="8696325" y="29470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180</xdr:row>
      <xdr:rowOff>0</xdr:rowOff>
    </xdr:from>
    <xdr:to>
      <xdr:col>4</xdr:col>
      <xdr:colOff>0</xdr:colOff>
      <xdr:row>181</xdr:row>
      <xdr:rowOff>0</xdr:rowOff>
    </xdr:to>
    <xdr:sp>
      <xdr:nvSpPr>
        <xdr:cNvPr id="152" name="テキスト ボックス 152"/>
        <xdr:cNvSpPr txBox="1">
          <a:spLocks noChangeArrowheads="1"/>
        </xdr:cNvSpPr>
      </xdr:nvSpPr>
      <xdr:spPr>
        <a:xfrm>
          <a:off x="2981325" y="31013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9</xdr:col>
      <xdr:colOff>0</xdr:colOff>
      <xdr:row>181</xdr:row>
      <xdr:rowOff>0</xdr:rowOff>
    </xdr:to>
    <xdr:sp>
      <xdr:nvSpPr>
        <xdr:cNvPr id="153" name="テキスト ボックス 153"/>
        <xdr:cNvSpPr txBox="1">
          <a:spLocks noChangeArrowheads="1"/>
        </xdr:cNvSpPr>
      </xdr:nvSpPr>
      <xdr:spPr>
        <a:xfrm>
          <a:off x="8696325" y="31013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181</xdr:row>
      <xdr:rowOff>0</xdr:rowOff>
    </xdr:from>
    <xdr:to>
      <xdr:col>9</xdr:col>
      <xdr:colOff>0</xdr:colOff>
      <xdr:row>182</xdr:row>
      <xdr:rowOff>0</xdr:rowOff>
    </xdr:to>
    <xdr:sp>
      <xdr:nvSpPr>
        <xdr:cNvPr id="154" name="テキスト ボックス 154"/>
        <xdr:cNvSpPr txBox="1">
          <a:spLocks noChangeArrowheads="1"/>
        </xdr:cNvSpPr>
      </xdr:nvSpPr>
      <xdr:spPr>
        <a:xfrm>
          <a:off x="8696325" y="31184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183</xdr:row>
      <xdr:rowOff>0</xdr:rowOff>
    </xdr:from>
    <xdr:to>
      <xdr:col>9</xdr:col>
      <xdr:colOff>0</xdr:colOff>
      <xdr:row>184</xdr:row>
      <xdr:rowOff>0</xdr:rowOff>
    </xdr:to>
    <xdr:sp>
      <xdr:nvSpPr>
        <xdr:cNvPr id="155" name="テキスト ボックス 155"/>
        <xdr:cNvSpPr txBox="1">
          <a:spLocks noChangeArrowheads="1"/>
        </xdr:cNvSpPr>
      </xdr:nvSpPr>
      <xdr:spPr>
        <a:xfrm>
          <a:off x="8696325" y="31527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9</xdr:col>
      <xdr:colOff>0</xdr:colOff>
      <xdr:row>185</xdr:row>
      <xdr:rowOff>0</xdr:rowOff>
    </xdr:to>
    <xdr:sp>
      <xdr:nvSpPr>
        <xdr:cNvPr id="156" name="テキスト ボックス 156"/>
        <xdr:cNvSpPr txBox="1">
          <a:spLocks noChangeArrowheads="1"/>
        </xdr:cNvSpPr>
      </xdr:nvSpPr>
      <xdr:spPr>
        <a:xfrm>
          <a:off x="8696325" y="31699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186</xdr:row>
      <xdr:rowOff>0</xdr:rowOff>
    </xdr:from>
    <xdr:to>
      <xdr:col>9</xdr:col>
      <xdr:colOff>0</xdr:colOff>
      <xdr:row>187</xdr:row>
      <xdr:rowOff>0</xdr:rowOff>
    </xdr:to>
    <xdr:sp>
      <xdr:nvSpPr>
        <xdr:cNvPr id="157" name="テキスト ボックス 157"/>
        <xdr:cNvSpPr txBox="1">
          <a:spLocks noChangeArrowheads="1"/>
        </xdr:cNvSpPr>
      </xdr:nvSpPr>
      <xdr:spPr>
        <a:xfrm>
          <a:off x="8696325" y="32042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187</xdr:row>
      <xdr:rowOff>0</xdr:rowOff>
    </xdr:from>
    <xdr:to>
      <xdr:col>9</xdr:col>
      <xdr:colOff>0</xdr:colOff>
      <xdr:row>188</xdr:row>
      <xdr:rowOff>0</xdr:rowOff>
    </xdr:to>
    <xdr:sp>
      <xdr:nvSpPr>
        <xdr:cNvPr id="158" name="テキスト ボックス 158"/>
        <xdr:cNvSpPr txBox="1">
          <a:spLocks noChangeArrowheads="1"/>
        </xdr:cNvSpPr>
      </xdr:nvSpPr>
      <xdr:spPr>
        <a:xfrm>
          <a:off x="8696325" y="32213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>
      <xdr:nvSpPr>
        <xdr:cNvPr id="159" name="テキスト ボックス 159"/>
        <xdr:cNvSpPr txBox="1">
          <a:spLocks noChangeArrowheads="1"/>
        </xdr:cNvSpPr>
      </xdr:nvSpPr>
      <xdr:spPr>
        <a:xfrm>
          <a:off x="2981325" y="32385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9</xdr:col>
      <xdr:colOff>0</xdr:colOff>
      <xdr:row>189</xdr:row>
      <xdr:rowOff>0</xdr:rowOff>
    </xdr:to>
    <xdr:sp>
      <xdr:nvSpPr>
        <xdr:cNvPr id="160" name="テキスト ボックス 160"/>
        <xdr:cNvSpPr txBox="1">
          <a:spLocks noChangeArrowheads="1"/>
        </xdr:cNvSpPr>
      </xdr:nvSpPr>
      <xdr:spPr>
        <a:xfrm>
          <a:off x="8696325" y="32385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4</xdr:col>
      <xdr:colOff>0</xdr:colOff>
      <xdr:row>191</xdr:row>
      <xdr:rowOff>0</xdr:rowOff>
    </xdr:to>
    <xdr:sp>
      <xdr:nvSpPr>
        <xdr:cNvPr id="161" name="テキスト ボックス 161"/>
        <xdr:cNvSpPr txBox="1">
          <a:spLocks noChangeArrowheads="1"/>
        </xdr:cNvSpPr>
      </xdr:nvSpPr>
      <xdr:spPr>
        <a:xfrm>
          <a:off x="2981325" y="32727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9</xdr:col>
      <xdr:colOff>0</xdr:colOff>
      <xdr:row>191</xdr:row>
      <xdr:rowOff>0</xdr:rowOff>
    </xdr:to>
    <xdr:sp>
      <xdr:nvSpPr>
        <xdr:cNvPr id="162" name="テキスト ボックス 162"/>
        <xdr:cNvSpPr txBox="1">
          <a:spLocks noChangeArrowheads="1"/>
        </xdr:cNvSpPr>
      </xdr:nvSpPr>
      <xdr:spPr>
        <a:xfrm>
          <a:off x="8696325" y="32727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191</xdr:row>
      <xdr:rowOff>0</xdr:rowOff>
    </xdr:from>
    <xdr:to>
      <xdr:col>4</xdr:col>
      <xdr:colOff>0</xdr:colOff>
      <xdr:row>192</xdr:row>
      <xdr:rowOff>0</xdr:rowOff>
    </xdr:to>
    <xdr:sp>
      <xdr:nvSpPr>
        <xdr:cNvPr id="163" name="テキスト ボックス 163"/>
        <xdr:cNvSpPr txBox="1">
          <a:spLocks noChangeArrowheads="1"/>
        </xdr:cNvSpPr>
      </xdr:nvSpPr>
      <xdr:spPr>
        <a:xfrm>
          <a:off x="2981325" y="32899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191</xdr:row>
      <xdr:rowOff>0</xdr:rowOff>
    </xdr:from>
    <xdr:to>
      <xdr:col>9</xdr:col>
      <xdr:colOff>0</xdr:colOff>
      <xdr:row>192</xdr:row>
      <xdr:rowOff>0</xdr:rowOff>
    </xdr:to>
    <xdr:sp>
      <xdr:nvSpPr>
        <xdr:cNvPr id="164" name="テキスト ボックス 164"/>
        <xdr:cNvSpPr txBox="1">
          <a:spLocks noChangeArrowheads="1"/>
        </xdr:cNvSpPr>
      </xdr:nvSpPr>
      <xdr:spPr>
        <a:xfrm>
          <a:off x="8696325" y="32899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192</xdr:row>
      <xdr:rowOff>0</xdr:rowOff>
    </xdr:from>
    <xdr:to>
      <xdr:col>9</xdr:col>
      <xdr:colOff>0</xdr:colOff>
      <xdr:row>193</xdr:row>
      <xdr:rowOff>0</xdr:rowOff>
    </xdr:to>
    <xdr:sp>
      <xdr:nvSpPr>
        <xdr:cNvPr id="165" name="テキスト ボックス 165"/>
        <xdr:cNvSpPr txBox="1">
          <a:spLocks noChangeArrowheads="1"/>
        </xdr:cNvSpPr>
      </xdr:nvSpPr>
      <xdr:spPr>
        <a:xfrm>
          <a:off x="8696325" y="33070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9</xdr:col>
      <xdr:colOff>0</xdr:colOff>
      <xdr:row>194</xdr:row>
      <xdr:rowOff>0</xdr:rowOff>
    </xdr:to>
    <xdr:sp>
      <xdr:nvSpPr>
        <xdr:cNvPr id="166" name="テキスト ボックス 166"/>
        <xdr:cNvSpPr txBox="1">
          <a:spLocks noChangeArrowheads="1"/>
        </xdr:cNvSpPr>
      </xdr:nvSpPr>
      <xdr:spPr>
        <a:xfrm>
          <a:off x="8696325" y="33242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198</xdr:row>
      <xdr:rowOff>0</xdr:rowOff>
    </xdr:to>
    <xdr:sp>
      <xdr:nvSpPr>
        <xdr:cNvPr id="167" name="テキスト ボックス 167"/>
        <xdr:cNvSpPr txBox="1">
          <a:spLocks noChangeArrowheads="1"/>
        </xdr:cNvSpPr>
      </xdr:nvSpPr>
      <xdr:spPr>
        <a:xfrm>
          <a:off x="8696325" y="33928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140</v>
      </c>
      <c r="F2" s="9" t="s">
        <v>87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88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89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90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86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93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94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95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96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97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98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99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100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101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102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103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104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29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20</v>
      </c>
      <c r="O3" s="16" t="s">
        <v>29</v>
      </c>
      <c r="P3" s="16" t="s">
        <v>30</v>
      </c>
      <c r="Q3" s="16" t="s">
        <v>31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20</v>
      </c>
      <c r="AA3" s="16" t="s">
        <v>29</v>
      </c>
      <c r="AB3" s="16" t="s">
        <v>30</v>
      </c>
      <c r="AC3" s="16" t="s">
        <v>31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20</v>
      </c>
      <c r="AM3" s="16" t="s">
        <v>29</v>
      </c>
      <c r="AN3" s="17" t="s">
        <v>30</v>
      </c>
      <c r="AO3" s="18" t="s">
        <v>31</v>
      </c>
      <c r="AP3" s="16" t="s">
        <v>21</v>
      </c>
      <c r="AQ3" s="16" t="s">
        <v>22</v>
      </c>
      <c r="AR3" s="16" t="s">
        <v>23</v>
      </c>
      <c r="AS3" s="16" t="s">
        <v>24</v>
      </c>
      <c r="AT3" s="16" t="s">
        <v>25</v>
      </c>
      <c r="AU3" s="16" t="s">
        <v>26</v>
      </c>
      <c r="AV3" s="16" t="s">
        <v>27</v>
      </c>
      <c r="AW3" s="16" t="s">
        <v>28</v>
      </c>
      <c r="AX3" s="16" t="s">
        <v>20</v>
      </c>
      <c r="AY3" s="16" t="s">
        <v>29</v>
      </c>
      <c r="AZ3" s="17" t="s">
        <v>30</v>
      </c>
      <c r="BA3" s="19" t="s">
        <v>31</v>
      </c>
      <c r="BB3" s="16" t="s">
        <v>21</v>
      </c>
      <c r="BC3" s="16" t="s">
        <v>22</v>
      </c>
      <c r="BD3" s="16" t="s">
        <v>23</v>
      </c>
      <c r="BE3" s="16" t="s">
        <v>24</v>
      </c>
      <c r="BF3" s="16" t="s">
        <v>25</v>
      </c>
      <c r="BG3" s="16" t="s">
        <v>26</v>
      </c>
      <c r="BH3" s="16" t="s">
        <v>27</v>
      </c>
      <c r="BI3" s="16" t="s">
        <v>28</v>
      </c>
      <c r="BJ3" s="16" t="s">
        <v>20</v>
      </c>
      <c r="BK3" s="16" t="s">
        <v>29</v>
      </c>
      <c r="BL3" s="17" t="s">
        <v>30</v>
      </c>
      <c r="BM3" s="19" t="s">
        <v>31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6" t="s">
        <v>26</v>
      </c>
      <c r="BT3" s="16" t="s">
        <v>27</v>
      </c>
      <c r="BU3" s="16" t="s">
        <v>28</v>
      </c>
      <c r="BV3" s="16" t="s">
        <v>20</v>
      </c>
      <c r="BW3" s="16" t="s">
        <v>29</v>
      </c>
      <c r="BX3" s="17" t="s">
        <v>30</v>
      </c>
      <c r="BY3" s="19" t="s">
        <v>31</v>
      </c>
      <c r="BZ3" s="16" t="s">
        <v>21</v>
      </c>
      <c r="CA3" s="16" t="s">
        <v>22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20</v>
      </c>
      <c r="CI3" s="16" t="s">
        <v>29</v>
      </c>
      <c r="CJ3" s="17" t="s">
        <v>30</v>
      </c>
      <c r="CK3" s="19" t="s">
        <v>31</v>
      </c>
      <c r="CL3" s="16" t="s">
        <v>21</v>
      </c>
      <c r="CM3" s="16" t="s">
        <v>22</v>
      </c>
      <c r="CN3" s="16" t="s">
        <v>23</v>
      </c>
      <c r="CO3" s="16" t="s">
        <v>24</v>
      </c>
      <c r="CP3" s="16" t="s">
        <v>25</v>
      </c>
      <c r="CQ3" s="16" t="s">
        <v>26</v>
      </c>
      <c r="CR3" s="16" t="s">
        <v>27</v>
      </c>
      <c r="CS3" s="16" t="s">
        <v>28</v>
      </c>
      <c r="CT3" s="16" t="s">
        <v>20</v>
      </c>
      <c r="CU3" s="16" t="s">
        <v>29</v>
      </c>
      <c r="CV3" s="17" t="s">
        <v>30</v>
      </c>
      <c r="CW3" s="19" t="s">
        <v>31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6" t="s">
        <v>26</v>
      </c>
      <c r="DD3" s="16" t="s">
        <v>27</v>
      </c>
      <c r="DE3" s="16" t="s">
        <v>28</v>
      </c>
      <c r="DF3" s="16" t="s">
        <v>20</v>
      </c>
      <c r="DG3" s="16" t="s">
        <v>29</v>
      </c>
      <c r="DH3" s="17" t="s">
        <v>30</v>
      </c>
      <c r="DI3" s="19" t="s">
        <v>31</v>
      </c>
      <c r="DJ3" s="16" t="s">
        <v>21</v>
      </c>
      <c r="DK3" s="16" t="s">
        <v>22</v>
      </c>
      <c r="DL3" s="16" t="s">
        <v>23</v>
      </c>
      <c r="DM3" s="16" t="s">
        <v>24</v>
      </c>
      <c r="DN3" s="16" t="s">
        <v>25</v>
      </c>
      <c r="DO3" s="16" t="s">
        <v>26</v>
      </c>
      <c r="DP3" s="16" t="s">
        <v>27</v>
      </c>
      <c r="DQ3" s="16" t="s">
        <v>28</v>
      </c>
      <c r="DR3" s="16" t="s">
        <v>20</v>
      </c>
      <c r="DS3" s="16" t="s">
        <v>29</v>
      </c>
      <c r="DT3" s="17" t="s">
        <v>30</v>
      </c>
      <c r="DU3" s="19" t="s">
        <v>31</v>
      </c>
      <c r="DV3" s="16" t="s">
        <v>21</v>
      </c>
      <c r="DW3" s="16" t="s">
        <v>22</v>
      </c>
      <c r="DX3" s="16" t="s">
        <v>23</v>
      </c>
      <c r="DY3" s="16" t="s">
        <v>24</v>
      </c>
      <c r="DZ3" s="16" t="s">
        <v>25</v>
      </c>
      <c r="EA3" s="16" t="s">
        <v>26</v>
      </c>
      <c r="EB3" s="16" t="s">
        <v>27</v>
      </c>
      <c r="EC3" s="16" t="s">
        <v>28</v>
      </c>
      <c r="ED3" s="16" t="s">
        <v>20</v>
      </c>
      <c r="EE3" s="16" t="s">
        <v>29</v>
      </c>
      <c r="EF3" s="17" t="s">
        <v>30</v>
      </c>
      <c r="EG3" s="19" t="s">
        <v>31</v>
      </c>
      <c r="EH3" s="16" t="s">
        <v>21</v>
      </c>
      <c r="EI3" s="16" t="s">
        <v>22</v>
      </c>
      <c r="EJ3" s="16" t="s">
        <v>23</v>
      </c>
      <c r="EK3" s="16" t="s">
        <v>24</v>
      </c>
      <c r="EL3" s="16" t="s">
        <v>25</v>
      </c>
      <c r="EM3" s="16" t="s">
        <v>26</v>
      </c>
      <c r="EN3" s="16" t="s">
        <v>27</v>
      </c>
      <c r="EO3" s="16" t="s">
        <v>28</v>
      </c>
      <c r="EP3" s="16" t="s">
        <v>20</v>
      </c>
      <c r="EQ3" s="16" t="s">
        <v>29</v>
      </c>
      <c r="ER3" s="17" t="s">
        <v>30</v>
      </c>
      <c r="ES3" s="19" t="s">
        <v>31</v>
      </c>
      <c r="ET3" s="16" t="s">
        <v>21</v>
      </c>
      <c r="EU3" s="16" t="s">
        <v>22</v>
      </c>
      <c r="EV3" s="16" t="s">
        <v>23</v>
      </c>
      <c r="EW3" s="16" t="s">
        <v>24</v>
      </c>
      <c r="EX3" s="16" t="s">
        <v>25</v>
      </c>
      <c r="EY3" s="16" t="s">
        <v>26</v>
      </c>
      <c r="EZ3" s="16" t="s">
        <v>27</v>
      </c>
      <c r="FA3" s="16" t="s">
        <v>28</v>
      </c>
      <c r="FB3" s="16" t="s">
        <v>20</v>
      </c>
      <c r="FC3" s="16" t="s">
        <v>29</v>
      </c>
      <c r="FD3" s="17" t="s">
        <v>30</v>
      </c>
      <c r="FE3" s="19" t="s">
        <v>31</v>
      </c>
      <c r="FF3" s="16" t="s">
        <v>21</v>
      </c>
      <c r="FG3" s="16" t="s">
        <v>22</v>
      </c>
      <c r="FH3" s="16" t="s">
        <v>23</v>
      </c>
      <c r="FI3" s="16" t="s">
        <v>24</v>
      </c>
      <c r="FJ3" s="16" t="s">
        <v>25</v>
      </c>
      <c r="FK3" s="16" t="s">
        <v>26</v>
      </c>
      <c r="FL3" s="16" t="s">
        <v>27</v>
      </c>
      <c r="FM3" s="16" t="s">
        <v>28</v>
      </c>
      <c r="FN3" s="16" t="s">
        <v>20</v>
      </c>
      <c r="FO3" s="16" t="s">
        <v>29</v>
      </c>
      <c r="FP3" s="17" t="s">
        <v>30</v>
      </c>
      <c r="FQ3" s="19" t="s">
        <v>31</v>
      </c>
      <c r="FR3" s="16" t="s">
        <v>21</v>
      </c>
      <c r="FS3" s="16" t="s">
        <v>22</v>
      </c>
      <c r="FT3" s="16" t="s">
        <v>23</v>
      </c>
      <c r="FU3" s="16" t="s">
        <v>24</v>
      </c>
      <c r="FV3" s="16" t="s">
        <v>25</v>
      </c>
      <c r="FW3" s="16" t="s">
        <v>26</v>
      </c>
      <c r="FX3" s="16" t="s">
        <v>27</v>
      </c>
      <c r="FY3" s="16" t="s">
        <v>28</v>
      </c>
      <c r="FZ3" s="16" t="s">
        <v>20</v>
      </c>
      <c r="GA3" s="16" t="s">
        <v>29</v>
      </c>
      <c r="GB3" s="17" t="s">
        <v>30</v>
      </c>
      <c r="GC3" s="19" t="s">
        <v>31</v>
      </c>
      <c r="GD3" s="16" t="s">
        <v>21</v>
      </c>
      <c r="GE3" s="16" t="s">
        <v>22</v>
      </c>
      <c r="GF3" s="16" t="s">
        <v>23</v>
      </c>
      <c r="GG3" s="16" t="s">
        <v>24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20</v>
      </c>
      <c r="GM3" s="16" t="s">
        <v>29</v>
      </c>
      <c r="GN3" s="17" t="s">
        <v>30</v>
      </c>
      <c r="GO3" s="19" t="s">
        <v>31</v>
      </c>
      <c r="GP3" s="16" t="s">
        <v>21</v>
      </c>
      <c r="GQ3" s="16" t="s">
        <v>22</v>
      </c>
      <c r="GR3" s="16" t="s">
        <v>23</v>
      </c>
      <c r="GS3" s="16" t="s">
        <v>24</v>
      </c>
      <c r="GT3" s="16" t="s">
        <v>25</v>
      </c>
      <c r="GU3" s="16" t="s">
        <v>26</v>
      </c>
      <c r="GV3" s="16" t="s">
        <v>27</v>
      </c>
      <c r="GW3" s="16" t="s">
        <v>28</v>
      </c>
      <c r="GX3" s="16" t="s">
        <v>20</v>
      </c>
      <c r="GY3" s="16" t="s">
        <v>29</v>
      </c>
      <c r="GZ3" s="17" t="s">
        <v>30</v>
      </c>
      <c r="HA3" s="19" t="s">
        <v>31</v>
      </c>
    </row>
    <row r="4" spans="2:209" ht="12">
      <c r="B4" s="20" t="s">
        <v>32</v>
      </c>
      <c r="C4" s="21"/>
      <c r="D4" s="22"/>
      <c r="E4" s="23">
        <v>388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455</v>
      </c>
      <c r="DV4" s="29">
        <v>391</v>
      </c>
      <c r="DW4" s="23">
        <v>144</v>
      </c>
      <c r="DX4" s="23">
        <v>412</v>
      </c>
      <c r="DY4" s="23">
        <v>125</v>
      </c>
      <c r="DZ4" s="23">
        <v>67</v>
      </c>
      <c r="EA4" s="23">
        <v>75</v>
      </c>
      <c r="EB4" s="23">
        <v>85</v>
      </c>
      <c r="EC4" s="23">
        <v>65</v>
      </c>
      <c r="ED4" s="23">
        <v>415</v>
      </c>
      <c r="EE4" s="23">
        <v>388</v>
      </c>
      <c r="EF4" s="30"/>
      <c r="EG4" s="31"/>
      <c r="EH4" s="29"/>
      <c r="EI4" s="23"/>
      <c r="EJ4" s="23"/>
      <c r="EK4" s="23"/>
      <c r="EL4" s="23"/>
      <c r="EM4" s="23"/>
      <c r="EN4" s="23"/>
      <c r="EO4" s="23"/>
      <c r="EP4" s="23"/>
      <c r="EQ4" s="23"/>
      <c r="ER4" s="30"/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33</v>
      </c>
      <c r="E5" s="34">
        <v>84.9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83.6</v>
      </c>
      <c r="DV5" s="34">
        <f aca="true" t="shared" si="19" ref="DV5:EO5">ROUND(DV4/DJ4*100,1)</f>
        <v>88.9</v>
      </c>
      <c r="DW5" s="34">
        <f t="shared" si="19"/>
        <v>32.9</v>
      </c>
      <c r="DX5" s="34">
        <f t="shared" si="19"/>
        <v>93.4</v>
      </c>
      <c r="DY5" s="34">
        <f t="shared" si="19"/>
        <v>28.7</v>
      </c>
      <c r="DZ5" s="34">
        <f t="shared" si="19"/>
        <v>15.4</v>
      </c>
      <c r="EA5" s="34">
        <f t="shared" si="19"/>
        <v>17.3</v>
      </c>
      <c r="EB5" s="34">
        <f t="shared" si="19"/>
        <v>19.8</v>
      </c>
      <c r="EC5" s="34">
        <f t="shared" si="19"/>
        <v>15.3</v>
      </c>
      <c r="ED5" s="34">
        <f t="shared" si="19"/>
        <v>89.8</v>
      </c>
      <c r="EE5" s="34">
        <f t="shared" si="19"/>
        <v>84.9</v>
      </c>
      <c r="EF5" s="38">
        <f t="shared" si="19"/>
        <v>0</v>
      </c>
      <c r="EG5" s="39">
        <f t="shared" si="19"/>
        <v>0</v>
      </c>
      <c r="EH5" s="34">
        <f t="shared" si="19"/>
        <v>0</v>
      </c>
      <c r="EI5" s="34">
        <f t="shared" si="19"/>
        <v>0</v>
      </c>
      <c r="EJ5" s="34">
        <f t="shared" si="19"/>
        <v>0</v>
      </c>
      <c r="EK5" s="34">
        <f t="shared" si="19"/>
        <v>0</v>
      </c>
      <c r="EL5" s="34">
        <f t="shared" si="19"/>
        <v>0</v>
      </c>
      <c r="EM5" s="34">
        <f t="shared" si="19"/>
        <v>0</v>
      </c>
      <c r="EN5" s="34">
        <f t="shared" si="19"/>
        <v>0</v>
      </c>
      <c r="EO5" s="34">
        <f t="shared" si="19"/>
        <v>0</v>
      </c>
      <c r="EP5" s="34">
        <f aca="true" t="shared" si="20" ref="EP5:FU5">ROUND(EP4/ED4*100,1)</f>
        <v>0</v>
      </c>
      <c r="EQ5" s="34">
        <f t="shared" si="20"/>
        <v>0</v>
      </c>
      <c r="ER5" s="38" t="e">
        <f t="shared" si="20"/>
        <v>#DIV/0!</v>
      </c>
      <c r="ES5" s="39" t="e">
        <f t="shared" si="20"/>
        <v>#DIV/0!</v>
      </c>
      <c r="ET5" s="34" t="e">
        <f t="shared" si="20"/>
        <v>#DIV/0!</v>
      </c>
      <c r="EU5" s="34" t="e">
        <f t="shared" si="20"/>
        <v>#DIV/0!</v>
      </c>
      <c r="EV5" s="34" t="e">
        <f t="shared" si="20"/>
        <v>#DIV/0!</v>
      </c>
      <c r="EW5" s="34" t="e">
        <f t="shared" si="20"/>
        <v>#DIV/0!</v>
      </c>
      <c r="EX5" s="34" t="e">
        <f t="shared" si="20"/>
        <v>#DIV/0!</v>
      </c>
      <c r="EY5" s="34" t="e">
        <f t="shared" si="20"/>
        <v>#DIV/0!</v>
      </c>
      <c r="EZ5" s="34" t="e">
        <f t="shared" si="20"/>
        <v>#DIV/0!</v>
      </c>
      <c r="FA5" s="34" t="e">
        <f t="shared" si="20"/>
        <v>#DIV/0!</v>
      </c>
      <c r="FB5" s="34" t="e">
        <f t="shared" si="20"/>
        <v>#DIV/0!</v>
      </c>
      <c r="FC5" s="34" t="e">
        <f t="shared" si="20"/>
        <v>#DIV/0!</v>
      </c>
      <c r="FD5" s="38" t="e">
        <f t="shared" si="20"/>
        <v>#DIV/0!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84.</v>
      </c>
      <c r="G6" s="43">
        <f>ROUND((+E5-ROUNDDOWN(E5,0))*10,0)</f>
        <v>9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34</v>
      </c>
      <c r="C7" s="21"/>
      <c r="D7" s="22"/>
      <c r="E7" s="29">
        <v>105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169</v>
      </c>
      <c r="DV7" s="29">
        <v>127</v>
      </c>
      <c r="DW7" s="29">
        <v>74</v>
      </c>
      <c r="DX7" s="29">
        <v>137</v>
      </c>
      <c r="DY7" s="29">
        <v>33</v>
      </c>
      <c r="DZ7" s="29">
        <v>1</v>
      </c>
      <c r="EA7" s="29">
        <v>3</v>
      </c>
      <c r="EB7" s="29">
        <v>1</v>
      </c>
      <c r="EC7" s="29">
        <v>2</v>
      </c>
      <c r="ED7" s="29">
        <v>129</v>
      </c>
      <c r="EE7" s="29">
        <v>105</v>
      </c>
      <c r="EF7" s="302"/>
      <c r="EG7" s="303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302"/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33</v>
      </c>
      <c r="E8" s="34">
        <v>62.5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73.5</v>
      </c>
      <c r="DV8" s="34">
        <f aca="true" t="shared" si="25" ref="DV8:EO8">ROUND(DV7/DJ7*100,1)</f>
        <v>110.4</v>
      </c>
      <c r="DW8" s="34">
        <f t="shared" si="25"/>
        <v>64.9</v>
      </c>
      <c r="DX8" s="34">
        <f t="shared" si="25"/>
        <v>119.1</v>
      </c>
      <c r="DY8" s="34">
        <f t="shared" si="25"/>
        <v>28.7</v>
      </c>
      <c r="DZ8" s="34">
        <f t="shared" si="25"/>
        <v>0.9</v>
      </c>
      <c r="EA8" s="34">
        <f t="shared" si="25"/>
        <v>2.6</v>
      </c>
      <c r="EB8" s="34">
        <f t="shared" si="25"/>
        <v>0.9</v>
      </c>
      <c r="EC8" s="34">
        <f t="shared" si="25"/>
        <v>1.7</v>
      </c>
      <c r="ED8" s="34">
        <f t="shared" si="25"/>
        <v>75.4</v>
      </c>
      <c r="EE8" s="34">
        <f t="shared" si="25"/>
        <v>62.5</v>
      </c>
      <c r="EF8" s="38">
        <f t="shared" si="25"/>
        <v>0</v>
      </c>
      <c r="EG8" s="39">
        <f t="shared" si="25"/>
        <v>0</v>
      </c>
      <c r="EH8" s="34">
        <f t="shared" si="25"/>
        <v>0</v>
      </c>
      <c r="EI8" s="34">
        <f t="shared" si="25"/>
        <v>0</v>
      </c>
      <c r="EJ8" s="34">
        <f t="shared" si="25"/>
        <v>0</v>
      </c>
      <c r="EK8" s="34">
        <f t="shared" si="25"/>
        <v>0</v>
      </c>
      <c r="EL8" s="34">
        <f t="shared" si="25"/>
        <v>0</v>
      </c>
      <c r="EM8" s="34">
        <f t="shared" si="25"/>
        <v>0</v>
      </c>
      <c r="EN8" s="34">
        <f t="shared" si="25"/>
        <v>0</v>
      </c>
      <c r="EO8" s="34">
        <f t="shared" si="25"/>
        <v>0</v>
      </c>
      <c r="EP8" s="34">
        <f aca="true" t="shared" si="26" ref="EP8:FU8">ROUND(EP7/ED7*100,1)</f>
        <v>0</v>
      </c>
      <c r="EQ8" s="34">
        <f t="shared" si="26"/>
        <v>0</v>
      </c>
      <c r="ER8" s="38" t="e">
        <f t="shared" si="26"/>
        <v>#DIV/0!</v>
      </c>
      <c r="ES8" s="39" t="e">
        <f t="shared" si="26"/>
        <v>#DIV/0!</v>
      </c>
      <c r="ET8" s="34" t="e">
        <f t="shared" si="26"/>
        <v>#DIV/0!</v>
      </c>
      <c r="EU8" s="34" t="e">
        <f t="shared" si="26"/>
        <v>#DIV/0!</v>
      </c>
      <c r="EV8" s="34" t="e">
        <f t="shared" si="26"/>
        <v>#DIV/0!</v>
      </c>
      <c r="EW8" s="34" t="e">
        <f t="shared" si="26"/>
        <v>#DIV/0!</v>
      </c>
      <c r="EX8" s="34" t="e">
        <f t="shared" si="26"/>
        <v>#DIV/0!</v>
      </c>
      <c r="EY8" s="34" t="e">
        <f t="shared" si="26"/>
        <v>#DIV/0!</v>
      </c>
      <c r="EZ8" s="34" t="e">
        <f t="shared" si="26"/>
        <v>#DIV/0!</v>
      </c>
      <c r="FA8" s="34" t="e">
        <f t="shared" si="26"/>
        <v>#DIV/0!</v>
      </c>
      <c r="FB8" s="34" t="e">
        <f t="shared" si="26"/>
        <v>#DIV/0!</v>
      </c>
      <c r="FC8" s="34" t="e">
        <f t="shared" si="26"/>
        <v>#DIV/0!</v>
      </c>
      <c r="FD8" s="38" t="e">
        <f t="shared" si="26"/>
        <v>#DIV/0!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62.</v>
      </c>
      <c r="G9" s="43">
        <f>ROUND((+E8-ROUNDDOWN(E8,0))*10,0)</f>
        <v>5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35</v>
      </c>
      <c r="C10" s="50"/>
      <c r="D10" s="51" t="s">
        <v>36</v>
      </c>
      <c r="E10" s="295">
        <v>47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36</v>
      </c>
      <c r="DW10" s="295">
        <v>47</v>
      </c>
      <c r="DX10" s="295">
        <v>45</v>
      </c>
      <c r="DY10" s="295">
        <v>48</v>
      </c>
      <c r="DZ10" s="295">
        <v>40</v>
      </c>
      <c r="EA10" s="295">
        <v>57</v>
      </c>
      <c r="EB10" s="295">
        <v>57</v>
      </c>
      <c r="EC10" s="295">
        <v>43</v>
      </c>
      <c r="ED10" s="295">
        <v>36</v>
      </c>
      <c r="EE10" s="295">
        <v>47</v>
      </c>
      <c r="EF10" s="304"/>
      <c r="EG10" s="30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304"/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1133937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1173524</v>
      </c>
      <c r="DW11" s="295">
        <v>1028558</v>
      </c>
      <c r="DX11" s="295">
        <v>870092</v>
      </c>
      <c r="DY11" s="295">
        <v>905543</v>
      </c>
      <c r="DZ11" s="295">
        <v>1204639</v>
      </c>
      <c r="EA11" s="295">
        <v>1120129</v>
      </c>
      <c r="EB11" s="295">
        <v>1153562</v>
      </c>
      <c r="EC11" s="295">
        <v>655459</v>
      </c>
      <c r="ED11" s="295">
        <v>873500</v>
      </c>
      <c r="EE11" s="295">
        <v>1133937</v>
      </c>
      <c r="EF11" s="304"/>
      <c r="EG11" s="30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304"/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37</v>
      </c>
      <c r="C13" s="50"/>
      <c r="D13" s="51" t="s">
        <v>36</v>
      </c>
      <c r="E13" s="295">
        <v>54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46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/>
      <c r="EG13" s="30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304"/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1156746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1235967</v>
      </c>
      <c r="DW14" s="295">
        <v>1004941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/>
      <c r="EG14" s="30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304"/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115</v>
      </c>
      <c r="G15" s="64" t="str">
        <f>IF(F15="","","万")</f>
        <v>万</v>
      </c>
      <c r="H15" s="64">
        <f>IF(K15&gt;0,K15,"")</f>
        <v>7</v>
      </c>
      <c r="I15" s="64" t="str">
        <f>IF(H15="","","千")</f>
        <v>千</v>
      </c>
      <c r="J15" s="63">
        <f>IF(M15=10,L15+1,L15)</f>
        <v>115</v>
      </c>
      <c r="K15" s="64">
        <f>IF(M15&lt;10,M15,"")</f>
        <v>7</v>
      </c>
      <c r="L15" s="65">
        <f>ROUNDDOWN(E14/10000,0)</f>
        <v>115</v>
      </c>
      <c r="M15" s="65">
        <f>ROUND((+E14-ROUNDDOWN(E14/10000,0)*10000)/1000,0)</f>
        <v>7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38</v>
      </c>
      <c r="D16" s="70" t="s">
        <v>36</v>
      </c>
      <c r="E16" s="71">
        <v>53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53</v>
      </c>
      <c r="DW16" s="71">
        <f t="shared" si="31"/>
        <v>45</v>
      </c>
      <c r="DX16" s="71">
        <f t="shared" si="31"/>
        <v>82</v>
      </c>
      <c r="DY16" s="71">
        <f t="shared" si="31"/>
        <v>40</v>
      </c>
      <c r="DZ16" s="71">
        <f t="shared" si="31"/>
        <v>36</v>
      </c>
      <c r="EA16" s="71">
        <f t="shared" si="31"/>
        <v>52</v>
      </c>
      <c r="EB16" s="71">
        <f t="shared" si="31"/>
        <v>55</v>
      </c>
      <c r="EC16" s="71">
        <f t="shared" si="31"/>
        <v>34</v>
      </c>
      <c r="ED16" s="71">
        <f t="shared" si="31"/>
        <v>56</v>
      </c>
      <c r="EE16" s="71">
        <f t="shared" si="31"/>
        <v>53</v>
      </c>
      <c r="EF16" s="74">
        <f t="shared" si="31"/>
        <v>0</v>
      </c>
      <c r="EG16" s="75">
        <f aca="true" t="shared" si="32" ref="EG16:FL16">EG31</f>
        <v>0</v>
      </c>
      <c r="EH16" s="71">
        <f t="shared" si="32"/>
        <v>0</v>
      </c>
      <c r="EI16" s="71">
        <f t="shared" si="32"/>
        <v>0</v>
      </c>
      <c r="EJ16" s="71">
        <f t="shared" si="32"/>
        <v>0</v>
      </c>
      <c r="EK16" s="71">
        <f t="shared" si="32"/>
        <v>0</v>
      </c>
      <c r="EL16" s="71">
        <f t="shared" si="32"/>
        <v>0</v>
      </c>
      <c r="EM16" s="71">
        <f t="shared" si="32"/>
        <v>0</v>
      </c>
      <c r="EN16" s="71">
        <f t="shared" si="32"/>
        <v>0</v>
      </c>
      <c r="EO16" s="71">
        <f t="shared" si="32"/>
        <v>0</v>
      </c>
      <c r="EP16" s="71">
        <f t="shared" si="32"/>
        <v>0</v>
      </c>
      <c r="EQ16" s="71">
        <f t="shared" si="32"/>
        <v>0</v>
      </c>
      <c r="ER16" s="74">
        <f t="shared" si="32"/>
        <v>0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1545362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1402020</v>
      </c>
      <c r="DW17" s="76">
        <f t="shared" si="38"/>
        <v>1315100</v>
      </c>
      <c r="DX17" s="76">
        <f t="shared" si="38"/>
        <v>1780359</v>
      </c>
      <c r="DY17" s="76">
        <f t="shared" si="38"/>
        <v>727262</v>
      </c>
      <c r="DZ17" s="76">
        <f t="shared" si="38"/>
        <v>988790</v>
      </c>
      <c r="EA17" s="76">
        <f t="shared" si="38"/>
        <v>1216523</v>
      </c>
      <c r="EB17" s="76">
        <f t="shared" si="38"/>
        <v>1181934</v>
      </c>
      <c r="EC17" s="76">
        <f t="shared" si="38"/>
        <v>548486</v>
      </c>
      <c r="ED17" s="76">
        <f t="shared" si="38"/>
        <v>1363864</v>
      </c>
      <c r="EE17" s="76">
        <f t="shared" si="38"/>
        <v>1545362</v>
      </c>
      <c r="EF17" s="80">
        <f t="shared" si="38"/>
        <v>0</v>
      </c>
      <c r="EG17" s="81">
        <f aca="true" t="shared" si="39" ref="EG17:FL17">EG22+EG27</f>
        <v>0</v>
      </c>
      <c r="EH17" s="76">
        <f t="shared" si="39"/>
        <v>0</v>
      </c>
      <c r="EI17" s="76">
        <f t="shared" si="39"/>
        <v>0</v>
      </c>
      <c r="EJ17" s="76">
        <f t="shared" si="39"/>
        <v>0</v>
      </c>
      <c r="EK17" s="76">
        <f t="shared" si="39"/>
        <v>0</v>
      </c>
      <c r="EL17" s="76">
        <f t="shared" si="39"/>
        <v>0</v>
      </c>
      <c r="EM17" s="76">
        <f t="shared" si="39"/>
        <v>0</v>
      </c>
      <c r="EN17" s="76">
        <f t="shared" si="39"/>
        <v>0</v>
      </c>
      <c r="EO17" s="76">
        <f t="shared" si="39"/>
        <v>0</v>
      </c>
      <c r="EP17" s="76">
        <f t="shared" si="39"/>
        <v>0</v>
      </c>
      <c r="EQ17" s="76">
        <f t="shared" si="39"/>
        <v>0</v>
      </c>
      <c r="ER17" s="80">
        <f t="shared" si="39"/>
        <v>0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39</v>
      </c>
      <c r="C18" s="51" t="s">
        <v>19</v>
      </c>
      <c r="D18" s="70" t="s">
        <v>40</v>
      </c>
      <c r="E18" s="71">
        <v>162157468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160458644</v>
      </c>
      <c r="DW18" s="71">
        <f t="shared" si="45"/>
        <v>130253994</v>
      </c>
      <c r="DX18" s="71">
        <f t="shared" si="45"/>
        <v>211416749</v>
      </c>
      <c r="DY18" s="71">
        <f t="shared" si="45"/>
        <v>129185307</v>
      </c>
      <c r="DZ18" s="71">
        <f t="shared" si="45"/>
        <v>102078647</v>
      </c>
      <c r="EA18" s="71">
        <f t="shared" si="45"/>
        <v>134480415</v>
      </c>
      <c r="EB18" s="71">
        <f t="shared" si="45"/>
        <v>125838395</v>
      </c>
      <c r="EC18" s="71">
        <f t="shared" si="45"/>
        <v>68745190</v>
      </c>
      <c r="ED18" s="71">
        <f t="shared" si="45"/>
        <v>165080809</v>
      </c>
      <c r="EE18" s="71">
        <f t="shared" si="45"/>
        <v>162157468</v>
      </c>
      <c r="EF18" s="74">
        <f t="shared" si="45"/>
        <v>0</v>
      </c>
      <c r="EG18" s="75">
        <f aca="true" t="shared" si="46" ref="EG18:FL18">EG23+EG28</f>
        <v>0</v>
      </c>
      <c r="EH18" s="71">
        <f t="shared" si="46"/>
        <v>0</v>
      </c>
      <c r="EI18" s="71">
        <f t="shared" si="46"/>
        <v>0</v>
      </c>
      <c r="EJ18" s="71">
        <f t="shared" si="46"/>
        <v>0</v>
      </c>
      <c r="EK18" s="71">
        <f t="shared" si="46"/>
        <v>0</v>
      </c>
      <c r="EL18" s="71">
        <f t="shared" si="46"/>
        <v>0</v>
      </c>
      <c r="EM18" s="71">
        <f t="shared" si="46"/>
        <v>0</v>
      </c>
      <c r="EN18" s="71">
        <f t="shared" si="46"/>
        <v>0</v>
      </c>
      <c r="EO18" s="71">
        <f t="shared" si="46"/>
        <v>0</v>
      </c>
      <c r="EP18" s="71">
        <f t="shared" si="46"/>
        <v>0</v>
      </c>
      <c r="EQ18" s="71">
        <f t="shared" si="46"/>
        <v>0</v>
      </c>
      <c r="ER18" s="74">
        <f t="shared" si="46"/>
        <v>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154</v>
      </c>
      <c r="G19" s="85" t="str">
        <f>IF(F19="","","万")</f>
        <v>万</v>
      </c>
      <c r="H19" s="85">
        <f>IF(K19&gt;0,K19,"")</f>
        <v>5</v>
      </c>
      <c r="I19" s="85" t="str">
        <f>IF(H19="","","千")</f>
        <v>千</v>
      </c>
      <c r="J19" s="84">
        <f>IF(M19=10,L19+1,L19)</f>
        <v>154</v>
      </c>
      <c r="K19" s="85">
        <f>IF(M19&lt;10,M19,"")</f>
        <v>5</v>
      </c>
      <c r="L19" s="86">
        <f>ROUNDDOWN(E17/10000,0)</f>
        <v>154</v>
      </c>
      <c r="M19" s="86">
        <f>ROUND((+E17-ROUNDDOWN(E17/10000,0)*10000)/1000,0)</f>
        <v>5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90" t="s">
        <v>41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42</v>
      </c>
      <c r="D21" s="70" t="s">
        <v>36</v>
      </c>
      <c r="E21" s="71">
        <v>19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15</v>
      </c>
      <c r="DW21" s="71">
        <f t="shared" si="52"/>
        <v>15</v>
      </c>
      <c r="DX21" s="71">
        <f t="shared" si="52"/>
        <v>42</v>
      </c>
      <c r="DY21" s="71">
        <f t="shared" si="52"/>
        <v>18</v>
      </c>
      <c r="DZ21" s="71">
        <f t="shared" si="52"/>
        <v>14</v>
      </c>
      <c r="EA21" s="71">
        <f t="shared" si="52"/>
        <v>22</v>
      </c>
      <c r="EB21" s="71">
        <f t="shared" si="52"/>
        <v>24</v>
      </c>
      <c r="EC21" s="71">
        <f t="shared" si="52"/>
        <v>17</v>
      </c>
      <c r="ED21" s="71">
        <f t="shared" si="52"/>
        <v>17</v>
      </c>
      <c r="EE21" s="71">
        <f t="shared" si="52"/>
        <v>19</v>
      </c>
      <c r="EF21" s="74">
        <f t="shared" si="52"/>
        <v>0</v>
      </c>
      <c r="EG21" s="75">
        <f aca="true" t="shared" si="53" ref="EG21:FL21">EG32</f>
        <v>0</v>
      </c>
      <c r="EH21" s="71">
        <f t="shared" si="53"/>
        <v>0</v>
      </c>
      <c r="EI21" s="71">
        <f t="shared" si="53"/>
        <v>0</v>
      </c>
      <c r="EJ21" s="71">
        <f t="shared" si="53"/>
        <v>0</v>
      </c>
      <c r="EK21" s="71">
        <f t="shared" si="53"/>
        <v>0</v>
      </c>
      <c r="EL21" s="71">
        <f t="shared" si="53"/>
        <v>0</v>
      </c>
      <c r="EM21" s="71">
        <f t="shared" si="53"/>
        <v>0</v>
      </c>
      <c r="EN21" s="71">
        <f t="shared" si="53"/>
        <v>0</v>
      </c>
      <c r="EO21" s="71">
        <f t="shared" si="53"/>
        <v>0</v>
      </c>
      <c r="EP21" s="71">
        <f t="shared" si="53"/>
        <v>0</v>
      </c>
      <c r="EQ21" s="71">
        <f t="shared" si="53"/>
        <v>0</v>
      </c>
      <c r="ER21" s="74">
        <f t="shared" si="53"/>
        <v>0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43</v>
      </c>
      <c r="D22" s="70" t="s">
        <v>12</v>
      </c>
      <c r="E22" s="295">
        <v>13760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11552</v>
      </c>
      <c r="DW22" s="295">
        <v>59409</v>
      </c>
      <c r="DX22" s="295">
        <v>263702</v>
      </c>
      <c r="DY22" s="295">
        <v>29661</v>
      </c>
      <c r="DZ22" s="295">
        <v>187016</v>
      </c>
      <c r="EA22" s="295">
        <v>136048</v>
      </c>
      <c r="EB22" s="295">
        <v>122011</v>
      </c>
      <c r="EC22" s="295">
        <v>21804</v>
      </c>
      <c r="ED22" s="295">
        <v>15559</v>
      </c>
      <c r="EE22" s="295">
        <v>13760</v>
      </c>
      <c r="EF22" s="304"/>
      <c r="EG22" s="30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304"/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44</v>
      </c>
      <c r="D23" s="70" t="s">
        <v>40</v>
      </c>
      <c r="E23" s="295">
        <v>15727162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13567850</v>
      </c>
      <c r="DW23" s="295">
        <v>12311714</v>
      </c>
      <c r="DX23" s="295">
        <v>56069955</v>
      </c>
      <c r="DY23" s="295">
        <v>17539000</v>
      </c>
      <c r="DZ23" s="295">
        <v>23460218</v>
      </c>
      <c r="EA23" s="295">
        <v>29394748</v>
      </c>
      <c r="EB23" s="295">
        <v>27628252</v>
      </c>
      <c r="EC23" s="295">
        <v>11851035</v>
      </c>
      <c r="ED23" s="295">
        <v>19281285</v>
      </c>
      <c r="EE23" s="295">
        <v>15727162</v>
      </c>
      <c r="EF23" s="304"/>
      <c r="EG23" s="30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304"/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1</v>
      </c>
      <c r="G24" s="85" t="str">
        <f>IF(F24="","","万")</f>
        <v>万</v>
      </c>
      <c r="H24" s="85">
        <f>IF(K24&gt;0,K24,"")</f>
        <v>4</v>
      </c>
      <c r="I24" s="85" t="str">
        <f>IF(H24="","","千")</f>
        <v>千</v>
      </c>
      <c r="J24" s="84">
        <f>IF(M24=10,L24+1,L24)</f>
        <v>1</v>
      </c>
      <c r="K24" s="85">
        <f>IF(M24&lt;10,M24,"")</f>
        <v>4</v>
      </c>
      <c r="L24" s="86">
        <f>ROUNDDOWN(E22/10000,0)</f>
        <v>1</v>
      </c>
      <c r="M24" s="86">
        <f>ROUND((+E22-ROUNDDOWN(E22/10000,0)*10000)/1000,0)</f>
        <v>4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157</v>
      </c>
      <c r="G25" s="90" t="s">
        <v>41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45</v>
      </c>
      <c r="C26" s="69" t="s">
        <v>46</v>
      </c>
      <c r="D26" s="70" t="s">
        <v>36</v>
      </c>
      <c r="E26" s="71">
        <v>34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31</v>
      </c>
      <c r="EC26" s="71">
        <f t="shared" si="59"/>
        <v>17</v>
      </c>
      <c r="ED26" s="71">
        <f t="shared" si="59"/>
        <v>39</v>
      </c>
      <c r="EE26" s="71">
        <f t="shared" si="59"/>
        <v>34</v>
      </c>
      <c r="EF26" s="71">
        <f t="shared" si="59"/>
        <v>0</v>
      </c>
      <c r="EG26" s="75">
        <f aca="true" t="shared" si="60" ref="EG26:FL26">EG40</f>
        <v>0</v>
      </c>
      <c r="EH26" s="71">
        <f t="shared" si="60"/>
        <v>0</v>
      </c>
      <c r="EI26" s="71">
        <f t="shared" si="60"/>
        <v>0</v>
      </c>
      <c r="EJ26" s="71">
        <f t="shared" si="60"/>
        <v>0</v>
      </c>
      <c r="EK26" s="71">
        <f t="shared" si="60"/>
        <v>0</v>
      </c>
      <c r="EL26" s="71">
        <f t="shared" si="60"/>
        <v>0</v>
      </c>
      <c r="EM26" s="71">
        <f t="shared" si="60"/>
        <v>0</v>
      </c>
      <c r="EN26" s="71">
        <f t="shared" si="60"/>
        <v>0</v>
      </c>
      <c r="EO26" s="71">
        <f t="shared" si="60"/>
        <v>0</v>
      </c>
      <c r="EP26" s="71">
        <f t="shared" si="60"/>
        <v>0</v>
      </c>
      <c r="EQ26" s="71">
        <f t="shared" si="60"/>
        <v>0</v>
      </c>
      <c r="ER26" s="71">
        <f t="shared" si="60"/>
        <v>0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47</v>
      </c>
      <c r="D27" s="70" t="s">
        <v>12</v>
      </c>
      <c r="E27" s="295">
        <v>1531602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1059923</v>
      </c>
      <c r="EC27" s="295">
        <v>526682</v>
      </c>
      <c r="ED27" s="295">
        <v>1348305</v>
      </c>
      <c r="EE27" s="295">
        <v>1531602</v>
      </c>
      <c r="EF27" s="304"/>
      <c r="EG27" s="30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304"/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44</v>
      </c>
      <c r="D28" s="70" t="s">
        <v>40</v>
      </c>
      <c r="E28" s="295">
        <v>146430306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98210143</v>
      </c>
      <c r="EC28" s="295">
        <v>56894155</v>
      </c>
      <c r="ED28" s="295">
        <v>145799524</v>
      </c>
      <c r="EE28" s="295">
        <v>146430306</v>
      </c>
      <c r="EF28" s="304"/>
      <c r="EG28" s="306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304"/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153</v>
      </c>
      <c r="G29" s="85" t="str">
        <f>IF(F29="","","万")</f>
        <v>万</v>
      </c>
      <c r="H29" s="85">
        <f>IF(K29&gt;0,K29,"")</f>
        <v>2</v>
      </c>
      <c r="I29" s="85" t="str">
        <f>IF(H29="","","千")</f>
        <v>千</v>
      </c>
      <c r="J29" s="84">
        <f>IF(M29=10,L29+1,L29)</f>
        <v>153</v>
      </c>
      <c r="K29" s="85">
        <f>IF(M29&lt;10,M29,"")</f>
        <v>2</v>
      </c>
      <c r="L29" s="86">
        <f>ROUNDDOWN(E27/10000,0)</f>
        <v>153</v>
      </c>
      <c r="M29" s="86">
        <f>ROUND((+E27-ROUNDDOWN(E27/10000,0)*10000)/1000,0)</f>
        <v>2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90" t="s">
        <v>41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48</v>
      </c>
      <c r="D31" s="104"/>
      <c r="E31" s="105">
        <v>53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53</v>
      </c>
      <c r="DW31" s="105">
        <f t="shared" si="64"/>
        <v>45</v>
      </c>
      <c r="DX31" s="105">
        <f t="shared" si="64"/>
        <v>82</v>
      </c>
      <c r="DY31" s="105">
        <f t="shared" si="64"/>
        <v>40</v>
      </c>
      <c r="DZ31" s="105">
        <f t="shared" si="64"/>
        <v>36</v>
      </c>
      <c r="EA31" s="105">
        <f t="shared" si="64"/>
        <v>52</v>
      </c>
      <c r="EB31" s="105">
        <f t="shared" si="64"/>
        <v>55</v>
      </c>
      <c r="EC31" s="105">
        <f t="shared" si="64"/>
        <v>34</v>
      </c>
      <c r="ED31" s="105">
        <f aca="true" t="shared" si="65" ref="ED31:GO31">ED32+ED40</f>
        <v>56</v>
      </c>
      <c r="EE31" s="105">
        <f t="shared" si="65"/>
        <v>53</v>
      </c>
      <c r="EF31" s="108">
        <f t="shared" si="65"/>
        <v>0</v>
      </c>
      <c r="EG31" s="109">
        <f t="shared" si="65"/>
        <v>0</v>
      </c>
      <c r="EH31" s="105">
        <f t="shared" si="65"/>
        <v>0</v>
      </c>
      <c r="EI31" s="105">
        <f t="shared" si="65"/>
        <v>0</v>
      </c>
      <c r="EJ31" s="105">
        <f t="shared" si="65"/>
        <v>0</v>
      </c>
      <c r="EK31" s="105">
        <f t="shared" si="65"/>
        <v>0</v>
      </c>
      <c r="EL31" s="105">
        <f t="shared" si="65"/>
        <v>0</v>
      </c>
      <c r="EM31" s="105">
        <f t="shared" si="65"/>
        <v>0</v>
      </c>
      <c r="EN31" s="105">
        <f t="shared" si="65"/>
        <v>0</v>
      </c>
      <c r="EO31" s="105">
        <f t="shared" si="65"/>
        <v>0</v>
      </c>
      <c r="EP31" s="105">
        <f t="shared" si="65"/>
        <v>0</v>
      </c>
      <c r="EQ31" s="105">
        <f t="shared" si="65"/>
        <v>0</v>
      </c>
      <c r="ER31" s="108">
        <f t="shared" si="65"/>
        <v>0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39</v>
      </c>
      <c r="C32" s="110"/>
      <c r="D32" s="111" t="s">
        <v>19</v>
      </c>
      <c r="E32" s="112">
        <v>19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15</v>
      </c>
      <c r="DW32" s="112">
        <f t="shared" si="68"/>
        <v>15</v>
      </c>
      <c r="DX32" s="112">
        <f t="shared" si="68"/>
        <v>42</v>
      </c>
      <c r="DY32" s="112">
        <f t="shared" si="68"/>
        <v>18</v>
      </c>
      <c r="DZ32" s="112">
        <f t="shared" si="68"/>
        <v>14</v>
      </c>
      <c r="EA32" s="112">
        <f t="shared" si="68"/>
        <v>22</v>
      </c>
      <c r="EB32" s="112">
        <f t="shared" si="68"/>
        <v>24</v>
      </c>
      <c r="EC32" s="112">
        <f t="shared" si="68"/>
        <v>17</v>
      </c>
      <c r="ED32" s="112">
        <f aca="true" t="shared" si="69" ref="ED32:GO32">SUM(ED33:ED39)</f>
        <v>17</v>
      </c>
      <c r="EE32" s="112">
        <f t="shared" si="69"/>
        <v>19</v>
      </c>
      <c r="EF32" s="114">
        <f t="shared" si="69"/>
        <v>0</v>
      </c>
      <c r="EG32" s="75">
        <f t="shared" si="69"/>
        <v>0</v>
      </c>
      <c r="EH32" s="112">
        <f t="shared" si="69"/>
        <v>0</v>
      </c>
      <c r="EI32" s="112">
        <f t="shared" si="69"/>
        <v>0</v>
      </c>
      <c r="EJ32" s="112">
        <f t="shared" si="69"/>
        <v>0</v>
      </c>
      <c r="EK32" s="112">
        <f t="shared" si="69"/>
        <v>0</v>
      </c>
      <c r="EL32" s="112">
        <f t="shared" si="69"/>
        <v>0</v>
      </c>
      <c r="EM32" s="112">
        <f t="shared" si="69"/>
        <v>0</v>
      </c>
      <c r="EN32" s="112">
        <f t="shared" si="69"/>
        <v>0</v>
      </c>
      <c r="EO32" s="112">
        <f t="shared" si="69"/>
        <v>0</v>
      </c>
      <c r="EP32" s="112">
        <f t="shared" si="69"/>
        <v>0</v>
      </c>
      <c r="EQ32" s="112">
        <f t="shared" si="69"/>
        <v>0</v>
      </c>
      <c r="ER32" s="114">
        <f t="shared" si="69"/>
        <v>0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42</v>
      </c>
      <c r="D33" s="111" t="s">
        <v>3</v>
      </c>
      <c r="E33" s="296">
        <v>9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/>
      <c r="EG33" s="305"/>
      <c r="EH33" s="296"/>
      <c r="EI33" s="296"/>
      <c r="EJ33" s="296"/>
      <c r="EK33" s="296"/>
      <c r="EL33" s="296"/>
      <c r="EM33" s="296"/>
      <c r="EN33" s="296"/>
      <c r="EO33" s="296"/>
      <c r="EP33" s="296"/>
      <c r="EQ33" s="296"/>
      <c r="ER33" s="307"/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/>
      <c r="EG34" s="305"/>
      <c r="EH34" s="296"/>
      <c r="EI34" s="296"/>
      <c r="EJ34" s="296"/>
      <c r="EK34" s="296"/>
      <c r="EL34" s="296"/>
      <c r="EM34" s="296"/>
      <c r="EN34" s="296"/>
      <c r="EO34" s="296"/>
      <c r="EP34" s="296"/>
      <c r="EQ34" s="296"/>
      <c r="ER34" s="307"/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45</v>
      </c>
      <c r="C35" s="69" t="s">
        <v>43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/>
      <c r="EG35" s="305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307"/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0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/>
      <c r="EG36" s="305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307"/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44</v>
      </c>
      <c r="D37" s="111" t="s">
        <v>7</v>
      </c>
      <c r="E37" s="296">
        <v>2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0</v>
      </c>
      <c r="DX37" s="296">
        <v>6</v>
      </c>
      <c r="DY37" s="296">
        <v>4</v>
      </c>
      <c r="DZ37" s="296">
        <v>5</v>
      </c>
      <c r="EA37" s="296">
        <v>6</v>
      </c>
      <c r="EB37" s="296">
        <v>4</v>
      </c>
      <c r="EC37" s="296">
        <v>1</v>
      </c>
      <c r="ED37" s="296">
        <v>3</v>
      </c>
      <c r="EE37" s="296">
        <v>2</v>
      </c>
      <c r="EF37" s="307"/>
      <c r="EG37" s="305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307"/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49</v>
      </c>
      <c r="C38" s="69"/>
      <c r="D38" s="111" t="s">
        <v>8</v>
      </c>
      <c r="E38" s="296">
        <v>3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6</v>
      </c>
      <c r="DW38" s="296">
        <v>3</v>
      </c>
      <c r="DX38" s="296">
        <v>10</v>
      </c>
      <c r="DY38" s="296">
        <v>5</v>
      </c>
      <c r="DZ38" s="296">
        <v>0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/>
      <c r="EG38" s="305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307"/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5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5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4</v>
      </c>
      <c r="EE39" s="296">
        <v>5</v>
      </c>
      <c r="EF39" s="307"/>
      <c r="EG39" s="305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307"/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34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31</v>
      </c>
      <c r="EC40" s="112">
        <f t="shared" si="72"/>
        <v>17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0</v>
      </c>
      <c r="EG40" s="75">
        <f t="shared" si="73"/>
        <v>0</v>
      </c>
      <c r="EH40" s="112">
        <f t="shared" si="73"/>
        <v>0</v>
      </c>
      <c r="EI40" s="112">
        <f t="shared" si="73"/>
        <v>0</v>
      </c>
      <c r="EJ40" s="112">
        <f t="shared" si="73"/>
        <v>0</v>
      </c>
      <c r="EK40" s="112">
        <f t="shared" si="73"/>
        <v>0</v>
      </c>
      <c r="EL40" s="112">
        <f t="shared" si="73"/>
        <v>0</v>
      </c>
      <c r="EM40" s="112">
        <f t="shared" si="73"/>
        <v>0</v>
      </c>
      <c r="EN40" s="112">
        <f t="shared" si="73"/>
        <v>0</v>
      </c>
      <c r="EO40" s="112">
        <f t="shared" si="73"/>
        <v>0</v>
      </c>
      <c r="EP40" s="112">
        <f t="shared" si="73"/>
        <v>0</v>
      </c>
      <c r="EQ40" s="112">
        <f t="shared" si="73"/>
        <v>0</v>
      </c>
      <c r="ER40" s="114">
        <f t="shared" si="73"/>
        <v>0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50</v>
      </c>
      <c r="C41" s="69" t="s">
        <v>46</v>
      </c>
      <c r="D41" s="111" t="s">
        <v>3</v>
      </c>
      <c r="E41" s="296">
        <v>29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/>
      <c r="EG41" s="305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307"/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47</v>
      </c>
      <c r="D42" s="111" t="s">
        <v>7</v>
      </c>
      <c r="E42" s="296">
        <v>5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5</v>
      </c>
      <c r="ED42" s="296">
        <v>8</v>
      </c>
      <c r="EE42" s="296">
        <v>5</v>
      </c>
      <c r="EF42" s="307"/>
      <c r="EG42" s="305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307"/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44</v>
      </c>
      <c r="D43" s="119" t="s">
        <v>9</v>
      </c>
      <c r="E43" s="297">
        <v>0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0</v>
      </c>
      <c r="EC43" s="297">
        <v>1</v>
      </c>
      <c r="ED43" s="297">
        <v>3</v>
      </c>
      <c r="EE43" s="297">
        <v>0</v>
      </c>
      <c r="EF43" s="308"/>
      <c r="EG43" s="306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308"/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51</v>
      </c>
      <c r="C44" s="125"/>
      <c r="D44" s="126" t="s">
        <v>52</v>
      </c>
      <c r="E44" s="127">
        <v>162157468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160458644</v>
      </c>
      <c r="DW44" s="127">
        <f t="shared" si="76"/>
        <v>130253994</v>
      </c>
      <c r="DX44" s="127">
        <f t="shared" si="76"/>
        <v>211416749</v>
      </c>
      <c r="DY44" s="127">
        <f t="shared" si="76"/>
        <v>129185307</v>
      </c>
      <c r="DZ44" s="127">
        <f t="shared" si="76"/>
        <v>102078647</v>
      </c>
      <c r="EA44" s="127">
        <f t="shared" si="76"/>
        <v>134480415</v>
      </c>
      <c r="EB44" s="127">
        <f t="shared" si="76"/>
        <v>125838395</v>
      </c>
      <c r="EC44" s="127">
        <f t="shared" si="76"/>
        <v>68745190</v>
      </c>
      <c r="ED44" s="127">
        <f aca="true" t="shared" si="77" ref="ED44:GO44">ED45+ED46</f>
        <v>165080809</v>
      </c>
      <c r="EE44" s="127">
        <f t="shared" si="77"/>
        <v>162157468</v>
      </c>
      <c r="EF44" s="130">
        <f t="shared" si="77"/>
        <v>0</v>
      </c>
      <c r="EG44" s="131">
        <f t="shared" si="77"/>
        <v>0</v>
      </c>
      <c r="EH44" s="127">
        <f t="shared" si="77"/>
        <v>0</v>
      </c>
      <c r="EI44" s="127">
        <f t="shared" si="77"/>
        <v>0</v>
      </c>
      <c r="EJ44" s="127">
        <f t="shared" si="77"/>
        <v>0</v>
      </c>
      <c r="EK44" s="127">
        <f t="shared" si="77"/>
        <v>0</v>
      </c>
      <c r="EL44" s="127">
        <f t="shared" si="77"/>
        <v>0</v>
      </c>
      <c r="EM44" s="127">
        <f t="shared" si="77"/>
        <v>0</v>
      </c>
      <c r="EN44" s="127">
        <f t="shared" si="77"/>
        <v>0</v>
      </c>
      <c r="EO44" s="127">
        <f t="shared" si="77"/>
        <v>0</v>
      </c>
      <c r="EP44" s="127">
        <f t="shared" si="77"/>
        <v>0</v>
      </c>
      <c r="EQ44" s="127">
        <f t="shared" si="77"/>
        <v>0</v>
      </c>
      <c r="ER44" s="130">
        <f t="shared" si="77"/>
        <v>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53</v>
      </c>
      <c r="C45" s="132"/>
      <c r="D45" s="111" t="s">
        <v>2</v>
      </c>
      <c r="E45" s="133">
        <v>15727162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13567850</v>
      </c>
      <c r="DW45" s="133">
        <f t="shared" si="80"/>
        <v>12311714</v>
      </c>
      <c r="DX45" s="133">
        <f t="shared" si="80"/>
        <v>56069955</v>
      </c>
      <c r="DY45" s="133">
        <f t="shared" si="80"/>
        <v>17539000</v>
      </c>
      <c r="DZ45" s="133">
        <f t="shared" si="80"/>
        <v>23460218</v>
      </c>
      <c r="EA45" s="133">
        <f t="shared" si="80"/>
        <v>29394748</v>
      </c>
      <c r="EB45" s="133">
        <f t="shared" si="80"/>
        <v>27628252</v>
      </c>
      <c r="EC45" s="133">
        <f t="shared" si="80"/>
        <v>11851035</v>
      </c>
      <c r="ED45" s="133">
        <f aca="true" t="shared" si="81" ref="ED45:GO45">ED23</f>
        <v>19281285</v>
      </c>
      <c r="EE45" s="133">
        <f t="shared" si="81"/>
        <v>15727162</v>
      </c>
      <c r="EF45" s="135">
        <f t="shared" si="81"/>
        <v>0</v>
      </c>
      <c r="EG45" s="81">
        <f t="shared" si="81"/>
        <v>0</v>
      </c>
      <c r="EH45" s="133">
        <f t="shared" si="81"/>
        <v>0</v>
      </c>
      <c r="EI45" s="133">
        <f t="shared" si="81"/>
        <v>0</v>
      </c>
      <c r="EJ45" s="133">
        <f t="shared" si="81"/>
        <v>0</v>
      </c>
      <c r="EK45" s="133">
        <f t="shared" si="81"/>
        <v>0</v>
      </c>
      <c r="EL45" s="133">
        <f t="shared" si="81"/>
        <v>0</v>
      </c>
      <c r="EM45" s="133">
        <f t="shared" si="81"/>
        <v>0</v>
      </c>
      <c r="EN45" s="133">
        <f t="shared" si="81"/>
        <v>0</v>
      </c>
      <c r="EO45" s="133">
        <f t="shared" si="81"/>
        <v>0</v>
      </c>
      <c r="EP45" s="133">
        <f t="shared" si="81"/>
        <v>0</v>
      </c>
      <c r="EQ45" s="133">
        <f t="shared" si="81"/>
        <v>0</v>
      </c>
      <c r="ER45" s="135">
        <f t="shared" si="81"/>
        <v>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146430306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98210143</v>
      </c>
      <c r="EC46" s="136">
        <f t="shared" si="84"/>
        <v>56894155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0</v>
      </c>
      <c r="EG46" s="140">
        <f t="shared" si="85"/>
        <v>0</v>
      </c>
      <c r="EH46" s="136">
        <f t="shared" si="85"/>
        <v>0</v>
      </c>
      <c r="EI46" s="136">
        <f t="shared" si="85"/>
        <v>0</v>
      </c>
      <c r="EJ46" s="136">
        <f t="shared" si="85"/>
        <v>0</v>
      </c>
      <c r="EK46" s="136">
        <f t="shared" si="85"/>
        <v>0</v>
      </c>
      <c r="EL46" s="136">
        <f t="shared" si="85"/>
        <v>0</v>
      </c>
      <c r="EM46" s="136">
        <f t="shared" si="85"/>
        <v>0</v>
      </c>
      <c r="EN46" s="136">
        <f t="shared" si="85"/>
        <v>0</v>
      </c>
      <c r="EO46" s="136">
        <f t="shared" si="85"/>
        <v>0</v>
      </c>
      <c r="EP46" s="136">
        <f t="shared" si="85"/>
        <v>0</v>
      </c>
      <c r="EQ46" s="136">
        <f t="shared" si="85"/>
        <v>0</v>
      </c>
      <c r="ER46" s="139">
        <f t="shared" si="85"/>
        <v>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54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55</v>
      </c>
      <c r="C48" s="149"/>
      <c r="D48" s="150" t="s">
        <v>56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57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56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41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58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56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41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59</v>
      </c>
      <c r="C58" s="158" t="s">
        <v>60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56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41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51</v>
      </c>
      <c r="C62" s="176"/>
      <c r="D62" s="177" t="s">
        <v>61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53</v>
      </c>
      <c r="C63" s="143"/>
      <c r="D63" s="185" t="s">
        <v>62</v>
      </c>
      <c r="E63" s="186">
        <v>10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136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63</v>
      </c>
      <c r="C65" s="50"/>
      <c r="D65" s="197" t="s">
        <v>64</v>
      </c>
      <c r="E65" s="198">
        <v>79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78.2</v>
      </c>
      <c r="DW65" s="198">
        <f>ROUND((DW45+DW46)/('基準年（平成２２年）'!$F$6+'基準年（平成２２年）'!$F$7)*100,1)</f>
        <v>63.5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61.3</v>
      </c>
      <c r="EC65" s="198">
        <f>ROUND((EC45+EC46)/('基準年（平成２２年）'!$F$6+'基準年（平成２２年）'!$F$7)*100,1)</f>
        <v>33.5</v>
      </c>
      <c r="ED65" s="198">
        <f>ROUND((ED45+ED46)/('基準年（平成２２年）'!$F$6+'基準年（平成２２年）'!$F$7)*100,1)</f>
        <v>80.5</v>
      </c>
      <c r="EE65" s="198">
        <f>ROUND((EE45+EE46)/('基準年（平成２２年）'!$F$6+'基準年（平成２２年）'!$F$7)*100,1)</f>
        <v>79</v>
      </c>
      <c r="EF65" s="200">
        <f>ROUND((EF45+EF46)/('基準年（平成２２年）'!$F$6+'基準年（平成２２年）'!$F$7)*100,1)</f>
        <v>0</v>
      </c>
      <c r="EG65" s="201">
        <f>ROUND((EG45+EG46)/('基準年（平成２２年）'!$F$6+'基準年（平成２２年）'!$F$7)*100,1)</f>
        <v>0</v>
      </c>
      <c r="EH65" s="198">
        <f>ROUND((EH45+EH46)/('基準年（平成２２年）'!$F$6+'基準年（平成２２年）'!$F$7)*100,1)</f>
        <v>0</v>
      </c>
      <c r="EI65" s="198">
        <f>ROUND((EI45+EI46)/('基準年（平成２２年）'!$F$6+'基準年（平成２２年）'!$F$7)*100,1)</f>
        <v>0</v>
      </c>
      <c r="EJ65" s="198">
        <f>ROUND((EJ45+EJ46)/('基準年（平成２２年）'!$F$6+'基準年（平成２２年）'!$F$7)*100,1)</f>
        <v>0</v>
      </c>
      <c r="EK65" s="198">
        <f>ROUND((EK45+EK46)/('基準年（平成２２年）'!$F$6+'基準年（平成２２年）'!$F$7)*100,1)</f>
        <v>0</v>
      </c>
      <c r="EL65" s="198">
        <f>ROUND((EL45+EL46)/('基準年（平成２２年）'!$F$6+'基準年（平成２２年）'!$F$7)*100,1)</f>
        <v>0</v>
      </c>
      <c r="EM65" s="198">
        <f>ROUND((EM45+EM46)/('基準年（平成２２年）'!$F$6+'基準年（平成２２年）'!$F$7)*100,1)</f>
        <v>0</v>
      </c>
      <c r="EN65" s="198">
        <f>ROUND((EN45+EN46)/('基準年（平成２２年）'!$F$6+'基準年（平成２２年）'!$F$7)*100,1)</f>
        <v>0</v>
      </c>
      <c r="EO65" s="198">
        <f>ROUND((EO45+EO46)/('基準年（平成２２年）'!$F$6+'基準年（平成２２年）'!$F$7)*100,1)</f>
        <v>0</v>
      </c>
      <c r="EP65" s="198">
        <f>ROUND((EP45+EP46)/('基準年（平成２２年）'!$F$6+'基準年（平成２２年）'!$F$7)*100,1)</f>
        <v>0</v>
      </c>
      <c r="EQ65" s="198">
        <f>ROUND((EQ45+EQ46)/('基準年（平成２２年）'!$F$6+'基準年（平成２２年）'!$F$7)*100,1)</f>
        <v>0</v>
      </c>
      <c r="ER65" s="200">
        <f>ROUND((ER45+ER46)/('基準年（平成２２年）'!$F$6+'基準年（平成２２年）'!$F$7)*100,1)</f>
        <v>0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50</v>
      </c>
      <c r="C66" s="50"/>
      <c r="D66" s="202" t="s">
        <v>2</v>
      </c>
      <c r="E66" s="198">
        <v>108.5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93.6</v>
      </c>
      <c r="DW66" s="198">
        <f>ROUND(DW45/'基準年（平成２２年）'!$F$6*100,1)</f>
        <v>84.9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161.8</v>
      </c>
      <c r="EA66" s="198">
        <f>ROUND(EA45/'基準年（平成２２年）'!$F$6*100,1)</f>
        <v>202.8</v>
      </c>
      <c r="EB66" s="198">
        <f>ROUND(EB45/'基準年（平成２２年）'!$F$6*100,1)</f>
        <v>190.6</v>
      </c>
      <c r="EC66" s="198">
        <f>ROUND(EC45/'基準年（平成２２年）'!$F$6*100,1)</f>
        <v>81.7</v>
      </c>
      <c r="ED66" s="198">
        <f>ROUND(ED45/'基準年（平成２２年）'!$F$6*100,1)</f>
        <v>133</v>
      </c>
      <c r="EE66" s="198">
        <f>ROUND(EE45/'基準年（平成２２年）'!$F$6*100,1)</f>
        <v>108.5</v>
      </c>
      <c r="EF66" s="200">
        <f>ROUND(EF45/'基準年（平成２２年）'!$F$6*100,1)</f>
        <v>0</v>
      </c>
      <c r="EG66" s="201">
        <f>ROUND(EG45/'基準年（平成２２年）'!$F$6*100,1)</f>
        <v>0</v>
      </c>
      <c r="EH66" s="198">
        <f>ROUND(EH45/'基準年（平成２２年）'!$F$6*100,1)</f>
        <v>0</v>
      </c>
      <c r="EI66" s="198">
        <f>ROUND(EI45/'基準年（平成２２年）'!$F$6*100,1)</f>
        <v>0</v>
      </c>
      <c r="EJ66" s="198">
        <f>ROUND(EJ45/'基準年（平成２２年）'!$F$6*100,1)</f>
        <v>0</v>
      </c>
      <c r="EK66" s="198">
        <f>ROUND(EK45/'基準年（平成２２年）'!$F$6*100,1)</f>
        <v>0</v>
      </c>
      <c r="EL66" s="198">
        <f>ROUND(EL45/'基準年（平成２２年）'!$F$6*100,1)</f>
        <v>0</v>
      </c>
      <c r="EM66" s="198">
        <f>ROUND(EM45/'基準年（平成２２年）'!$F$6*100,1)</f>
        <v>0</v>
      </c>
      <c r="EN66" s="198">
        <f>ROUND(EN45/'基準年（平成２２年）'!$F$6*100,1)</f>
        <v>0</v>
      </c>
      <c r="EO66" s="198">
        <f>ROUND(EO45/'基準年（平成２２年）'!$F$6*100,1)</f>
        <v>0</v>
      </c>
      <c r="EP66" s="198">
        <f>ROUND(EP45/'基準年（平成２２年）'!$F$6*100,1)</f>
        <v>0</v>
      </c>
      <c r="EQ66" s="198">
        <f>ROUND(EQ45/'基準年（平成２２年）'!$F$6*100,1)</f>
        <v>0</v>
      </c>
      <c r="ER66" s="200">
        <f>ROUND(ER45/'基準年（平成２２年）'!$F$6*100,1)</f>
        <v>0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76.8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51.5</v>
      </c>
      <c r="EC67" s="198">
        <f>ROUND(EC46/'基準年（平成２２年）'!$F$7*100,1)</f>
        <v>29.8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0</v>
      </c>
      <c r="EG67" s="201">
        <f>ROUND(EG46/'基準年（平成２２年）'!$F$7*100,1)</f>
        <v>0</v>
      </c>
      <c r="EH67" s="198">
        <f>ROUND(EH46/'基準年（平成２２年）'!$F$7*100,1)</f>
        <v>0</v>
      </c>
      <c r="EI67" s="198">
        <f>ROUND(EI46/'基準年（平成２２年）'!$F$7*100,1)</f>
        <v>0</v>
      </c>
      <c r="EJ67" s="198">
        <f>ROUND(EJ46/'基準年（平成２２年）'!$F$7*100,1)</f>
        <v>0</v>
      </c>
      <c r="EK67" s="198">
        <f>ROUND(EK46/'基準年（平成２２年）'!$F$7*100,1)</f>
        <v>0</v>
      </c>
      <c r="EL67" s="198">
        <f>ROUND(EL46/'基準年（平成２２年）'!$F$7*100,1)</f>
        <v>0</v>
      </c>
      <c r="EM67" s="198">
        <f>ROUND(EM46/'基準年（平成２２年）'!$F$7*100,1)</f>
        <v>0</v>
      </c>
      <c r="EN67" s="198">
        <f>ROUND(EN46/'基準年（平成２２年）'!$F$7*100,1)</f>
        <v>0</v>
      </c>
      <c r="EO67" s="198">
        <f>ROUND(EO46/'基準年（平成２２年）'!$F$7*100,1)</f>
        <v>0</v>
      </c>
      <c r="EP67" s="198">
        <f>ROUND(EP46/'基準年（平成２２年）'!$F$7*100,1)</f>
        <v>0</v>
      </c>
      <c r="EQ67" s="198">
        <f>ROUND(EQ46/'基準年（平成２２年）'!$F$7*100,1)</f>
        <v>0</v>
      </c>
      <c r="ER67" s="200">
        <f>ROUND(ER46/'基準年（平成２２年）'!$F$7*100,1)</f>
        <v>0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79.</v>
      </c>
      <c r="G68" s="43">
        <f>ROUND((E65-ROUNDDOWN(E65,0))*10,0)</f>
        <v>0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108.</v>
      </c>
      <c r="G69" s="43">
        <f>ROUND((E66-ROUNDDOWN(E66,0))*10,0)</f>
        <v>5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76.</v>
      </c>
      <c r="G70" s="43">
        <f>ROUND((E67-ROUNDDOWN(E67,0))*10,0)</f>
        <v>8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65</v>
      </c>
      <c r="C71" s="217"/>
      <c r="D71" s="197" t="s">
        <v>64</v>
      </c>
      <c r="E71" s="198">
        <v>157.3</v>
      </c>
      <c r="F71" s="198"/>
      <c r="G71" s="198" t="s">
        <v>66</v>
      </c>
      <c r="H71" s="198" t="s">
        <v>66</v>
      </c>
      <c r="I71" s="198" t="s">
        <v>66</v>
      </c>
      <c r="J71" s="198" t="s">
        <v>66</v>
      </c>
      <c r="K71" s="198" t="s">
        <v>66</v>
      </c>
      <c r="L71" s="198" t="s">
        <v>66</v>
      </c>
      <c r="M71" s="198" t="s">
        <v>66</v>
      </c>
      <c r="N71" s="198" t="s">
        <v>66</v>
      </c>
      <c r="O71" s="198" t="s">
        <v>66</v>
      </c>
      <c r="P71" s="198" t="s">
        <v>66</v>
      </c>
      <c r="Q71" s="198" t="s">
        <v>66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68.1</v>
      </c>
      <c r="DW71" s="198">
        <f t="shared" si="122"/>
        <v>99.1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76.1</v>
      </c>
      <c r="EA71" s="198">
        <f t="shared" si="123"/>
        <v>94.7</v>
      </c>
      <c r="EB71" s="198">
        <f t="shared" si="123"/>
        <v>82.3</v>
      </c>
      <c r="EC71" s="198">
        <f t="shared" si="123"/>
        <v>106.3</v>
      </c>
      <c r="ED71" s="198">
        <f t="shared" si="123"/>
        <v>108.6</v>
      </c>
      <c r="EE71" s="198">
        <f t="shared" si="123"/>
        <v>157.3</v>
      </c>
      <c r="EF71" s="200">
        <f t="shared" si="123"/>
        <v>0</v>
      </c>
      <c r="EG71" s="201">
        <f t="shared" si="123"/>
        <v>0</v>
      </c>
      <c r="EH71" s="198">
        <f aca="true" t="shared" si="124" ref="EH71:EQ73">ROUND(EH44/DV44*100,1)</f>
        <v>0</v>
      </c>
      <c r="EI71" s="198">
        <f t="shared" si="124"/>
        <v>0</v>
      </c>
      <c r="EJ71" s="198">
        <f t="shared" si="124"/>
        <v>0</v>
      </c>
      <c r="EK71" s="198">
        <f t="shared" si="124"/>
        <v>0</v>
      </c>
      <c r="EL71" s="198">
        <f t="shared" si="124"/>
        <v>0</v>
      </c>
      <c r="EM71" s="198">
        <f t="shared" si="124"/>
        <v>0</v>
      </c>
      <c r="EN71" s="198">
        <f t="shared" si="124"/>
        <v>0</v>
      </c>
      <c r="EO71" s="198">
        <f t="shared" si="124"/>
        <v>0</v>
      </c>
      <c r="EP71" s="198">
        <f t="shared" si="124"/>
        <v>0</v>
      </c>
      <c r="EQ71" s="198">
        <f t="shared" si="124"/>
        <v>0</v>
      </c>
      <c r="ER71" s="200" t="e">
        <f aca="true" t="shared" si="125" ref="ER71:FA73">ROUND(ER44/EF44*100,1)</f>
        <v>#DIV/0!</v>
      </c>
      <c r="ES71" s="201" t="e">
        <f t="shared" si="125"/>
        <v>#DIV/0!</v>
      </c>
      <c r="ET71" s="198" t="e">
        <f t="shared" si="125"/>
        <v>#DIV/0!</v>
      </c>
      <c r="EU71" s="198" t="e">
        <f t="shared" si="125"/>
        <v>#DIV/0!</v>
      </c>
      <c r="EV71" s="198" t="e">
        <f t="shared" si="125"/>
        <v>#DIV/0!</v>
      </c>
      <c r="EW71" s="198" t="e">
        <f t="shared" si="125"/>
        <v>#DIV/0!</v>
      </c>
      <c r="EX71" s="198" t="e">
        <f t="shared" si="125"/>
        <v>#DIV/0!</v>
      </c>
      <c r="EY71" s="198" t="e">
        <f t="shared" si="125"/>
        <v>#DIV/0!</v>
      </c>
      <c r="EZ71" s="198" t="e">
        <f t="shared" si="125"/>
        <v>#DIV/0!</v>
      </c>
      <c r="FA71" s="198" t="e">
        <f t="shared" si="125"/>
        <v>#DIV/0!</v>
      </c>
      <c r="FB71" s="198" t="e">
        <f aca="true" t="shared" si="126" ref="FB71:FK73">ROUND(FB44/EP44*100,1)</f>
        <v>#DIV/0!</v>
      </c>
      <c r="FC71" s="198" t="e">
        <f t="shared" si="126"/>
        <v>#DIV/0!</v>
      </c>
      <c r="FD71" s="200" t="e">
        <f t="shared" si="126"/>
        <v>#DIV/0!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67</v>
      </c>
      <c r="C72" s="132"/>
      <c r="D72" s="202" t="s">
        <v>2</v>
      </c>
      <c r="E72" s="198">
        <v>129.7</v>
      </c>
      <c r="F72" s="198" t="s">
        <v>66</v>
      </c>
      <c r="G72" s="198" t="s">
        <v>66</v>
      </c>
      <c r="H72" s="198" t="s">
        <v>66</v>
      </c>
      <c r="I72" s="198" t="s">
        <v>66</v>
      </c>
      <c r="J72" s="198" t="s">
        <v>66</v>
      </c>
      <c r="K72" s="198" t="s">
        <v>66</v>
      </c>
      <c r="L72" s="198" t="s">
        <v>66</v>
      </c>
      <c r="M72" s="198" t="s">
        <v>66</v>
      </c>
      <c r="N72" s="198" t="s">
        <v>66</v>
      </c>
      <c r="O72" s="198" t="s">
        <v>66</v>
      </c>
      <c r="P72" s="198" t="s">
        <v>66</v>
      </c>
      <c r="Q72" s="198" t="s">
        <v>66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56</v>
      </c>
      <c r="DW72" s="198">
        <f t="shared" si="122"/>
        <v>71.6</v>
      </c>
      <c r="DX72" s="198">
        <f t="shared" si="123"/>
        <v>164.3</v>
      </c>
      <c r="DY72" s="198">
        <f t="shared" si="123"/>
        <v>184.7</v>
      </c>
      <c r="DZ72" s="198">
        <f t="shared" si="123"/>
        <v>128.6</v>
      </c>
      <c r="EA72" s="198">
        <f t="shared" si="123"/>
        <v>113.7</v>
      </c>
      <c r="EB72" s="198">
        <f t="shared" si="123"/>
        <v>197.4</v>
      </c>
      <c r="EC72" s="198">
        <f t="shared" si="123"/>
        <v>176.2</v>
      </c>
      <c r="ED72" s="198">
        <f t="shared" si="123"/>
        <v>35.9</v>
      </c>
      <c r="EE72" s="198">
        <f t="shared" si="123"/>
        <v>129.7</v>
      </c>
      <c r="EF72" s="200">
        <f t="shared" si="123"/>
        <v>0</v>
      </c>
      <c r="EG72" s="201">
        <f t="shared" si="123"/>
        <v>0</v>
      </c>
      <c r="EH72" s="198">
        <f t="shared" si="124"/>
        <v>0</v>
      </c>
      <c r="EI72" s="198">
        <f t="shared" si="124"/>
        <v>0</v>
      </c>
      <c r="EJ72" s="198">
        <f t="shared" si="124"/>
        <v>0</v>
      </c>
      <c r="EK72" s="198">
        <f t="shared" si="124"/>
        <v>0</v>
      </c>
      <c r="EL72" s="198">
        <f t="shared" si="124"/>
        <v>0</v>
      </c>
      <c r="EM72" s="198">
        <f t="shared" si="124"/>
        <v>0</v>
      </c>
      <c r="EN72" s="198">
        <f t="shared" si="124"/>
        <v>0</v>
      </c>
      <c r="EO72" s="198">
        <f t="shared" si="124"/>
        <v>0</v>
      </c>
      <c r="EP72" s="198">
        <f t="shared" si="124"/>
        <v>0</v>
      </c>
      <c r="EQ72" s="198">
        <f t="shared" si="124"/>
        <v>0</v>
      </c>
      <c r="ER72" s="200" t="e">
        <f t="shared" si="125"/>
        <v>#DIV/0!</v>
      </c>
      <c r="ES72" s="201" t="e">
        <f t="shared" si="125"/>
        <v>#DIV/0!</v>
      </c>
      <c r="ET72" s="198" t="e">
        <f t="shared" si="125"/>
        <v>#DIV/0!</v>
      </c>
      <c r="EU72" s="198" t="e">
        <f t="shared" si="125"/>
        <v>#DIV/0!</v>
      </c>
      <c r="EV72" s="198" t="e">
        <f t="shared" si="125"/>
        <v>#DIV/0!</v>
      </c>
      <c r="EW72" s="198" t="e">
        <f t="shared" si="125"/>
        <v>#DIV/0!</v>
      </c>
      <c r="EX72" s="198" t="e">
        <f t="shared" si="125"/>
        <v>#DIV/0!</v>
      </c>
      <c r="EY72" s="198" t="e">
        <f t="shared" si="125"/>
        <v>#DIV/0!</v>
      </c>
      <c r="EZ72" s="198" t="e">
        <f t="shared" si="125"/>
        <v>#DIV/0!</v>
      </c>
      <c r="FA72" s="198" t="e">
        <f t="shared" si="125"/>
        <v>#DIV/0!</v>
      </c>
      <c r="FB72" s="198" t="e">
        <f t="shared" si="126"/>
        <v>#DIV/0!</v>
      </c>
      <c r="FC72" s="198" t="e">
        <f t="shared" si="126"/>
        <v>#DIV/0!</v>
      </c>
      <c r="FD72" s="200" t="e">
        <f t="shared" si="126"/>
        <v>#DIV/0!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68</v>
      </c>
      <c r="C73" s="219"/>
      <c r="D73" s="220" t="s">
        <v>10</v>
      </c>
      <c r="E73" s="221">
        <v>161</v>
      </c>
      <c r="F73" s="221" t="s">
        <v>66</v>
      </c>
      <c r="G73" s="221" t="s">
        <v>66</v>
      </c>
      <c r="H73" s="221" t="s">
        <v>66</v>
      </c>
      <c r="I73" s="221" t="s">
        <v>66</v>
      </c>
      <c r="J73" s="221" t="s">
        <v>66</v>
      </c>
      <c r="K73" s="221" t="s">
        <v>66</v>
      </c>
      <c r="L73" s="221" t="s">
        <v>66</v>
      </c>
      <c r="M73" s="221" t="s">
        <v>66</v>
      </c>
      <c r="N73" s="221" t="s">
        <v>66</v>
      </c>
      <c r="O73" s="221" t="s">
        <v>66</v>
      </c>
      <c r="P73" s="221" t="s">
        <v>66</v>
      </c>
      <c r="Q73" s="221" t="s">
        <v>66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70.7</v>
      </c>
      <c r="EC73" s="221">
        <f t="shared" si="123"/>
        <v>98.2</v>
      </c>
      <c r="ED73" s="221">
        <f t="shared" si="123"/>
        <v>148.1</v>
      </c>
      <c r="EE73" s="221">
        <f t="shared" si="123"/>
        <v>161</v>
      </c>
      <c r="EF73" s="223">
        <f t="shared" si="123"/>
        <v>0</v>
      </c>
      <c r="EG73" s="224">
        <f t="shared" si="123"/>
        <v>0</v>
      </c>
      <c r="EH73" s="221">
        <f t="shared" si="124"/>
        <v>0</v>
      </c>
      <c r="EI73" s="221">
        <f t="shared" si="124"/>
        <v>0</v>
      </c>
      <c r="EJ73" s="221">
        <f t="shared" si="124"/>
        <v>0</v>
      </c>
      <c r="EK73" s="221">
        <f t="shared" si="124"/>
        <v>0</v>
      </c>
      <c r="EL73" s="221">
        <f t="shared" si="124"/>
        <v>0</v>
      </c>
      <c r="EM73" s="221">
        <f t="shared" si="124"/>
        <v>0</v>
      </c>
      <c r="EN73" s="221">
        <f t="shared" si="124"/>
        <v>0</v>
      </c>
      <c r="EO73" s="221">
        <f t="shared" si="124"/>
        <v>0</v>
      </c>
      <c r="EP73" s="221">
        <f t="shared" si="124"/>
        <v>0</v>
      </c>
      <c r="EQ73" s="221">
        <f t="shared" si="124"/>
        <v>0</v>
      </c>
      <c r="ER73" s="223" t="e">
        <f t="shared" si="125"/>
        <v>#DIV/0!</v>
      </c>
      <c r="ES73" s="224" t="e">
        <f t="shared" si="125"/>
        <v>#DIV/0!</v>
      </c>
      <c r="ET73" s="221" t="e">
        <f t="shared" si="125"/>
        <v>#DIV/0!</v>
      </c>
      <c r="EU73" s="221" t="e">
        <f t="shared" si="125"/>
        <v>#DIV/0!</v>
      </c>
      <c r="EV73" s="221" t="e">
        <f t="shared" si="125"/>
        <v>#DIV/0!</v>
      </c>
      <c r="EW73" s="221" t="e">
        <f t="shared" si="125"/>
        <v>#DIV/0!</v>
      </c>
      <c r="EX73" s="221" t="e">
        <f t="shared" si="125"/>
        <v>#DIV/0!</v>
      </c>
      <c r="EY73" s="221" t="e">
        <f t="shared" si="125"/>
        <v>#DIV/0!</v>
      </c>
      <c r="EZ73" s="221" t="e">
        <f t="shared" si="125"/>
        <v>#DIV/0!</v>
      </c>
      <c r="FA73" s="221" t="e">
        <f t="shared" si="125"/>
        <v>#DIV/0!</v>
      </c>
      <c r="FB73" s="221" t="e">
        <f t="shared" si="126"/>
        <v>#DIV/0!</v>
      </c>
      <c r="FC73" s="221" t="e">
        <f t="shared" si="126"/>
        <v>#DIV/0!</v>
      </c>
      <c r="FD73" s="223" t="e">
        <f t="shared" si="126"/>
        <v>#DIV/0!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57.</v>
      </c>
      <c r="G74" s="225">
        <f>ROUND(IF(I74=0,"",+(I74-ROUNDDOWN(I74,0))*10),0)</f>
        <v>3</v>
      </c>
      <c r="H74" s="85" t="str">
        <f>IF(J74&gt;0,"％増であった。",IF(J74=0,"","％減であった。"))</f>
        <v>％増であった。</v>
      </c>
      <c r="I74" s="226">
        <f>ROUND(IF(J74&gt;0,J74,J74*-1),1)</f>
        <v>57.3</v>
      </c>
      <c r="J74" s="227">
        <f>+E71-100</f>
        <v>57.30000000000001</v>
      </c>
    </row>
    <row r="75" spans="6:10" ht="12" hidden="1">
      <c r="F75" s="89" t="str">
        <f>IF(I75=0,"増減がなかった。",ROUNDDOWN(I75,0)&amp;".")</f>
        <v>29.</v>
      </c>
      <c r="G75" s="228">
        <f>ROUND(IF(I75=0,"",+(I75-ROUNDDOWN(I75,0))*10),0)</f>
        <v>7</v>
      </c>
      <c r="H75" s="85" t="str">
        <f>IF(J75&gt;0,"％増、",IF(J75=0,"","％減、"))</f>
        <v>％増、</v>
      </c>
      <c r="I75" s="226">
        <f>ROUND(IF(J75&gt;0,J75,J75*-1),1)</f>
        <v>29.7</v>
      </c>
      <c r="J75" s="227">
        <f>+E72-100</f>
        <v>29.69999999999999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61.</v>
      </c>
      <c r="G76" s="230">
        <f>ROUND(IF(I76=0,"",+(I76-ROUNDDOWN(I76,0))*10),0)</f>
        <v>0</v>
      </c>
      <c r="H76" s="64" t="str">
        <f>IF(J76&gt;0,"％増であった。",IF(J76=0,"","％減であった。"))</f>
        <v>％増であった。</v>
      </c>
      <c r="I76" s="231">
        <f>ROUND(IF(J76&gt;0,J76,J76*-1),1)</f>
        <v>61</v>
      </c>
      <c r="J76" s="232">
        <f>+E73-100</f>
        <v>61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35" ht="12">
      <c r="B78" s="49" t="s">
        <v>135</v>
      </c>
      <c r="C78" s="50"/>
      <c r="D78" s="51" t="s">
        <v>36</v>
      </c>
      <c r="E78" s="295">
        <v>10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38</v>
      </c>
      <c r="DW78" s="5">
        <v>33</v>
      </c>
      <c r="DX78" s="5">
        <v>57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10</v>
      </c>
    </row>
    <row r="79" spans="2:135" ht="12">
      <c r="B79" s="32"/>
      <c r="C79" s="33"/>
      <c r="D79" s="51" t="s">
        <v>12</v>
      </c>
      <c r="E79" s="295">
        <v>196680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1526609</v>
      </c>
      <c r="DW79" s="5">
        <v>953917</v>
      </c>
      <c r="DX79" s="5">
        <v>1548295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平成26年</v>
      </c>
    </row>
    <row r="3" spans="1:8" ht="14.25" thickBot="1">
      <c r="A3" s="13"/>
      <c r="B3" s="14"/>
      <c r="C3" s="15"/>
      <c r="D3" s="16" t="str">
        <f>データ!E3</f>
        <v>１０月</v>
      </c>
      <c r="H3" s="236" t="str">
        <f>+D2&amp;D3&amp;"分"</f>
        <v>平成26年１０月分</v>
      </c>
    </row>
    <row r="4" spans="1:8" ht="13.5">
      <c r="A4" s="20" t="s">
        <v>32</v>
      </c>
      <c r="B4" s="21"/>
      <c r="C4" s="22"/>
      <c r="D4" s="29">
        <f>データ!E4</f>
        <v>388</v>
      </c>
      <c r="H4" s="236" t="str">
        <f>+D4&amp;"工場"</f>
        <v>388工場</v>
      </c>
    </row>
    <row r="5" spans="1:4" ht="13.5">
      <c r="A5" s="32"/>
      <c r="B5" s="33"/>
      <c r="C5" s="18" t="s">
        <v>33</v>
      </c>
      <c r="D5" s="34">
        <f>データ!E5</f>
        <v>84.9</v>
      </c>
    </row>
    <row r="6" spans="1:4" ht="13.5">
      <c r="A6" s="33"/>
      <c r="B6" s="33"/>
      <c r="C6" s="40"/>
      <c r="D6" s="41"/>
    </row>
    <row r="7" spans="1:8" ht="13.5">
      <c r="A7" s="20" t="s">
        <v>34</v>
      </c>
      <c r="B7" s="21"/>
      <c r="C7" s="22"/>
      <c r="D7" s="29">
        <f>データ!E7</f>
        <v>105</v>
      </c>
      <c r="H7" s="236" t="str">
        <f>+D7&amp;"工場"</f>
        <v>105工場</v>
      </c>
    </row>
    <row r="8" spans="1:4" ht="13.5">
      <c r="A8" s="32"/>
      <c r="B8" s="33"/>
      <c r="C8" s="18" t="s">
        <v>33</v>
      </c>
      <c r="D8" s="34">
        <f>データ!E8</f>
        <v>62.5</v>
      </c>
    </row>
    <row r="9" spans="1:4" ht="13.5">
      <c r="A9" s="45"/>
      <c r="B9" s="45"/>
      <c r="C9" s="46"/>
      <c r="D9" s="47"/>
    </row>
    <row r="10" spans="1:8" ht="13.5">
      <c r="A10" s="49" t="s">
        <v>35</v>
      </c>
      <c r="B10" s="50"/>
      <c r="C10" s="51" t="s">
        <v>36</v>
      </c>
      <c r="D10" s="295">
        <f>データ!E10</f>
        <v>47</v>
      </c>
      <c r="E10" s="237"/>
      <c r="F10" s="238"/>
      <c r="G10" s="238"/>
      <c r="H10" s="236" t="str">
        <f>"起工"&amp;D10&amp;"隻、"</f>
        <v>起工47隻、</v>
      </c>
    </row>
    <row r="11" spans="1:8" ht="13.5">
      <c r="A11" s="32"/>
      <c r="B11" s="33"/>
      <c r="C11" s="51" t="s">
        <v>12</v>
      </c>
      <c r="D11" s="295">
        <f>データ!E11</f>
        <v>1133937</v>
      </c>
      <c r="E11" s="237">
        <f>+ROUND(D11,-3)</f>
        <v>1134000</v>
      </c>
      <c r="F11" s="238" t="str">
        <f>+ROUNDDOWN(E11/10000,0)&amp;"万"</f>
        <v>113万</v>
      </c>
      <c r="G11" s="238" t="str">
        <f>+IF(LEFT(RIGHT(E11,4),1)="0","",LEFT(RIGHT(E11,4),1)&amp;"千")</f>
        <v>4千</v>
      </c>
      <c r="H11" s="236" t="str">
        <f>+F11&amp;G11&amp;"G/T、"</f>
        <v>113万4千G/T、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37</v>
      </c>
      <c r="B13" s="50"/>
      <c r="C13" s="51" t="s">
        <v>36</v>
      </c>
      <c r="D13" s="295">
        <f>データ!E13</f>
        <v>54</v>
      </c>
      <c r="E13" s="237"/>
      <c r="F13" s="238"/>
      <c r="G13" s="238"/>
      <c r="H13" s="236" t="str">
        <f>"進水"&amp;D13&amp;"隻、"</f>
        <v>進水54隻、</v>
      </c>
    </row>
    <row r="14" spans="1:8" ht="13.5">
      <c r="A14" s="32"/>
      <c r="B14" s="33"/>
      <c r="C14" s="51" t="s">
        <v>12</v>
      </c>
      <c r="D14" s="295">
        <f>データ!E14</f>
        <v>1156746</v>
      </c>
      <c r="E14" s="237">
        <f>+ROUND(D14,-3)</f>
        <v>1157000</v>
      </c>
      <c r="F14" s="238" t="str">
        <f>+ROUNDDOWN(E14/10000,0)&amp;"万"</f>
        <v>115万</v>
      </c>
      <c r="G14" s="238" t="str">
        <f>+IF(LEFT(RIGHT(E14,4),1)="0","",LEFT(RIGHT(E14,4),1)&amp;"千")</f>
        <v>7千</v>
      </c>
      <c r="H14" s="236" t="str">
        <f>+F14&amp;G14&amp;"G/T、"</f>
        <v>115万7千G/T、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38</v>
      </c>
      <c r="C16" s="70" t="s">
        <v>36</v>
      </c>
      <c r="D16" s="71">
        <f>データ!E16</f>
        <v>53</v>
      </c>
      <c r="F16" s="238"/>
      <c r="G16" s="238"/>
      <c r="H16" s="236" t="str">
        <f>"しゅん工"&amp;D16&amp;"隻、"</f>
        <v>しゅん工53隻、</v>
      </c>
    </row>
    <row r="17" spans="1:8" ht="13.5">
      <c r="A17" s="20"/>
      <c r="B17" s="69"/>
      <c r="C17" s="70" t="s">
        <v>12</v>
      </c>
      <c r="D17" s="76">
        <f>データ!E17</f>
        <v>1545362</v>
      </c>
      <c r="E17" s="237">
        <f>+ROUND(D17,-3)</f>
        <v>1545000</v>
      </c>
      <c r="F17" s="238" t="str">
        <f>+ROUNDDOWN(E17/10000,0)&amp;"万"</f>
        <v>154万</v>
      </c>
      <c r="G17" s="238" t="str">
        <f>+IF(LEFT(RIGHT(E17,4),1)="0","",LEFT(RIGHT(E17,4),1)&amp;"千")</f>
        <v>5千</v>
      </c>
      <c r="H17" s="236" t="str">
        <f>+F17&amp;G17&amp;"G/T、"</f>
        <v>154万5千G/T、</v>
      </c>
    </row>
    <row r="18" spans="1:8" ht="13.5">
      <c r="A18" s="20" t="s">
        <v>39</v>
      </c>
      <c r="B18" s="51" t="s">
        <v>19</v>
      </c>
      <c r="C18" s="70" t="s">
        <v>40</v>
      </c>
      <c r="D18" s="71">
        <f>データ!E18</f>
        <v>162157468</v>
      </c>
      <c r="E18" s="237">
        <f>+ROUND(D18,-5)</f>
        <v>162200000</v>
      </c>
      <c r="F18" s="241">
        <f>+E18/100000</f>
        <v>1622</v>
      </c>
      <c r="G18" s="241" t="str">
        <f>+IF(F19&gt;0,F19&amp;",","")</f>
        <v>1,</v>
      </c>
      <c r="H18" s="242" t="str">
        <f>+G18&amp;G19</f>
        <v>1,622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622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42</v>
      </c>
      <c r="C21" s="70" t="s">
        <v>36</v>
      </c>
      <c r="D21" s="71">
        <f>データ!E21</f>
        <v>19</v>
      </c>
      <c r="F21" s="238"/>
      <c r="G21" s="238"/>
      <c r="H21" s="236" t="str">
        <f>+D21&amp;"隻"</f>
        <v>19隻</v>
      </c>
    </row>
    <row r="22" spans="1:8" ht="13.5">
      <c r="A22" s="20"/>
      <c r="B22" s="69" t="s">
        <v>43</v>
      </c>
      <c r="C22" s="70" t="s">
        <v>12</v>
      </c>
      <c r="D22" s="295">
        <f>データ!E22</f>
        <v>13760</v>
      </c>
      <c r="E22" s="237">
        <f>+ROUND(D22,-3)</f>
        <v>14000</v>
      </c>
      <c r="F22" s="238" t="str">
        <f>+ROUNDDOWN(E22/10000,0)&amp;"万"</f>
        <v>1万</v>
      </c>
      <c r="G22" s="238" t="str">
        <f>+IF(LEFT(RIGHT(E22,4),1)="0","",LEFT(RIGHT(E22,4),1)&amp;"千")</f>
        <v>4千</v>
      </c>
      <c r="H22" s="236" t="str">
        <f>+F22&amp;G22&amp;"G/T"</f>
        <v>1万4千G/T</v>
      </c>
    </row>
    <row r="23" spans="1:8" ht="13.5">
      <c r="A23" s="20"/>
      <c r="B23" s="51" t="s">
        <v>44</v>
      </c>
      <c r="C23" s="70" t="s">
        <v>40</v>
      </c>
      <c r="D23" s="295">
        <f>データ!E23</f>
        <v>15727162</v>
      </c>
      <c r="E23" s="237">
        <f>+ROUND(D23,-5)</f>
        <v>15700000</v>
      </c>
      <c r="F23" s="241">
        <f>+E23/100000</f>
        <v>157</v>
      </c>
      <c r="G23" s="241">
        <f>+IF(F24&gt;0,F24&amp;",","")</f>
      </c>
      <c r="H23" s="242" t="str">
        <f>+G23&amp;G24</f>
        <v>157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157</v>
      </c>
    </row>
    <row r="25" spans="1:4" ht="13.5">
      <c r="A25" s="82"/>
      <c r="B25" s="45"/>
      <c r="C25" s="45"/>
      <c r="D25" s="97"/>
    </row>
    <row r="26" spans="1:8" ht="13.5">
      <c r="A26" s="20" t="s">
        <v>45</v>
      </c>
      <c r="B26" s="69" t="s">
        <v>46</v>
      </c>
      <c r="C26" s="70" t="s">
        <v>36</v>
      </c>
      <c r="D26" s="71">
        <f>データ!E26</f>
        <v>34</v>
      </c>
      <c r="F26" s="238"/>
      <c r="G26" s="238"/>
      <c r="H26" s="236" t="str">
        <f>+D26&amp;"隻"</f>
        <v>34隻</v>
      </c>
    </row>
    <row r="27" spans="1:8" ht="13.5">
      <c r="A27" s="20"/>
      <c r="B27" s="69" t="s">
        <v>47</v>
      </c>
      <c r="C27" s="70" t="s">
        <v>12</v>
      </c>
      <c r="D27" s="295">
        <f>データ!E27</f>
        <v>1531602</v>
      </c>
      <c r="E27" s="237">
        <f>+ROUND(D27,-3)</f>
        <v>1532000</v>
      </c>
      <c r="F27" s="238" t="str">
        <f>+ROUNDDOWN(E27/10000,0)&amp;"万"</f>
        <v>153万</v>
      </c>
      <c r="G27" s="238" t="str">
        <f>+IF(LEFT(RIGHT(E27,4),1)="0","",LEFT(RIGHT(E27,4),1)&amp;"千")</f>
        <v>2千</v>
      </c>
      <c r="H27" s="236" t="str">
        <f>+F27&amp;G27&amp;"G/T"</f>
        <v>153万2千G/T</v>
      </c>
    </row>
    <row r="28" spans="1:8" ht="13.5">
      <c r="A28" s="32"/>
      <c r="B28" s="51" t="s">
        <v>44</v>
      </c>
      <c r="C28" s="70" t="s">
        <v>40</v>
      </c>
      <c r="D28" s="295">
        <f>データ!E28</f>
        <v>146430306</v>
      </c>
      <c r="E28" s="237">
        <f>+ROUND(D28,-5)</f>
        <v>146400000</v>
      </c>
      <c r="F28" s="241">
        <f>+E28/100000</f>
        <v>1464</v>
      </c>
      <c r="G28" s="241" t="str">
        <f>+IF(F29&gt;0,F29&amp;",","")</f>
        <v>1,</v>
      </c>
      <c r="H28" s="242" t="str">
        <f>+G28&amp;G29</f>
        <v>1,464</v>
      </c>
    </row>
    <row r="29" spans="1:7" ht="13.5">
      <c r="A29" s="82"/>
      <c r="B29" s="82"/>
      <c r="C29" s="82"/>
      <c r="D29" s="94"/>
      <c r="F29" s="238">
        <f>+ROUNDDOWN(F28/1000,0)</f>
        <v>1</v>
      </c>
      <c r="G29" s="238" t="str">
        <f>+RIGHT(F28,3)</f>
        <v>464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48</v>
      </c>
      <c r="C31" s="104"/>
      <c r="D31" s="105">
        <f>データ!E31</f>
        <v>53</v>
      </c>
      <c r="H31" s="236" t="str">
        <f>+D31&amp;"隻"</f>
        <v>53隻</v>
      </c>
    </row>
    <row r="32" spans="1:4" ht="13.5">
      <c r="A32" s="20" t="s">
        <v>39</v>
      </c>
      <c r="B32" s="110"/>
      <c r="C32" s="111" t="s">
        <v>19</v>
      </c>
      <c r="D32" s="112">
        <f>データ!E32</f>
        <v>19</v>
      </c>
    </row>
    <row r="33" spans="1:4" ht="13.5">
      <c r="A33" s="20"/>
      <c r="B33" s="69" t="s">
        <v>42</v>
      </c>
      <c r="C33" s="111" t="s">
        <v>3</v>
      </c>
      <c r="D33" s="296">
        <f>データ!E33</f>
        <v>9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45</v>
      </c>
      <c r="B35" s="69" t="s">
        <v>43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0</v>
      </c>
    </row>
    <row r="37" spans="1:4" ht="13.5">
      <c r="A37" s="20"/>
      <c r="B37" s="69" t="s">
        <v>44</v>
      </c>
      <c r="C37" s="111" t="s">
        <v>7</v>
      </c>
      <c r="D37" s="296">
        <f>データ!E37</f>
        <v>2</v>
      </c>
    </row>
    <row r="38" spans="1:4" ht="13.5">
      <c r="A38" s="20" t="s">
        <v>49</v>
      </c>
      <c r="B38" s="69"/>
      <c r="C38" s="111" t="s">
        <v>8</v>
      </c>
      <c r="D38" s="296">
        <f>データ!E38</f>
        <v>3</v>
      </c>
    </row>
    <row r="39" spans="1:4" ht="13.5">
      <c r="A39" s="20"/>
      <c r="B39" s="51"/>
      <c r="C39" s="111" t="s">
        <v>9</v>
      </c>
      <c r="D39" s="296">
        <f>データ!E39</f>
        <v>5</v>
      </c>
    </row>
    <row r="40" spans="1:4" ht="13.5">
      <c r="A40" s="20"/>
      <c r="B40" s="69"/>
      <c r="C40" s="111" t="s">
        <v>19</v>
      </c>
      <c r="D40" s="112">
        <f>データ!E40</f>
        <v>34</v>
      </c>
    </row>
    <row r="41" spans="1:4" ht="13.5">
      <c r="A41" s="20" t="s">
        <v>50</v>
      </c>
      <c r="B41" s="69" t="s">
        <v>46</v>
      </c>
      <c r="C41" s="111" t="s">
        <v>3</v>
      </c>
      <c r="D41" s="296">
        <f>データ!E41</f>
        <v>29</v>
      </c>
    </row>
    <row r="42" spans="1:4" ht="13.5">
      <c r="A42" s="20"/>
      <c r="B42" s="69" t="s">
        <v>47</v>
      </c>
      <c r="C42" s="111" t="s">
        <v>7</v>
      </c>
      <c r="D42" s="296">
        <f>データ!E42</f>
        <v>5</v>
      </c>
    </row>
    <row r="43" spans="1:4" ht="14.25" thickBot="1">
      <c r="A43" s="13"/>
      <c r="B43" s="118" t="s">
        <v>44</v>
      </c>
      <c r="C43" s="119" t="s">
        <v>9</v>
      </c>
      <c r="D43" s="297">
        <f>データ!E43</f>
        <v>0</v>
      </c>
    </row>
    <row r="44" spans="1:4" ht="13.5">
      <c r="A44" s="124" t="s">
        <v>51</v>
      </c>
      <c r="B44" s="125"/>
      <c r="C44" s="126" t="s">
        <v>52</v>
      </c>
      <c r="D44" s="127">
        <f>データ!E44</f>
        <v>162157468</v>
      </c>
    </row>
    <row r="45" spans="1:4" ht="13.5">
      <c r="A45" s="49" t="s">
        <v>53</v>
      </c>
      <c r="B45" s="132"/>
      <c r="C45" s="111" t="s">
        <v>2</v>
      </c>
      <c r="D45" s="133">
        <f>データ!E45</f>
        <v>15727162</v>
      </c>
    </row>
    <row r="46" spans="1:4" ht="14.25" thickBot="1">
      <c r="A46" s="13"/>
      <c r="B46" s="15"/>
      <c r="C46" s="119" t="s">
        <v>10</v>
      </c>
      <c r="D46" s="136">
        <f>データ!E46</f>
        <v>146430306</v>
      </c>
    </row>
    <row r="47" spans="1:8" ht="13.5" hidden="1">
      <c r="A47" s="141"/>
      <c r="B47" s="142" t="s">
        <v>54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55</v>
      </c>
      <c r="B48" s="149"/>
      <c r="C48" s="150" t="s">
        <v>56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57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56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58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56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59</v>
      </c>
      <c r="B58" s="158" t="s">
        <v>60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56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51</v>
      </c>
      <c r="B62" s="176"/>
      <c r="C62" s="177" t="s">
        <v>61</v>
      </c>
      <c r="D62" s="178">
        <f>データ!E62</f>
        <v>0</v>
      </c>
    </row>
    <row r="63" spans="1:4" ht="13.5">
      <c r="A63" s="184" t="s">
        <v>53</v>
      </c>
      <c r="B63" s="143"/>
      <c r="C63" s="185" t="s">
        <v>62</v>
      </c>
      <c r="D63" s="186">
        <f>データ!E63</f>
        <v>10</v>
      </c>
    </row>
    <row r="64" spans="1:4" ht="13.5">
      <c r="A64" s="20"/>
      <c r="B64" s="21"/>
      <c r="C64" s="191" t="s">
        <v>91</v>
      </c>
      <c r="D64" s="192">
        <f>データ!E64</f>
        <v>100</v>
      </c>
    </row>
    <row r="65" spans="1:8" ht="13.5">
      <c r="A65" s="49" t="s">
        <v>63</v>
      </c>
      <c r="B65" s="50"/>
      <c r="C65" s="197" t="s">
        <v>64</v>
      </c>
      <c r="D65" s="198">
        <f>データ!E65</f>
        <v>79</v>
      </c>
      <c r="H65" s="243">
        <f>+D65</f>
        <v>79</v>
      </c>
    </row>
    <row r="66" spans="1:8" ht="13.5">
      <c r="A66" s="49" t="s">
        <v>50</v>
      </c>
      <c r="B66" s="50"/>
      <c r="C66" s="202" t="s">
        <v>2</v>
      </c>
      <c r="D66" s="198">
        <f>データ!E66</f>
        <v>108.5</v>
      </c>
      <c r="H66" s="243">
        <f>+D66</f>
        <v>108.5</v>
      </c>
    </row>
    <row r="67" spans="1:8" ht="13.5">
      <c r="A67" s="32"/>
      <c r="B67" s="33"/>
      <c r="C67" s="202" t="s">
        <v>10</v>
      </c>
      <c r="D67" s="198">
        <f>データ!E67</f>
        <v>76.8</v>
      </c>
      <c r="H67" s="243">
        <f>+D67</f>
        <v>76.8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65</v>
      </c>
      <c r="B71" s="217"/>
      <c r="C71" s="197" t="s">
        <v>64</v>
      </c>
      <c r="D71" s="198">
        <f>データ!E71</f>
        <v>157.3</v>
      </c>
      <c r="E71" s="244">
        <f>+D71-100</f>
        <v>57.30000000000001</v>
      </c>
      <c r="F71" s="338">
        <f>ABS(E71)</f>
        <v>57.30000000000001</v>
      </c>
      <c r="G71" t="str">
        <f>+IF(E71=0,"!",IF(E71&gt;0,"%増","%減"))</f>
        <v>%増</v>
      </c>
      <c r="H71" s="243" t="str">
        <f>+TEXT(F71,"##0.0")&amp;G71</f>
        <v>57.3%増</v>
      </c>
    </row>
    <row r="72" spans="1:8" ht="13.5">
      <c r="A72" s="49" t="s">
        <v>67</v>
      </c>
      <c r="B72" s="132"/>
      <c r="C72" s="202" t="s">
        <v>2</v>
      </c>
      <c r="D72" s="198">
        <f>データ!E72</f>
        <v>129.7</v>
      </c>
      <c r="E72" s="244">
        <f>+D72-100</f>
        <v>29.69999999999999</v>
      </c>
      <c r="F72" s="338">
        <f>ABS(E72)</f>
        <v>29.69999999999999</v>
      </c>
      <c r="G72" t="str">
        <f>+IF(E72=0,"!",IF(E72&gt;0,"%増","%減"))</f>
        <v>%増</v>
      </c>
      <c r="H72" s="243" t="str">
        <f>+TEXT(F72,"##0.0")&amp;G72</f>
        <v>29.7%増</v>
      </c>
    </row>
    <row r="73" spans="1:8" ht="14.25" thickBot="1">
      <c r="A73" s="218" t="s">
        <v>68</v>
      </c>
      <c r="B73" s="219"/>
      <c r="C73" s="220" t="s">
        <v>10</v>
      </c>
      <c r="D73" s="221">
        <f>データ!E73</f>
        <v>161</v>
      </c>
      <c r="E73" s="244">
        <f>+D73-100</f>
        <v>61</v>
      </c>
      <c r="F73" s="338">
        <f>ABS(E73)</f>
        <v>61</v>
      </c>
      <c r="G73" t="str">
        <f>+IF(E73=0,"!",IF(E73&gt;0,"%増","%減"))</f>
        <v>%増</v>
      </c>
      <c r="H73" s="243" t="str">
        <f>+TEXT(F73,"##0.0")&amp;G73</f>
        <v>61.0%増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135</v>
      </c>
      <c r="B78" s="50"/>
      <c r="C78" s="51" t="s">
        <v>36</v>
      </c>
      <c r="D78" s="295">
        <f>データ!E78</f>
        <v>10</v>
      </c>
      <c r="F78" s="238"/>
      <c r="H78" s="236" t="str">
        <f>"受注"&amp;D78&amp;"隻、"</f>
        <v>受注10隻、</v>
      </c>
    </row>
    <row r="79" spans="1:8" ht="13.5">
      <c r="A79" s="32"/>
      <c r="B79" s="33"/>
      <c r="C79" s="51" t="s">
        <v>12</v>
      </c>
      <c r="D79" s="295">
        <f>データ!E79</f>
        <v>196680</v>
      </c>
      <c r="E79" s="237">
        <f>+ROUND(D79,-3)</f>
        <v>197000</v>
      </c>
      <c r="F79" s="238" t="str">
        <f>+ROUNDDOWN(E79/10000,0)&amp;"万"</f>
        <v>19万</v>
      </c>
      <c r="G79" s="238" t="str">
        <f>+IF(LEFT(RIGHT(E79,4),1)="0","",LEFT(RIGHT(E79,4),1)&amp;"千")</f>
        <v>7千</v>
      </c>
      <c r="H79" s="236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69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78.2</v>
      </c>
      <c r="DS6" s="247">
        <f>データ!DW65</f>
        <v>63.5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61.3</v>
      </c>
      <c r="DY6" s="247">
        <f>データ!EC65</f>
        <v>33.5</v>
      </c>
      <c r="DZ6" s="247">
        <f>データ!ED65</f>
        <v>80.5</v>
      </c>
      <c r="EA6" s="247">
        <f>データ!EE65</f>
        <v>79</v>
      </c>
      <c r="EB6" s="247">
        <f>データ!EF65</f>
        <v>0</v>
      </c>
      <c r="EC6" s="247">
        <f>データ!EG65</f>
        <v>0</v>
      </c>
      <c r="ED6" s="247">
        <f>データ!EH65</f>
        <v>0</v>
      </c>
      <c r="EE6" s="247">
        <f>データ!EI65</f>
        <v>0</v>
      </c>
      <c r="EF6" s="247">
        <f>データ!EJ65</f>
        <v>0</v>
      </c>
      <c r="EG6" s="247">
        <f>データ!EK65</f>
        <v>0</v>
      </c>
      <c r="EH6" s="247">
        <f>データ!EL65</f>
        <v>0</v>
      </c>
      <c r="EI6" s="247">
        <f>データ!EM65</f>
        <v>0</v>
      </c>
      <c r="EJ6" s="247">
        <f>データ!EN65</f>
        <v>0</v>
      </c>
      <c r="EK6" s="247">
        <f>データ!EO65</f>
        <v>0</v>
      </c>
      <c r="EL6" s="247">
        <f>データ!EP65</f>
        <v>0</v>
      </c>
      <c r="EM6" s="247">
        <f>データ!EQ65</f>
        <v>0</v>
      </c>
      <c r="EN6" s="247">
        <f>データ!ER65</f>
        <v>0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93.6</v>
      </c>
      <c r="DS7" s="247">
        <f>データ!DW66</f>
        <v>84.9</v>
      </c>
      <c r="DT7" s="247">
        <f>データ!DX66</f>
        <v>386.8</v>
      </c>
      <c r="DU7" s="247">
        <f>データ!DY66</f>
        <v>121</v>
      </c>
      <c r="DV7" s="247">
        <f>データ!DZ66</f>
        <v>161.8</v>
      </c>
      <c r="DW7" s="247">
        <f>データ!EA66</f>
        <v>202.8</v>
      </c>
      <c r="DX7" s="247">
        <f>データ!EB66</f>
        <v>190.6</v>
      </c>
      <c r="DY7" s="247">
        <f>データ!EC66</f>
        <v>81.7</v>
      </c>
      <c r="DZ7" s="247">
        <f>データ!ED66</f>
        <v>133</v>
      </c>
      <c r="EA7" s="247">
        <f>データ!EE66</f>
        <v>108.5</v>
      </c>
      <c r="EB7" s="247">
        <f>データ!EF66</f>
        <v>0</v>
      </c>
      <c r="EC7" s="247">
        <f>データ!EG66</f>
        <v>0</v>
      </c>
      <c r="ED7" s="247">
        <f>データ!EH66</f>
        <v>0</v>
      </c>
      <c r="EE7" s="247">
        <f>データ!EI66</f>
        <v>0</v>
      </c>
      <c r="EF7" s="247">
        <f>データ!EJ66</f>
        <v>0</v>
      </c>
      <c r="EG7" s="247">
        <f>データ!EK66</f>
        <v>0</v>
      </c>
      <c r="EH7" s="247">
        <f>データ!EL66</f>
        <v>0</v>
      </c>
      <c r="EI7" s="247">
        <f>データ!EM66</f>
        <v>0</v>
      </c>
      <c r="EJ7" s="247">
        <f>データ!EN66</f>
        <v>0</v>
      </c>
      <c r="EK7" s="247">
        <f>データ!EO66</f>
        <v>0</v>
      </c>
      <c r="EL7" s="247">
        <f>データ!EP66</f>
        <v>0</v>
      </c>
      <c r="EM7" s="247">
        <f>データ!EQ66</f>
        <v>0</v>
      </c>
      <c r="EN7" s="247">
        <f>データ!ER66</f>
        <v>0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51.5</v>
      </c>
      <c r="DY8" s="247">
        <f>データ!EC67</f>
        <v>29.8</v>
      </c>
      <c r="DZ8" s="247">
        <f>データ!ED67</f>
        <v>76.5</v>
      </c>
      <c r="EA8" s="247">
        <f>データ!EE67</f>
        <v>76.8</v>
      </c>
      <c r="EB8" s="247">
        <f>データ!EF67</f>
        <v>0</v>
      </c>
      <c r="EC8" s="247">
        <f>データ!EG67</f>
        <v>0</v>
      </c>
      <c r="ED8" s="247">
        <f>データ!EH67</f>
        <v>0</v>
      </c>
      <c r="EE8" s="247">
        <f>データ!EI67</f>
        <v>0</v>
      </c>
      <c r="EF8" s="247">
        <f>データ!EJ67</f>
        <v>0</v>
      </c>
      <c r="EG8" s="247">
        <f>データ!EK67</f>
        <v>0</v>
      </c>
      <c r="EH8" s="247">
        <f>データ!EL67</f>
        <v>0</v>
      </c>
      <c r="EI8" s="247">
        <f>データ!EM67</f>
        <v>0</v>
      </c>
      <c r="EJ8" s="247">
        <f>データ!EN67</f>
        <v>0</v>
      </c>
      <c r="EK8" s="247">
        <f>データ!EO67</f>
        <v>0</v>
      </c>
      <c r="EL8" s="247">
        <f>データ!EP67</f>
        <v>0</v>
      </c>
      <c r="EM8" s="247">
        <f>データ!EQ67</f>
        <v>0</v>
      </c>
      <c r="EN8" s="247">
        <f>データ!ER67</f>
        <v>0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70</v>
      </c>
      <c r="D3" s="250"/>
      <c r="E3" s="250" t="s">
        <v>10</v>
      </c>
      <c r="F3" s="251" t="s">
        <v>70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92</v>
      </c>
      <c r="B4" s="2"/>
      <c r="C4" s="251"/>
      <c r="D4" s="250" t="s">
        <v>92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9     47.4</v>
      </c>
      <c r="B5" s="254">
        <f>+データ!E33</f>
        <v>9</v>
      </c>
      <c r="C5" s="255">
        <f aca="true" t="shared" si="0" ref="C5:C10">ROUND(B5/$C$12*100,1)</f>
        <v>47.4</v>
      </c>
      <c r="D5" s="256" t="str">
        <f>+"貨  物  船     "&amp;+E17&amp;"      "&amp;+F17&amp;"."&amp;+F31</f>
        <v>貨  物  船     29      85.3</v>
      </c>
      <c r="E5" s="254">
        <f>+データ!E41</f>
        <v>29</v>
      </c>
      <c r="F5" s="257">
        <f>ROUND(E5/+$F$8*100,1)</f>
        <v>85.3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5      14.7</v>
      </c>
      <c r="E6" s="254">
        <f>+データ!E42</f>
        <v>5</v>
      </c>
      <c r="F6" s="257">
        <f>ROUND(E6/+$F$8*100,1)</f>
        <v>14.7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0       0.0</v>
      </c>
      <c r="E7" s="254">
        <f>+データ!E43</f>
        <v>0</v>
      </c>
      <c r="F7" s="257">
        <f>100-F6-F5</f>
        <v>0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0      0.0</v>
      </c>
      <c r="B8" s="254">
        <f>+データ!E36</f>
        <v>0</v>
      </c>
      <c r="C8" s="255">
        <f t="shared" si="0"/>
        <v>0</v>
      </c>
      <c r="D8" s="258" t="str">
        <f>+"合  計  値     "&amp;+F8</f>
        <v>合  計  値     34</v>
      </c>
      <c r="E8" s="250"/>
      <c r="F8" s="251">
        <f>SUM(E5:E7)</f>
        <v>34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2     10.5</v>
      </c>
      <c r="B9" s="254">
        <f>+データ!E37</f>
        <v>2</v>
      </c>
      <c r="C9" s="255">
        <f t="shared" si="0"/>
        <v>10.5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3     15.8</v>
      </c>
      <c r="B10" s="254">
        <f>+データ!E38</f>
        <v>3</v>
      </c>
      <c r="C10" s="255">
        <f t="shared" si="0"/>
        <v>15.8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5     26.3</v>
      </c>
      <c r="B11" s="254">
        <f>+データ!E39</f>
        <v>5</v>
      </c>
      <c r="C11" s="255">
        <f>100-C5-C6-C7-C8-C9-C10</f>
        <v>26.3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19</v>
      </c>
      <c r="B12" s="2" t="s">
        <v>71</v>
      </c>
      <c r="C12" s="251">
        <f>SUM(B5:B11)</f>
        <v>19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72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9</v>
      </c>
      <c r="C17" s="261">
        <f aca="true" t="shared" si="2" ref="C17:C24">IF(ROUNDDOWN(C5,0)&gt;9,ROUNDDOWN(C5,0),+" "&amp;+ROUNDDOWN(C5,0))</f>
        <v>47</v>
      </c>
      <c r="D17" s="250"/>
      <c r="E17" s="250">
        <f>IF(E5&gt;9,+E5,+" "&amp;+E5)</f>
        <v>29</v>
      </c>
      <c r="F17" s="261">
        <f>IF(ROUNDDOWN(F5,0)&gt;10,ROUNDDOWN(F5,0),+" "&amp;+ROUNDDOWN(F5,0))</f>
        <v>85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5</v>
      </c>
      <c r="F18" s="261">
        <f>IF(ROUNDDOWN(F6,0)&gt;10,ROUNDDOWN(F6,0),+" "&amp;+ROUNDDOWN(F6,0))</f>
        <v>14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0</v>
      </c>
      <c r="F19" s="261" t="str">
        <f>IF(ROUNDDOWN(F7,0)&gt;10,ROUNDDOWN(F7,0),+" "&amp;+ROUNDDOWN(F7,0))</f>
        <v> 0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0</v>
      </c>
      <c r="C20" s="261" t="str">
        <f t="shared" si="2"/>
        <v> 0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2</v>
      </c>
      <c r="C21" s="261">
        <f t="shared" si="2"/>
        <v>10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3</v>
      </c>
      <c r="C22" s="261">
        <f t="shared" si="2"/>
        <v>15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5</v>
      </c>
      <c r="C23" s="261">
        <f t="shared" si="2"/>
        <v>26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19</v>
      </c>
      <c r="D24" s="262"/>
      <c r="E24" s="261"/>
      <c r="F24" s="261">
        <f>ROUNDDOWN(F5,0)</f>
        <v>85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14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0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0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10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15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26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4</v>
      </c>
      <c r="D31" s="250"/>
      <c r="E31" s="250"/>
      <c r="F31" s="250">
        <f>ROUND(+(F5-F24)*10,0)</f>
        <v>3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7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0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0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5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8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3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137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73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138</v>
      </c>
      <c r="D3" s="272" t="s">
        <v>74</v>
      </c>
      <c r="E3" s="272" t="s">
        <v>40</v>
      </c>
      <c r="F3" s="273" t="s">
        <v>75</v>
      </c>
      <c r="G3" s="272" t="s">
        <v>76</v>
      </c>
      <c r="H3" s="272" t="s">
        <v>77</v>
      </c>
      <c r="I3" s="274"/>
    </row>
    <row r="4" spans="2:9" ht="13.5">
      <c r="B4" s="270"/>
      <c r="C4" s="275" t="s">
        <v>78</v>
      </c>
      <c r="D4" s="276" t="s">
        <v>79</v>
      </c>
      <c r="E4" s="276" t="s">
        <v>80</v>
      </c>
      <c r="F4" s="276" t="s">
        <v>81</v>
      </c>
      <c r="G4" s="276" t="s">
        <v>82</v>
      </c>
      <c r="H4" s="276" t="s">
        <v>83</v>
      </c>
      <c r="I4" s="274"/>
    </row>
    <row r="5" spans="2:9" ht="13.5">
      <c r="B5" s="277" t="s">
        <v>52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84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85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2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6.875" style="319" customWidth="1"/>
    <col min="2" max="2" width="13.00390625" style="330" bestFit="1" customWidth="1"/>
    <col min="3" max="3" width="19.25390625" style="319" customWidth="1"/>
    <col min="4" max="5" width="15.00390625" style="4" customWidth="1"/>
    <col min="6" max="6" width="15.00390625" style="336" customWidth="1"/>
    <col min="7" max="10" width="15.00390625" style="4" customWidth="1"/>
    <col min="11" max="11" width="15.00390625" style="336" customWidth="1"/>
    <col min="12" max="13" width="15.00390625" style="4" customWidth="1"/>
  </cols>
  <sheetData>
    <row r="1" spans="1:13" ht="24">
      <c r="A1" s="349" t="s">
        <v>139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5" customHeight="1">
      <c r="A2" s="4" t="s">
        <v>18</v>
      </c>
      <c r="B2" s="329"/>
      <c r="C2" s="315"/>
      <c r="D2" s="321"/>
      <c r="E2" s="321"/>
      <c r="F2" s="332"/>
      <c r="G2" s="321"/>
      <c r="H2" s="321"/>
      <c r="I2" s="321"/>
      <c r="J2" s="321"/>
      <c r="K2" s="332"/>
      <c r="L2" s="321"/>
      <c r="M2" s="322"/>
    </row>
    <row r="3" spans="1:14" ht="13.5">
      <c r="A3" s="359" t="s">
        <v>14</v>
      </c>
      <c r="B3" s="359" t="s">
        <v>15</v>
      </c>
      <c r="C3" s="316" t="s">
        <v>16</v>
      </c>
      <c r="D3" s="350" t="s">
        <v>142</v>
      </c>
      <c r="E3" s="351"/>
      <c r="F3" s="351"/>
      <c r="G3" s="351"/>
      <c r="H3" s="352"/>
      <c r="I3" s="350" t="s">
        <v>143</v>
      </c>
      <c r="J3" s="351"/>
      <c r="K3" s="351"/>
      <c r="L3" s="351"/>
      <c r="M3" s="352"/>
      <c r="N3" s="3"/>
    </row>
    <row r="4" spans="1:14" ht="13.5">
      <c r="A4" s="360"/>
      <c r="B4" s="360"/>
      <c r="C4" s="318" t="s">
        <v>17</v>
      </c>
      <c r="D4" s="317" t="s">
        <v>1</v>
      </c>
      <c r="E4" s="318" t="s">
        <v>144</v>
      </c>
      <c r="F4" s="318" t="s">
        <v>145</v>
      </c>
      <c r="G4" s="318" t="s">
        <v>13</v>
      </c>
      <c r="H4" s="318" t="s">
        <v>146</v>
      </c>
      <c r="I4" s="318" t="s">
        <v>1</v>
      </c>
      <c r="J4" s="318" t="s">
        <v>144</v>
      </c>
      <c r="K4" s="318" t="s">
        <v>145</v>
      </c>
      <c r="L4" s="318" t="s">
        <v>13</v>
      </c>
      <c r="M4" s="318" t="s">
        <v>146</v>
      </c>
      <c r="N4" s="3"/>
    </row>
    <row r="5" spans="1:14" ht="13.5">
      <c r="A5" s="353" t="s">
        <v>0</v>
      </c>
      <c r="B5" s="354"/>
      <c r="C5" s="312" t="s">
        <v>11</v>
      </c>
      <c r="D5" s="323">
        <v>49</v>
      </c>
      <c r="E5" s="324">
        <v>993594</v>
      </c>
      <c r="F5" s="333" t="s">
        <v>141</v>
      </c>
      <c r="G5" s="324">
        <v>116833828</v>
      </c>
      <c r="H5" s="324">
        <v>117.58709090433315</v>
      </c>
      <c r="I5" s="324">
        <v>498</v>
      </c>
      <c r="J5" s="324">
        <v>11490566</v>
      </c>
      <c r="K5" s="333" t="s">
        <v>141</v>
      </c>
      <c r="L5" s="324">
        <v>1256880499</v>
      </c>
      <c r="M5" s="324">
        <v>109.38368910635037</v>
      </c>
      <c r="N5" s="3"/>
    </row>
    <row r="6" spans="1:14" ht="13.5">
      <c r="A6" s="355"/>
      <c r="B6" s="356"/>
      <c r="C6" s="313" t="s">
        <v>105</v>
      </c>
      <c r="D6" s="325">
        <v>4</v>
      </c>
      <c r="E6" s="326">
        <v>33</v>
      </c>
      <c r="F6" s="334" t="s">
        <v>141</v>
      </c>
      <c r="G6" s="326">
        <v>194478</v>
      </c>
      <c r="H6" s="326">
        <v>5893.272727272727</v>
      </c>
      <c r="I6" s="326">
        <v>51</v>
      </c>
      <c r="J6" s="326">
        <v>669</v>
      </c>
      <c r="K6" s="334" t="s">
        <v>141</v>
      </c>
      <c r="L6" s="326">
        <v>3998108</v>
      </c>
      <c r="M6" s="326">
        <v>5976.245142002989</v>
      </c>
      <c r="N6" s="3"/>
    </row>
    <row r="7" spans="1:14" ht="13.5">
      <c r="A7" s="355"/>
      <c r="B7" s="356"/>
      <c r="C7" s="313" t="s">
        <v>106</v>
      </c>
      <c r="D7" s="325"/>
      <c r="E7" s="326"/>
      <c r="F7" s="334" t="s">
        <v>141</v>
      </c>
      <c r="G7" s="326"/>
      <c r="H7" s="326"/>
      <c r="I7" s="326">
        <v>9</v>
      </c>
      <c r="J7" s="326">
        <v>620</v>
      </c>
      <c r="K7" s="334" t="s">
        <v>141</v>
      </c>
      <c r="L7" s="326">
        <v>4510811</v>
      </c>
      <c r="M7" s="326">
        <v>7275.501612903226</v>
      </c>
      <c r="N7" s="3"/>
    </row>
    <row r="8" spans="1:14" ht="13.5">
      <c r="A8" s="355"/>
      <c r="B8" s="356"/>
      <c r="C8" s="313" t="s">
        <v>107</v>
      </c>
      <c r="D8" s="325">
        <v>7</v>
      </c>
      <c r="E8" s="326">
        <v>2460</v>
      </c>
      <c r="F8" s="334" t="s">
        <v>141</v>
      </c>
      <c r="G8" s="326">
        <v>4262640</v>
      </c>
      <c r="H8" s="326">
        <v>1732.780487804878</v>
      </c>
      <c r="I8" s="326">
        <v>64</v>
      </c>
      <c r="J8" s="326">
        <v>20815</v>
      </c>
      <c r="K8" s="334" t="s">
        <v>141</v>
      </c>
      <c r="L8" s="326">
        <v>37800619</v>
      </c>
      <c r="M8" s="326">
        <v>1816.027816478501</v>
      </c>
      <c r="N8" s="3"/>
    </row>
    <row r="9" spans="1:14" ht="13.5">
      <c r="A9" s="355"/>
      <c r="B9" s="356"/>
      <c r="C9" s="313" t="s">
        <v>108</v>
      </c>
      <c r="D9" s="325">
        <v>4</v>
      </c>
      <c r="E9" s="326">
        <v>2867</v>
      </c>
      <c r="F9" s="334" t="s">
        <v>141</v>
      </c>
      <c r="G9" s="326">
        <v>2943000</v>
      </c>
      <c r="H9" s="326">
        <v>1026.508545517963</v>
      </c>
      <c r="I9" s="326">
        <v>26</v>
      </c>
      <c r="J9" s="326">
        <v>19715</v>
      </c>
      <c r="K9" s="334" t="s">
        <v>141</v>
      </c>
      <c r="L9" s="326">
        <v>26048730</v>
      </c>
      <c r="M9" s="326">
        <v>1321.264519401471</v>
      </c>
      <c r="N9" s="3"/>
    </row>
    <row r="10" spans="1:14" ht="13.5">
      <c r="A10" s="355"/>
      <c r="B10" s="356"/>
      <c r="C10" s="313" t="s">
        <v>109</v>
      </c>
      <c r="D10" s="325"/>
      <c r="E10" s="326"/>
      <c r="F10" s="334" t="s">
        <v>141</v>
      </c>
      <c r="G10" s="326"/>
      <c r="H10" s="326"/>
      <c r="I10" s="326">
        <v>5</v>
      </c>
      <c r="J10" s="326">
        <v>7381</v>
      </c>
      <c r="K10" s="334" t="s">
        <v>141</v>
      </c>
      <c r="L10" s="326">
        <v>11236500</v>
      </c>
      <c r="M10" s="326">
        <v>1522.354694485842</v>
      </c>
      <c r="N10" s="3"/>
    </row>
    <row r="11" spans="1:14" ht="13.5">
      <c r="A11" s="355"/>
      <c r="B11" s="356"/>
      <c r="C11" s="313" t="s">
        <v>110</v>
      </c>
      <c r="D11" s="325"/>
      <c r="E11" s="326"/>
      <c r="F11" s="334" t="s">
        <v>141</v>
      </c>
      <c r="G11" s="326"/>
      <c r="H11" s="326"/>
      <c r="I11" s="326">
        <v>2</v>
      </c>
      <c r="J11" s="326">
        <v>5578</v>
      </c>
      <c r="K11" s="334" t="s">
        <v>141</v>
      </c>
      <c r="L11" s="326">
        <v>4393200</v>
      </c>
      <c r="M11" s="326">
        <v>787.594119756185</v>
      </c>
      <c r="N11" s="3"/>
    </row>
    <row r="12" spans="1:14" ht="13.5">
      <c r="A12" s="355"/>
      <c r="B12" s="356"/>
      <c r="C12" s="313" t="s">
        <v>111</v>
      </c>
      <c r="D12" s="325">
        <v>3</v>
      </c>
      <c r="E12" s="326">
        <v>10740</v>
      </c>
      <c r="F12" s="334" t="s">
        <v>141</v>
      </c>
      <c r="G12" s="326">
        <v>4335000</v>
      </c>
      <c r="H12" s="326">
        <v>403.63128491620114</v>
      </c>
      <c r="I12" s="326">
        <v>14</v>
      </c>
      <c r="J12" s="326">
        <v>48805</v>
      </c>
      <c r="K12" s="334" t="s">
        <v>141</v>
      </c>
      <c r="L12" s="326">
        <v>23674896</v>
      </c>
      <c r="M12" s="326">
        <v>485.0916094662432</v>
      </c>
      <c r="N12" s="3"/>
    </row>
    <row r="13" spans="1:14" ht="13.5">
      <c r="A13" s="355"/>
      <c r="B13" s="356"/>
      <c r="C13" s="313" t="s">
        <v>112</v>
      </c>
      <c r="D13" s="325">
        <v>1</v>
      </c>
      <c r="E13" s="326">
        <v>4865</v>
      </c>
      <c r="F13" s="334" t="s">
        <v>141</v>
      </c>
      <c r="G13" s="326">
        <v>2020000</v>
      </c>
      <c r="H13" s="326">
        <v>415.21068859198357</v>
      </c>
      <c r="I13" s="326">
        <v>12</v>
      </c>
      <c r="J13" s="326">
        <v>53919</v>
      </c>
      <c r="K13" s="334" t="s">
        <v>141</v>
      </c>
      <c r="L13" s="326">
        <v>22738150</v>
      </c>
      <c r="M13" s="326">
        <v>421.7094159758156</v>
      </c>
      <c r="N13" s="3"/>
    </row>
    <row r="14" spans="1:14" ht="13.5">
      <c r="A14" s="355"/>
      <c r="B14" s="356"/>
      <c r="C14" s="313" t="s">
        <v>113</v>
      </c>
      <c r="D14" s="325"/>
      <c r="E14" s="326"/>
      <c r="F14" s="334" t="s">
        <v>141</v>
      </c>
      <c r="G14" s="326"/>
      <c r="H14" s="326"/>
      <c r="I14" s="326">
        <v>5</v>
      </c>
      <c r="J14" s="326">
        <v>27926</v>
      </c>
      <c r="K14" s="334" t="s">
        <v>141</v>
      </c>
      <c r="L14" s="326">
        <v>16110117</v>
      </c>
      <c r="M14" s="326">
        <v>576.8859485783858</v>
      </c>
      <c r="N14" s="3"/>
    </row>
    <row r="15" spans="1:14" ht="13.5">
      <c r="A15" s="355"/>
      <c r="B15" s="356"/>
      <c r="C15" s="313" t="s">
        <v>114</v>
      </c>
      <c r="D15" s="325"/>
      <c r="E15" s="326"/>
      <c r="F15" s="334" t="s">
        <v>141</v>
      </c>
      <c r="G15" s="326"/>
      <c r="H15" s="326"/>
      <c r="I15" s="326">
        <v>1</v>
      </c>
      <c r="J15" s="326">
        <v>6700</v>
      </c>
      <c r="K15" s="334" t="s">
        <v>141</v>
      </c>
      <c r="L15" s="326">
        <v>2268000</v>
      </c>
      <c r="M15" s="326">
        <v>338.5074626865672</v>
      </c>
      <c r="N15" s="3"/>
    </row>
    <row r="16" spans="1:14" ht="13.5">
      <c r="A16" s="355"/>
      <c r="B16" s="356"/>
      <c r="C16" s="313" t="s">
        <v>115</v>
      </c>
      <c r="D16" s="325"/>
      <c r="E16" s="326"/>
      <c r="F16" s="334" t="s">
        <v>141</v>
      </c>
      <c r="G16" s="326"/>
      <c r="H16" s="326"/>
      <c r="I16" s="326">
        <v>7</v>
      </c>
      <c r="J16" s="326">
        <v>53188</v>
      </c>
      <c r="K16" s="334" t="s">
        <v>141</v>
      </c>
      <c r="L16" s="326">
        <v>15375970</v>
      </c>
      <c r="M16" s="326">
        <v>289.0872001203279</v>
      </c>
      <c r="N16" s="3"/>
    </row>
    <row r="17" spans="1:14" ht="13.5">
      <c r="A17" s="355"/>
      <c r="B17" s="356"/>
      <c r="C17" s="313" t="s">
        <v>116</v>
      </c>
      <c r="D17" s="325">
        <v>2</v>
      </c>
      <c r="E17" s="326">
        <v>16917</v>
      </c>
      <c r="F17" s="334" t="s">
        <v>141</v>
      </c>
      <c r="G17" s="326">
        <v>5547890</v>
      </c>
      <c r="H17" s="326">
        <v>327.9476266477508</v>
      </c>
      <c r="I17" s="326">
        <v>4</v>
      </c>
      <c r="J17" s="326">
        <v>34084</v>
      </c>
      <c r="K17" s="334" t="s">
        <v>141</v>
      </c>
      <c r="L17" s="326">
        <v>10088400</v>
      </c>
      <c r="M17" s="326">
        <v>295.9863865743457</v>
      </c>
      <c r="N17" s="3"/>
    </row>
    <row r="18" spans="1:14" ht="13.5">
      <c r="A18" s="355"/>
      <c r="B18" s="356"/>
      <c r="C18" s="313" t="s">
        <v>117</v>
      </c>
      <c r="D18" s="325">
        <v>3</v>
      </c>
      <c r="E18" s="326">
        <v>28391</v>
      </c>
      <c r="F18" s="334" t="s">
        <v>141</v>
      </c>
      <c r="G18" s="326">
        <v>6689900</v>
      </c>
      <c r="H18" s="326">
        <v>235.6345320700222</v>
      </c>
      <c r="I18" s="326">
        <v>16</v>
      </c>
      <c r="J18" s="326">
        <v>153212</v>
      </c>
      <c r="K18" s="334" t="s">
        <v>141</v>
      </c>
      <c r="L18" s="326">
        <v>34405074</v>
      </c>
      <c r="M18" s="326">
        <v>224.55861159700285</v>
      </c>
      <c r="N18" s="3"/>
    </row>
    <row r="19" spans="1:14" ht="13.5">
      <c r="A19" s="355"/>
      <c r="B19" s="356"/>
      <c r="C19" s="313" t="s">
        <v>118</v>
      </c>
      <c r="D19" s="325">
        <v>3</v>
      </c>
      <c r="E19" s="326">
        <v>35508</v>
      </c>
      <c r="F19" s="334" t="s">
        <v>141</v>
      </c>
      <c r="G19" s="326">
        <v>7565580</v>
      </c>
      <c r="H19" s="326">
        <v>213.06691449814127</v>
      </c>
      <c r="I19" s="326">
        <v>22</v>
      </c>
      <c r="J19" s="326">
        <v>267317</v>
      </c>
      <c r="K19" s="334" t="s">
        <v>141</v>
      </c>
      <c r="L19" s="326">
        <v>68565417</v>
      </c>
      <c r="M19" s="326">
        <v>256.49478708798915</v>
      </c>
      <c r="N19" s="3"/>
    </row>
    <row r="20" spans="1:14" ht="13.5">
      <c r="A20" s="355"/>
      <c r="B20" s="356"/>
      <c r="C20" s="313" t="s">
        <v>119</v>
      </c>
      <c r="D20" s="325"/>
      <c r="E20" s="326"/>
      <c r="F20" s="334" t="s">
        <v>141</v>
      </c>
      <c r="G20" s="326"/>
      <c r="H20" s="326"/>
      <c r="I20" s="326">
        <v>8</v>
      </c>
      <c r="J20" s="326">
        <v>128978</v>
      </c>
      <c r="K20" s="334" t="s">
        <v>141</v>
      </c>
      <c r="L20" s="326">
        <v>22899250</v>
      </c>
      <c r="M20" s="326">
        <v>177.54384468669076</v>
      </c>
      <c r="N20" s="3"/>
    </row>
    <row r="21" spans="1:14" ht="13.5">
      <c r="A21" s="355"/>
      <c r="B21" s="356"/>
      <c r="C21" s="313" t="s">
        <v>120</v>
      </c>
      <c r="D21" s="325">
        <v>9</v>
      </c>
      <c r="E21" s="326">
        <v>200562</v>
      </c>
      <c r="F21" s="334" t="s">
        <v>141</v>
      </c>
      <c r="G21" s="326">
        <v>25344052</v>
      </c>
      <c r="H21" s="326">
        <v>126.36517386144932</v>
      </c>
      <c r="I21" s="326">
        <v>77</v>
      </c>
      <c r="J21" s="326">
        <v>1717104</v>
      </c>
      <c r="K21" s="334" t="s">
        <v>141</v>
      </c>
      <c r="L21" s="326">
        <v>204498143</v>
      </c>
      <c r="M21" s="326">
        <v>119.09479157931028</v>
      </c>
      <c r="N21" s="3"/>
    </row>
    <row r="22" spans="1:14" ht="13.5">
      <c r="A22" s="355"/>
      <c r="B22" s="356"/>
      <c r="C22" s="313" t="s">
        <v>121</v>
      </c>
      <c r="D22" s="325"/>
      <c r="E22" s="326"/>
      <c r="F22" s="334" t="s">
        <v>141</v>
      </c>
      <c r="G22" s="326"/>
      <c r="H22" s="326"/>
      <c r="I22" s="326">
        <v>1</v>
      </c>
      <c r="J22" s="326">
        <v>28500</v>
      </c>
      <c r="K22" s="334" t="s">
        <v>141</v>
      </c>
      <c r="L22" s="326">
        <v>3374037</v>
      </c>
      <c r="M22" s="326">
        <v>118.38726315789474</v>
      </c>
      <c r="N22" s="3"/>
    </row>
    <row r="23" spans="1:14" ht="13.5">
      <c r="A23" s="355"/>
      <c r="B23" s="356"/>
      <c r="C23" s="313" t="s">
        <v>122</v>
      </c>
      <c r="D23" s="325">
        <v>8</v>
      </c>
      <c r="E23" s="326">
        <v>274982</v>
      </c>
      <c r="F23" s="334" t="s">
        <v>141</v>
      </c>
      <c r="G23" s="326">
        <v>24457237</v>
      </c>
      <c r="H23" s="326">
        <v>88.94122888043582</v>
      </c>
      <c r="I23" s="326">
        <v>62</v>
      </c>
      <c r="J23" s="326">
        <v>2110860</v>
      </c>
      <c r="K23" s="334" t="s">
        <v>141</v>
      </c>
      <c r="L23" s="326">
        <v>196649734</v>
      </c>
      <c r="M23" s="326">
        <v>93.16095525046663</v>
      </c>
      <c r="N23" s="3"/>
    </row>
    <row r="24" spans="1:14" ht="13.5">
      <c r="A24" s="355"/>
      <c r="B24" s="356"/>
      <c r="C24" s="313" t="s">
        <v>123</v>
      </c>
      <c r="D24" s="325">
        <v>1</v>
      </c>
      <c r="E24" s="326">
        <v>35300</v>
      </c>
      <c r="F24" s="334" t="s">
        <v>141</v>
      </c>
      <c r="G24" s="326">
        <v>3311724</v>
      </c>
      <c r="H24" s="326">
        <v>93.81654390934844</v>
      </c>
      <c r="I24" s="326">
        <v>14</v>
      </c>
      <c r="J24" s="326">
        <v>513218</v>
      </c>
      <c r="K24" s="334" t="s">
        <v>141</v>
      </c>
      <c r="L24" s="326">
        <v>49977278</v>
      </c>
      <c r="M24" s="326">
        <v>97.38021269713845</v>
      </c>
      <c r="N24" s="3"/>
    </row>
    <row r="25" spans="1:14" ht="13.5">
      <c r="A25" s="355"/>
      <c r="B25" s="356"/>
      <c r="C25" s="313" t="s">
        <v>124</v>
      </c>
      <c r="D25" s="325">
        <v>1</v>
      </c>
      <c r="E25" s="326">
        <v>43229</v>
      </c>
      <c r="F25" s="334" t="s">
        <v>141</v>
      </c>
      <c r="G25" s="326">
        <v>3592437</v>
      </c>
      <c r="H25" s="326">
        <v>83.10247750352772</v>
      </c>
      <c r="I25" s="326">
        <v>48</v>
      </c>
      <c r="J25" s="326">
        <v>2048421</v>
      </c>
      <c r="K25" s="334" t="s">
        <v>141</v>
      </c>
      <c r="L25" s="326">
        <v>180359245</v>
      </c>
      <c r="M25" s="326">
        <v>88.04793789948452</v>
      </c>
      <c r="N25" s="3"/>
    </row>
    <row r="26" spans="1:14" ht="13.5">
      <c r="A26" s="355"/>
      <c r="B26" s="356"/>
      <c r="C26" s="313" t="s">
        <v>125</v>
      </c>
      <c r="D26" s="325"/>
      <c r="E26" s="326"/>
      <c r="F26" s="334" t="s">
        <v>141</v>
      </c>
      <c r="G26" s="326"/>
      <c r="H26" s="326"/>
      <c r="I26" s="326">
        <v>8</v>
      </c>
      <c r="J26" s="326">
        <v>375525</v>
      </c>
      <c r="K26" s="334" t="s">
        <v>141</v>
      </c>
      <c r="L26" s="326">
        <v>30943672</v>
      </c>
      <c r="M26" s="326">
        <v>82.40109713068371</v>
      </c>
      <c r="N26" s="3"/>
    </row>
    <row r="27" spans="1:14" ht="13.5">
      <c r="A27" s="355"/>
      <c r="B27" s="356"/>
      <c r="C27" s="313" t="s">
        <v>126</v>
      </c>
      <c r="D27" s="325"/>
      <c r="E27" s="326"/>
      <c r="F27" s="334" t="s">
        <v>141</v>
      </c>
      <c r="G27" s="326"/>
      <c r="H27" s="326"/>
      <c r="I27" s="326">
        <v>4</v>
      </c>
      <c r="J27" s="326">
        <v>214508</v>
      </c>
      <c r="K27" s="334" t="s">
        <v>141</v>
      </c>
      <c r="L27" s="326">
        <v>17817081</v>
      </c>
      <c r="M27" s="326">
        <v>83.06021686836854</v>
      </c>
      <c r="N27" s="3"/>
    </row>
    <row r="28" spans="1:14" ht="13.5">
      <c r="A28" s="355"/>
      <c r="B28" s="356"/>
      <c r="C28" s="313" t="s">
        <v>127</v>
      </c>
      <c r="D28" s="325"/>
      <c r="E28" s="326"/>
      <c r="F28" s="334" t="s">
        <v>141</v>
      </c>
      <c r="G28" s="326"/>
      <c r="H28" s="326"/>
      <c r="I28" s="326">
        <v>6</v>
      </c>
      <c r="J28" s="326">
        <v>348603</v>
      </c>
      <c r="K28" s="334" t="s">
        <v>141</v>
      </c>
      <c r="L28" s="326">
        <v>29819453</v>
      </c>
      <c r="M28" s="326">
        <v>85.53986339761849</v>
      </c>
      <c r="N28" s="3"/>
    </row>
    <row r="29" spans="1:14" ht="13.5">
      <c r="A29" s="355"/>
      <c r="B29" s="356"/>
      <c r="C29" s="313" t="s">
        <v>128</v>
      </c>
      <c r="D29" s="325"/>
      <c r="E29" s="326"/>
      <c r="F29" s="334" t="s">
        <v>141</v>
      </c>
      <c r="G29" s="326"/>
      <c r="H29" s="326"/>
      <c r="I29" s="326">
        <v>1</v>
      </c>
      <c r="J29" s="326">
        <v>63087</v>
      </c>
      <c r="K29" s="334" t="s">
        <v>141</v>
      </c>
      <c r="L29" s="326">
        <v>6065275</v>
      </c>
      <c r="M29" s="326">
        <v>96.14143959928353</v>
      </c>
      <c r="N29" s="3"/>
    </row>
    <row r="30" spans="1:14" ht="13.5">
      <c r="A30" s="355"/>
      <c r="B30" s="356"/>
      <c r="C30" s="313" t="s">
        <v>129</v>
      </c>
      <c r="D30" s="325"/>
      <c r="E30" s="326"/>
      <c r="F30" s="334" t="s">
        <v>141</v>
      </c>
      <c r="G30" s="326"/>
      <c r="H30" s="326"/>
      <c r="I30" s="326">
        <v>1</v>
      </c>
      <c r="J30" s="326">
        <v>69931</v>
      </c>
      <c r="K30" s="334" t="s">
        <v>141</v>
      </c>
      <c r="L30" s="326">
        <v>7094525</v>
      </c>
      <c r="M30" s="326">
        <v>101.4503582102358</v>
      </c>
      <c r="N30" s="3"/>
    </row>
    <row r="31" spans="1:14" ht="13.5">
      <c r="A31" s="355"/>
      <c r="B31" s="356"/>
      <c r="C31" s="313" t="s">
        <v>130</v>
      </c>
      <c r="D31" s="325"/>
      <c r="E31" s="326"/>
      <c r="F31" s="334" t="s">
        <v>141</v>
      </c>
      <c r="G31" s="326"/>
      <c r="H31" s="326"/>
      <c r="I31" s="326">
        <v>2</v>
      </c>
      <c r="J31" s="326">
        <v>140096</v>
      </c>
      <c r="K31" s="334" t="s">
        <v>141</v>
      </c>
      <c r="L31" s="326">
        <v>18565971</v>
      </c>
      <c r="M31" s="326">
        <v>132.52320551621744</v>
      </c>
      <c r="N31" s="3"/>
    </row>
    <row r="32" spans="1:14" ht="13.5">
      <c r="A32" s="355"/>
      <c r="B32" s="356"/>
      <c r="C32" s="313" t="s">
        <v>131</v>
      </c>
      <c r="D32" s="325">
        <v>2</v>
      </c>
      <c r="E32" s="326">
        <v>185443</v>
      </c>
      <c r="F32" s="334" t="s">
        <v>141</v>
      </c>
      <c r="G32" s="326">
        <v>13190000</v>
      </c>
      <c r="H32" s="326">
        <v>71.12697702258914</v>
      </c>
      <c r="I32" s="326">
        <v>14</v>
      </c>
      <c r="J32" s="326">
        <v>1285107</v>
      </c>
      <c r="K32" s="334" t="s">
        <v>141</v>
      </c>
      <c r="L32" s="326">
        <v>77306692</v>
      </c>
      <c r="M32" s="326">
        <v>60.1558407198778</v>
      </c>
      <c r="N32" s="3"/>
    </row>
    <row r="33" spans="1:14" ht="13.5">
      <c r="A33" s="355"/>
      <c r="B33" s="356"/>
      <c r="C33" s="313" t="s">
        <v>132</v>
      </c>
      <c r="D33" s="325"/>
      <c r="E33" s="326"/>
      <c r="F33" s="334" t="s">
        <v>141</v>
      </c>
      <c r="G33" s="326"/>
      <c r="H33" s="326"/>
      <c r="I33" s="326">
        <v>9</v>
      </c>
      <c r="J33" s="326">
        <v>989978</v>
      </c>
      <c r="K33" s="334" t="s">
        <v>141</v>
      </c>
      <c r="L33" s="326">
        <v>62461631</v>
      </c>
      <c r="M33" s="326">
        <v>63.09395865362664</v>
      </c>
      <c r="N33" s="3"/>
    </row>
    <row r="34" spans="1:14" ht="13.5">
      <c r="A34" s="355"/>
      <c r="B34" s="356"/>
      <c r="C34" s="313" t="s">
        <v>133</v>
      </c>
      <c r="D34" s="325">
        <v>1</v>
      </c>
      <c r="E34" s="326">
        <v>152297</v>
      </c>
      <c r="F34" s="334" t="s">
        <v>141</v>
      </c>
      <c r="G34" s="326">
        <v>13379890</v>
      </c>
      <c r="H34" s="326">
        <v>87.85393014964181</v>
      </c>
      <c r="I34" s="326">
        <v>5</v>
      </c>
      <c r="J34" s="326">
        <v>756721</v>
      </c>
      <c r="K34" s="334" t="s">
        <v>141</v>
      </c>
      <c r="L34" s="326">
        <v>67834520</v>
      </c>
      <c r="M34" s="326">
        <v>89.64270847511831</v>
      </c>
      <c r="N34" s="3"/>
    </row>
    <row r="35" spans="1:14" ht="13.5">
      <c r="A35" s="357"/>
      <c r="B35" s="358"/>
      <c r="C35" s="314" t="s">
        <v>134</v>
      </c>
      <c r="D35" s="327"/>
      <c r="E35" s="328"/>
      <c r="F35" s="335" t="s">
        <v>141</v>
      </c>
      <c r="G35" s="328"/>
      <c r="H35" s="328"/>
      <c r="I35" s="328"/>
      <c r="J35" s="328"/>
      <c r="K35" s="335" t="s">
        <v>141</v>
      </c>
      <c r="L35" s="328"/>
      <c r="M35" s="328"/>
      <c r="N35" s="3"/>
    </row>
    <row r="36" spans="1:13" ht="13.5">
      <c r="A36" s="341" t="s">
        <v>2</v>
      </c>
      <c r="B36" s="342" t="s">
        <v>3</v>
      </c>
      <c r="C36" s="343" t="s">
        <v>19</v>
      </c>
      <c r="D36" s="339">
        <v>8</v>
      </c>
      <c r="E36" s="339">
        <v>168504</v>
      </c>
      <c r="F36" s="339">
        <v>166468</v>
      </c>
      <c r="G36" s="339">
        <v>20916390</v>
      </c>
      <c r="H36" s="339">
        <v>124.12993163367042</v>
      </c>
      <c r="I36" s="339">
        <v>59</v>
      </c>
      <c r="J36" s="339">
        <v>608205</v>
      </c>
      <c r="K36" s="339">
        <v>820837</v>
      </c>
      <c r="L36" s="339">
        <v>98256615</v>
      </c>
      <c r="M36" s="339">
        <v>161.5518040792167</v>
      </c>
    </row>
    <row r="37" spans="1:13" ht="13.5">
      <c r="A37" s="344"/>
      <c r="B37" s="345"/>
      <c r="C37" s="347" t="s">
        <v>105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</row>
    <row r="38" spans="1:13" ht="13.5">
      <c r="A38" s="344"/>
      <c r="B38" s="345"/>
      <c r="C38" s="347" t="s">
        <v>106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1:13" ht="13.5">
      <c r="A39" s="344"/>
      <c r="B39" s="345"/>
      <c r="C39" s="347" t="s">
        <v>107</v>
      </c>
      <c r="D39" s="348">
        <v>3</v>
      </c>
      <c r="E39" s="348">
        <v>1286</v>
      </c>
      <c r="F39" s="348">
        <v>4320</v>
      </c>
      <c r="G39" s="348">
        <v>1585000</v>
      </c>
      <c r="H39" s="348">
        <v>1232.5038880248833</v>
      </c>
      <c r="I39" s="348">
        <v>25</v>
      </c>
      <c r="J39" s="348">
        <v>10551</v>
      </c>
      <c r="K39" s="348">
        <v>34865</v>
      </c>
      <c r="L39" s="348">
        <v>12100000</v>
      </c>
      <c r="M39" s="348">
        <v>1146.8107288408683</v>
      </c>
    </row>
    <row r="40" spans="1:13" ht="13.5">
      <c r="A40" s="344"/>
      <c r="B40" s="345"/>
      <c r="C40" s="347" t="s">
        <v>107</v>
      </c>
      <c r="D40" s="348"/>
      <c r="E40" s="348"/>
      <c r="F40" s="348"/>
      <c r="G40" s="348"/>
      <c r="H40" s="348"/>
      <c r="I40" s="348">
        <v>1</v>
      </c>
      <c r="J40" s="348">
        <v>499</v>
      </c>
      <c r="K40" s="348">
        <v>1600</v>
      </c>
      <c r="L40" s="348">
        <v>535000</v>
      </c>
      <c r="M40" s="348">
        <v>1072.1442885771544</v>
      </c>
    </row>
    <row r="41" spans="1:13" ht="13.5">
      <c r="A41" s="344"/>
      <c r="B41" s="345"/>
      <c r="C41" s="347" t="s">
        <v>107</v>
      </c>
      <c r="D41" s="348"/>
      <c r="E41" s="348"/>
      <c r="F41" s="348"/>
      <c r="G41" s="348"/>
      <c r="H41" s="348"/>
      <c r="I41" s="348">
        <v>1</v>
      </c>
      <c r="J41" s="348">
        <v>499</v>
      </c>
      <c r="K41" s="348">
        <v>1830</v>
      </c>
      <c r="L41" s="348">
        <v>515000</v>
      </c>
      <c r="M41" s="348">
        <v>1032.064128256513</v>
      </c>
    </row>
    <row r="42" spans="1:13" ht="13.5">
      <c r="A42" s="344"/>
      <c r="B42" s="345"/>
      <c r="C42" s="347" t="s">
        <v>108</v>
      </c>
      <c r="D42" s="348">
        <v>1</v>
      </c>
      <c r="E42" s="348">
        <v>749</v>
      </c>
      <c r="F42" s="348">
        <v>2350</v>
      </c>
      <c r="G42" s="348">
        <v>575000</v>
      </c>
      <c r="H42" s="348">
        <v>767.6902536715621</v>
      </c>
      <c r="I42" s="348">
        <v>11</v>
      </c>
      <c r="J42" s="348">
        <v>8239</v>
      </c>
      <c r="K42" s="348">
        <v>24100</v>
      </c>
      <c r="L42" s="348">
        <v>7868260</v>
      </c>
      <c r="M42" s="348">
        <v>955.0018206092973</v>
      </c>
    </row>
    <row r="43" spans="1:13" ht="13.5">
      <c r="A43" s="344"/>
      <c r="B43" s="345"/>
      <c r="C43" s="347" t="s">
        <v>108</v>
      </c>
      <c r="D43" s="348"/>
      <c r="E43" s="348"/>
      <c r="F43" s="348"/>
      <c r="G43" s="348"/>
      <c r="H43" s="348"/>
      <c r="I43" s="348">
        <v>3</v>
      </c>
      <c r="J43" s="348">
        <v>2246</v>
      </c>
      <c r="K43" s="348">
        <v>6423</v>
      </c>
      <c r="L43" s="348">
        <v>3542340</v>
      </c>
      <c r="M43" s="348">
        <v>1577.1772039180767</v>
      </c>
    </row>
    <row r="44" spans="1:13" ht="13.5">
      <c r="A44" s="344"/>
      <c r="B44" s="345"/>
      <c r="C44" s="347" t="s">
        <v>108</v>
      </c>
      <c r="D44" s="348">
        <v>1</v>
      </c>
      <c r="E44" s="348">
        <v>749</v>
      </c>
      <c r="F44" s="348">
        <v>2400</v>
      </c>
      <c r="G44" s="348">
        <v>658000</v>
      </c>
      <c r="H44" s="348">
        <v>878.5046728971963</v>
      </c>
      <c r="I44" s="348">
        <v>3</v>
      </c>
      <c r="J44" s="348">
        <v>2197</v>
      </c>
      <c r="K44" s="348">
        <v>6500</v>
      </c>
      <c r="L44" s="348">
        <v>2690000</v>
      </c>
      <c r="M44" s="348">
        <v>1224.3969048702777</v>
      </c>
    </row>
    <row r="45" spans="1:13" ht="13.5">
      <c r="A45" s="344"/>
      <c r="B45" s="345"/>
      <c r="C45" s="347" t="s">
        <v>109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1:13" ht="13.5">
      <c r="A46" s="344"/>
      <c r="B46" s="345"/>
      <c r="C46" s="347" t="s">
        <v>110</v>
      </c>
      <c r="D46" s="348"/>
      <c r="E46" s="348"/>
      <c r="F46" s="348"/>
      <c r="G46" s="348"/>
      <c r="H46" s="348"/>
      <c r="I46" s="348">
        <v>1</v>
      </c>
      <c r="J46" s="348">
        <v>2988</v>
      </c>
      <c r="K46" s="348">
        <v>2329</v>
      </c>
      <c r="L46" s="348">
        <v>1400700</v>
      </c>
      <c r="M46" s="348">
        <v>468.77510040160644</v>
      </c>
    </row>
    <row r="47" spans="1:13" ht="13.5">
      <c r="A47" s="344"/>
      <c r="B47" s="345"/>
      <c r="C47" s="347" t="s">
        <v>111</v>
      </c>
      <c r="D47" s="348"/>
      <c r="E47" s="348"/>
      <c r="F47" s="348"/>
      <c r="G47" s="348"/>
      <c r="H47" s="348"/>
      <c r="I47" s="348">
        <v>1</v>
      </c>
      <c r="J47" s="348">
        <v>3170</v>
      </c>
      <c r="K47" s="348">
        <v>4600</v>
      </c>
      <c r="L47" s="348">
        <v>1435000</v>
      </c>
      <c r="M47" s="348">
        <v>452.6813880126183</v>
      </c>
    </row>
    <row r="48" spans="1:13" ht="13.5">
      <c r="A48" s="344"/>
      <c r="B48" s="345"/>
      <c r="C48" s="347" t="s">
        <v>112</v>
      </c>
      <c r="D48" s="348"/>
      <c r="E48" s="348"/>
      <c r="F48" s="348"/>
      <c r="G48" s="348"/>
      <c r="H48" s="348"/>
      <c r="I48" s="348">
        <v>1</v>
      </c>
      <c r="J48" s="348">
        <v>4620</v>
      </c>
      <c r="K48" s="348">
        <v>6300</v>
      </c>
      <c r="L48" s="348">
        <v>1400000</v>
      </c>
      <c r="M48" s="348">
        <v>303.030303030303</v>
      </c>
    </row>
    <row r="49" spans="1:13" ht="13.5">
      <c r="A49" s="344"/>
      <c r="B49" s="345"/>
      <c r="C49" s="347" t="s">
        <v>112</v>
      </c>
      <c r="D49" s="348">
        <v>1</v>
      </c>
      <c r="E49" s="348">
        <v>4865</v>
      </c>
      <c r="F49" s="348">
        <v>4988</v>
      </c>
      <c r="G49" s="348">
        <v>2020000</v>
      </c>
      <c r="H49" s="348">
        <v>415.21068859198357</v>
      </c>
      <c r="I49" s="348">
        <v>1</v>
      </c>
      <c r="J49" s="348">
        <v>4865</v>
      </c>
      <c r="K49" s="348">
        <v>4988</v>
      </c>
      <c r="L49" s="348">
        <v>2020000</v>
      </c>
      <c r="M49" s="348">
        <v>415.21068859198357</v>
      </c>
    </row>
    <row r="50" spans="1:13" ht="13.5">
      <c r="A50" s="344"/>
      <c r="B50" s="345"/>
      <c r="C50" s="347" t="s">
        <v>112</v>
      </c>
      <c r="D50" s="348"/>
      <c r="E50" s="348"/>
      <c r="F50" s="348"/>
      <c r="G50" s="348"/>
      <c r="H50" s="348"/>
      <c r="I50" s="348">
        <v>1</v>
      </c>
      <c r="J50" s="348">
        <v>4008</v>
      </c>
      <c r="K50" s="348">
        <v>6230</v>
      </c>
      <c r="L50" s="348">
        <v>1672000</v>
      </c>
      <c r="M50" s="348">
        <v>417.16566866267465</v>
      </c>
    </row>
    <row r="51" spans="1:13" ht="13.5">
      <c r="A51" s="344"/>
      <c r="B51" s="345"/>
      <c r="C51" s="347" t="s">
        <v>113</v>
      </c>
      <c r="D51" s="348"/>
      <c r="E51" s="348"/>
      <c r="F51" s="348"/>
      <c r="G51" s="348"/>
      <c r="H51" s="348"/>
      <c r="I51" s="348">
        <v>1</v>
      </c>
      <c r="J51" s="348">
        <v>5736</v>
      </c>
      <c r="K51" s="348">
        <v>8671</v>
      </c>
      <c r="L51" s="348">
        <v>2725000</v>
      </c>
      <c r="M51" s="348">
        <v>475.0697350069735</v>
      </c>
    </row>
    <row r="52" spans="1:13" ht="13.5">
      <c r="A52" s="344"/>
      <c r="B52" s="345"/>
      <c r="C52" s="347" t="s">
        <v>114</v>
      </c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1:13" ht="13.5">
      <c r="A53" s="344"/>
      <c r="B53" s="345"/>
      <c r="C53" s="347" t="s">
        <v>115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</row>
    <row r="54" spans="1:13" ht="13.5">
      <c r="A54" s="344"/>
      <c r="B54" s="345"/>
      <c r="C54" s="347" t="s">
        <v>116</v>
      </c>
      <c r="D54" s="348">
        <v>1</v>
      </c>
      <c r="E54" s="348">
        <v>8558</v>
      </c>
      <c r="F54" s="348">
        <v>4990</v>
      </c>
      <c r="G54" s="348">
        <v>2698500</v>
      </c>
      <c r="H54" s="348">
        <v>315.3189997663005</v>
      </c>
      <c r="I54" s="348">
        <v>1</v>
      </c>
      <c r="J54" s="348">
        <v>8558</v>
      </c>
      <c r="K54" s="348">
        <v>4990</v>
      </c>
      <c r="L54" s="348">
        <v>2698500</v>
      </c>
      <c r="M54" s="348">
        <v>315.3189997663005</v>
      </c>
    </row>
    <row r="55" spans="1:13" ht="13.5">
      <c r="A55" s="344"/>
      <c r="B55" s="345"/>
      <c r="C55" s="347" t="s">
        <v>117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1:13" ht="13.5">
      <c r="A56" s="344"/>
      <c r="B56" s="345"/>
      <c r="C56" s="347" t="s">
        <v>118</v>
      </c>
      <c r="D56" s="348"/>
      <c r="E56" s="348"/>
      <c r="F56" s="348"/>
      <c r="G56" s="348"/>
      <c r="H56" s="348"/>
      <c r="I56" s="348">
        <v>3</v>
      </c>
      <c r="J56" s="348">
        <v>33571</v>
      </c>
      <c r="K56" s="348">
        <v>18900</v>
      </c>
      <c r="L56" s="348">
        <v>10659458</v>
      </c>
      <c r="M56" s="348">
        <v>317.5198236573233</v>
      </c>
    </row>
    <row r="57" spans="1:13" ht="13.5">
      <c r="A57" s="344"/>
      <c r="B57" s="345"/>
      <c r="C57" s="347" t="s">
        <v>119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1:13" ht="13.5">
      <c r="A58" s="344"/>
      <c r="B58" s="345"/>
      <c r="C58" s="347" t="s">
        <v>120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1:13" ht="13.5">
      <c r="A59" s="344"/>
      <c r="B59" s="345"/>
      <c r="C59" s="347" t="s">
        <v>121</v>
      </c>
      <c r="D59" s="348"/>
      <c r="E59" s="348"/>
      <c r="F59" s="348"/>
      <c r="G59" s="348"/>
      <c r="H59" s="348"/>
      <c r="I59" s="348"/>
      <c r="J59" s="348"/>
      <c r="K59" s="348"/>
      <c r="L59" s="348"/>
      <c r="M59" s="348"/>
    </row>
    <row r="60" spans="1:13" ht="13.5">
      <c r="A60" s="344"/>
      <c r="B60" s="345"/>
      <c r="C60" s="347" t="s">
        <v>122</v>
      </c>
      <c r="D60" s="348"/>
      <c r="E60" s="348"/>
      <c r="F60" s="348"/>
      <c r="G60" s="348"/>
      <c r="H60" s="348"/>
      <c r="I60" s="348"/>
      <c r="J60" s="348"/>
      <c r="K60" s="348"/>
      <c r="L60" s="348"/>
      <c r="M60" s="348"/>
    </row>
    <row r="61" spans="1:13" ht="13.5">
      <c r="A61" s="344"/>
      <c r="B61" s="345"/>
      <c r="C61" s="347" t="s">
        <v>123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</row>
    <row r="62" spans="1:13" ht="13.5">
      <c r="A62" s="344"/>
      <c r="B62" s="345"/>
      <c r="C62" s="347" t="s">
        <v>124</v>
      </c>
      <c r="D62" s="348"/>
      <c r="E62" s="348"/>
      <c r="F62" s="348"/>
      <c r="G62" s="348"/>
      <c r="H62" s="348"/>
      <c r="I62" s="348"/>
      <c r="J62" s="348"/>
      <c r="K62" s="348"/>
      <c r="L62" s="348"/>
      <c r="M62" s="348"/>
    </row>
    <row r="63" spans="1:13" ht="13.5">
      <c r="A63" s="344"/>
      <c r="B63" s="345"/>
      <c r="C63" s="347" t="s">
        <v>125</v>
      </c>
      <c r="D63" s="348"/>
      <c r="E63" s="348"/>
      <c r="F63" s="348"/>
      <c r="G63" s="348"/>
      <c r="H63" s="348"/>
      <c r="I63" s="348">
        <v>1</v>
      </c>
      <c r="J63" s="348">
        <v>49720</v>
      </c>
      <c r="K63" s="348">
        <v>88881</v>
      </c>
      <c r="L63" s="348">
        <v>5240300</v>
      </c>
      <c r="M63" s="348">
        <v>105.39621882542237</v>
      </c>
    </row>
    <row r="64" spans="1:13" ht="13.5">
      <c r="A64" s="344"/>
      <c r="B64" s="345"/>
      <c r="C64" s="347" t="s">
        <v>126</v>
      </c>
      <c r="D64" s="348"/>
      <c r="E64" s="348"/>
      <c r="F64" s="348"/>
      <c r="G64" s="348"/>
      <c r="H64" s="348"/>
      <c r="I64" s="348">
        <v>1</v>
      </c>
      <c r="J64" s="348">
        <v>54920</v>
      </c>
      <c r="K64" s="348">
        <v>97355</v>
      </c>
      <c r="L64" s="348">
        <v>4752409</v>
      </c>
      <c r="M64" s="348">
        <v>86.53330298616169</v>
      </c>
    </row>
    <row r="65" spans="1:13" ht="13.5">
      <c r="A65" s="344"/>
      <c r="B65" s="345"/>
      <c r="C65" s="347" t="s">
        <v>127</v>
      </c>
      <c r="D65" s="348"/>
      <c r="E65" s="348"/>
      <c r="F65" s="348"/>
      <c r="G65" s="348"/>
      <c r="H65" s="348"/>
      <c r="I65" s="348"/>
      <c r="J65" s="348"/>
      <c r="K65" s="348"/>
      <c r="L65" s="348"/>
      <c r="M65" s="348"/>
    </row>
    <row r="66" spans="1:13" ht="13.5">
      <c r="A66" s="344"/>
      <c r="B66" s="345"/>
      <c r="C66" s="347" t="s">
        <v>128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</row>
    <row r="67" spans="1:13" ht="13.5">
      <c r="A67" s="344"/>
      <c r="B67" s="345"/>
      <c r="C67" s="347" t="s">
        <v>129</v>
      </c>
      <c r="D67" s="348"/>
      <c r="E67" s="348"/>
      <c r="F67" s="348"/>
      <c r="G67" s="348"/>
      <c r="H67" s="348"/>
      <c r="I67" s="348"/>
      <c r="J67" s="348"/>
      <c r="K67" s="348"/>
      <c r="L67" s="348"/>
      <c r="M67" s="348"/>
    </row>
    <row r="68" spans="1:13" ht="13.5">
      <c r="A68" s="344"/>
      <c r="B68" s="345"/>
      <c r="C68" s="347" t="s">
        <v>130</v>
      </c>
      <c r="D68" s="348"/>
      <c r="E68" s="348"/>
      <c r="F68" s="348"/>
      <c r="G68" s="348"/>
      <c r="H68" s="348"/>
      <c r="I68" s="348"/>
      <c r="J68" s="348"/>
      <c r="K68" s="348"/>
      <c r="L68" s="348"/>
      <c r="M68" s="348"/>
    </row>
    <row r="69" spans="1:13" ht="13.5">
      <c r="A69" s="344"/>
      <c r="B69" s="345"/>
      <c r="C69" s="347" t="s">
        <v>131</v>
      </c>
      <c r="D69" s="348"/>
      <c r="E69" s="348"/>
      <c r="F69" s="348"/>
      <c r="G69" s="348"/>
      <c r="H69" s="348"/>
      <c r="I69" s="348"/>
      <c r="J69" s="348"/>
      <c r="K69" s="348"/>
      <c r="L69" s="348"/>
      <c r="M69" s="348"/>
    </row>
    <row r="70" spans="1:13" ht="13.5">
      <c r="A70" s="344"/>
      <c r="B70" s="345"/>
      <c r="C70" s="347" t="s">
        <v>132</v>
      </c>
      <c r="D70" s="348"/>
      <c r="E70" s="348"/>
      <c r="F70" s="348"/>
      <c r="G70" s="348"/>
      <c r="H70" s="348"/>
      <c r="I70" s="348">
        <v>1</v>
      </c>
      <c r="J70" s="348">
        <v>107224</v>
      </c>
      <c r="K70" s="348">
        <v>207451</v>
      </c>
      <c r="L70" s="348">
        <v>9940728</v>
      </c>
      <c r="M70" s="348">
        <v>92.70991569051705</v>
      </c>
    </row>
    <row r="71" spans="1:13" ht="13.5">
      <c r="A71" s="344"/>
      <c r="B71" s="345"/>
      <c r="C71" s="347" t="s">
        <v>133</v>
      </c>
      <c r="D71" s="348">
        <v>1</v>
      </c>
      <c r="E71" s="348">
        <v>152297</v>
      </c>
      <c r="F71" s="348">
        <v>147420</v>
      </c>
      <c r="G71" s="348">
        <v>13379890</v>
      </c>
      <c r="H71" s="348">
        <v>87.85393014964181</v>
      </c>
      <c r="I71" s="348">
        <v>2</v>
      </c>
      <c r="J71" s="348">
        <v>304594</v>
      </c>
      <c r="K71" s="348">
        <v>294824</v>
      </c>
      <c r="L71" s="348">
        <v>27061920</v>
      </c>
      <c r="M71" s="348">
        <v>88.84587352344433</v>
      </c>
    </row>
    <row r="72" spans="1:13" ht="13.5">
      <c r="A72" s="344"/>
      <c r="B72" s="342" t="s">
        <v>5</v>
      </c>
      <c r="C72" s="346" t="s">
        <v>19</v>
      </c>
      <c r="D72" s="340"/>
      <c r="E72" s="340"/>
      <c r="F72" s="340" t="s">
        <v>141</v>
      </c>
      <c r="G72" s="340"/>
      <c r="H72" s="340"/>
      <c r="I72" s="340">
        <v>1</v>
      </c>
      <c r="J72" s="340">
        <v>19</v>
      </c>
      <c r="K72" s="340" t="s">
        <v>141</v>
      </c>
      <c r="L72" s="340">
        <v>156000</v>
      </c>
      <c r="M72" s="340">
        <v>8210.526315789473</v>
      </c>
    </row>
    <row r="73" spans="1:13" ht="13.5">
      <c r="A73" s="344"/>
      <c r="B73" s="345"/>
      <c r="C73" s="347" t="s">
        <v>105</v>
      </c>
      <c r="D73" s="348"/>
      <c r="E73" s="348"/>
      <c r="F73" s="348" t="s">
        <v>141</v>
      </c>
      <c r="G73" s="348"/>
      <c r="H73" s="348"/>
      <c r="I73" s="348">
        <v>1</v>
      </c>
      <c r="J73" s="348">
        <v>19</v>
      </c>
      <c r="K73" s="348" t="s">
        <v>141</v>
      </c>
      <c r="L73" s="348">
        <v>156000</v>
      </c>
      <c r="M73" s="348">
        <v>8210.526315789473</v>
      </c>
    </row>
    <row r="74" spans="1:13" ht="13.5">
      <c r="A74" s="344"/>
      <c r="B74" s="342" t="s">
        <v>6</v>
      </c>
      <c r="C74" s="346" t="s">
        <v>19</v>
      </c>
      <c r="D74" s="340">
        <v>1</v>
      </c>
      <c r="E74" s="340">
        <v>620</v>
      </c>
      <c r="F74" s="340" t="s">
        <v>141</v>
      </c>
      <c r="G74" s="340">
        <v>900000</v>
      </c>
      <c r="H74" s="340">
        <v>1451.6129032258063</v>
      </c>
      <c r="I74" s="340">
        <v>9</v>
      </c>
      <c r="J74" s="340">
        <v>37674</v>
      </c>
      <c r="K74" s="340" t="s">
        <v>141</v>
      </c>
      <c r="L74" s="340">
        <v>21735902</v>
      </c>
      <c r="M74" s="340">
        <v>576.9470191644104</v>
      </c>
    </row>
    <row r="75" spans="1:13" ht="13.5">
      <c r="A75" s="344"/>
      <c r="B75" s="345"/>
      <c r="C75" s="347" t="s">
        <v>105</v>
      </c>
      <c r="D75" s="348"/>
      <c r="E75" s="348"/>
      <c r="F75" s="348" t="s">
        <v>141</v>
      </c>
      <c r="G75" s="348"/>
      <c r="H75" s="348"/>
      <c r="I75" s="348"/>
      <c r="J75" s="348"/>
      <c r="K75" s="348" t="s">
        <v>141</v>
      </c>
      <c r="L75" s="348"/>
      <c r="M75" s="348"/>
    </row>
    <row r="76" spans="1:13" ht="13.5">
      <c r="A76" s="344"/>
      <c r="B76" s="345"/>
      <c r="C76" s="347" t="s">
        <v>106</v>
      </c>
      <c r="D76" s="348"/>
      <c r="E76" s="348"/>
      <c r="F76" s="348" t="s">
        <v>141</v>
      </c>
      <c r="G76" s="348"/>
      <c r="H76" s="348"/>
      <c r="I76" s="348"/>
      <c r="J76" s="348"/>
      <c r="K76" s="348" t="s">
        <v>141</v>
      </c>
      <c r="L76" s="348"/>
      <c r="M76" s="348"/>
    </row>
    <row r="77" spans="1:13" ht="13.5">
      <c r="A77" s="344"/>
      <c r="B77" s="345"/>
      <c r="C77" s="347" t="s">
        <v>107</v>
      </c>
      <c r="D77" s="348"/>
      <c r="E77" s="348"/>
      <c r="F77" s="348" t="s">
        <v>141</v>
      </c>
      <c r="G77" s="348"/>
      <c r="H77" s="348"/>
      <c r="I77" s="348">
        <v>2</v>
      </c>
      <c r="J77" s="348">
        <v>398</v>
      </c>
      <c r="K77" s="348" t="s">
        <v>141</v>
      </c>
      <c r="L77" s="348">
        <v>1136202</v>
      </c>
      <c r="M77" s="348">
        <v>2854.778894472362</v>
      </c>
    </row>
    <row r="78" spans="1:13" ht="13.5">
      <c r="A78" s="344"/>
      <c r="B78" s="345"/>
      <c r="C78" s="347" t="s">
        <v>108</v>
      </c>
      <c r="D78" s="348">
        <v>1</v>
      </c>
      <c r="E78" s="348">
        <v>620</v>
      </c>
      <c r="F78" s="348" t="s">
        <v>141</v>
      </c>
      <c r="G78" s="348">
        <v>900000</v>
      </c>
      <c r="H78" s="348">
        <v>1451.6129032258063</v>
      </c>
      <c r="I78" s="348">
        <v>2</v>
      </c>
      <c r="J78" s="348">
        <v>1520</v>
      </c>
      <c r="K78" s="348" t="s">
        <v>141</v>
      </c>
      <c r="L78" s="348">
        <v>2779200</v>
      </c>
      <c r="M78" s="348">
        <v>1828.421052631579</v>
      </c>
    </row>
    <row r="79" spans="1:13" ht="13.5">
      <c r="A79" s="344"/>
      <c r="B79" s="345"/>
      <c r="C79" s="347" t="s">
        <v>109</v>
      </c>
      <c r="D79" s="348"/>
      <c r="E79" s="348"/>
      <c r="F79" s="348" t="s">
        <v>141</v>
      </c>
      <c r="G79" s="348"/>
      <c r="H79" s="348"/>
      <c r="I79" s="348">
        <v>2</v>
      </c>
      <c r="J79" s="348">
        <v>2349</v>
      </c>
      <c r="K79" s="348" t="s">
        <v>141</v>
      </c>
      <c r="L79" s="348">
        <v>2834000</v>
      </c>
      <c r="M79" s="348">
        <v>1206.4708386547468</v>
      </c>
    </row>
    <row r="80" spans="1:13" ht="13.5">
      <c r="A80" s="344"/>
      <c r="B80" s="345"/>
      <c r="C80" s="347" t="s">
        <v>110</v>
      </c>
      <c r="D80" s="348"/>
      <c r="E80" s="348"/>
      <c r="F80" s="348" t="s">
        <v>141</v>
      </c>
      <c r="G80" s="348"/>
      <c r="H80" s="348"/>
      <c r="I80" s="348">
        <v>1</v>
      </c>
      <c r="J80" s="348">
        <v>2590</v>
      </c>
      <c r="K80" s="348" t="s">
        <v>141</v>
      </c>
      <c r="L80" s="348">
        <v>2992500</v>
      </c>
      <c r="M80" s="348">
        <v>1155.4054054054054</v>
      </c>
    </row>
    <row r="81" spans="1:13" ht="13.5">
      <c r="A81" s="344"/>
      <c r="B81" s="345"/>
      <c r="C81" s="347" t="s">
        <v>111</v>
      </c>
      <c r="D81" s="348"/>
      <c r="E81" s="348"/>
      <c r="F81" s="348" t="s">
        <v>141</v>
      </c>
      <c r="G81" s="348"/>
      <c r="H81" s="348"/>
      <c r="I81" s="348"/>
      <c r="J81" s="348"/>
      <c r="K81" s="348" t="s">
        <v>141</v>
      </c>
      <c r="L81" s="348"/>
      <c r="M81" s="348"/>
    </row>
    <row r="82" spans="1:13" ht="13.5">
      <c r="A82" s="344"/>
      <c r="B82" s="345"/>
      <c r="C82" s="347" t="s">
        <v>112</v>
      </c>
      <c r="D82" s="348"/>
      <c r="E82" s="348"/>
      <c r="F82" s="348" t="s">
        <v>141</v>
      </c>
      <c r="G82" s="348"/>
      <c r="H82" s="348"/>
      <c r="I82" s="348"/>
      <c r="J82" s="348"/>
      <c r="K82" s="348" t="s">
        <v>141</v>
      </c>
      <c r="L82" s="348"/>
      <c r="M82" s="348"/>
    </row>
    <row r="83" spans="1:13" ht="13.5">
      <c r="A83" s="344"/>
      <c r="B83" s="345"/>
      <c r="C83" s="347" t="s">
        <v>113</v>
      </c>
      <c r="D83" s="348"/>
      <c r="E83" s="348"/>
      <c r="F83" s="348" t="s">
        <v>141</v>
      </c>
      <c r="G83" s="348"/>
      <c r="H83" s="348"/>
      <c r="I83" s="348"/>
      <c r="J83" s="348"/>
      <c r="K83" s="348" t="s">
        <v>141</v>
      </c>
      <c r="L83" s="348"/>
      <c r="M83" s="348"/>
    </row>
    <row r="84" spans="1:13" ht="13.5">
      <c r="A84" s="344"/>
      <c r="B84" s="345"/>
      <c r="C84" s="347" t="s">
        <v>114</v>
      </c>
      <c r="D84" s="348"/>
      <c r="E84" s="348"/>
      <c r="F84" s="348" t="s">
        <v>141</v>
      </c>
      <c r="G84" s="348"/>
      <c r="H84" s="348"/>
      <c r="I84" s="348"/>
      <c r="J84" s="348"/>
      <c r="K84" s="348" t="s">
        <v>141</v>
      </c>
      <c r="L84" s="348"/>
      <c r="M84" s="348"/>
    </row>
    <row r="85" spans="1:13" ht="13.5">
      <c r="A85" s="344"/>
      <c r="B85" s="345"/>
      <c r="C85" s="347" t="s">
        <v>115</v>
      </c>
      <c r="D85" s="348"/>
      <c r="E85" s="348"/>
      <c r="F85" s="348" t="s">
        <v>141</v>
      </c>
      <c r="G85" s="348"/>
      <c r="H85" s="348"/>
      <c r="I85" s="348"/>
      <c r="J85" s="348"/>
      <c r="K85" s="348" t="s">
        <v>141</v>
      </c>
      <c r="L85" s="348"/>
      <c r="M85" s="348"/>
    </row>
    <row r="86" spans="1:13" ht="13.5">
      <c r="A86" s="344"/>
      <c r="B86" s="345"/>
      <c r="C86" s="347" t="s">
        <v>116</v>
      </c>
      <c r="D86" s="348"/>
      <c r="E86" s="348"/>
      <c r="F86" s="348" t="s">
        <v>141</v>
      </c>
      <c r="G86" s="348"/>
      <c r="H86" s="348"/>
      <c r="I86" s="348"/>
      <c r="J86" s="348"/>
      <c r="K86" s="348" t="s">
        <v>141</v>
      </c>
      <c r="L86" s="348"/>
      <c r="M86" s="348"/>
    </row>
    <row r="87" spans="1:13" ht="13.5">
      <c r="A87" s="344"/>
      <c r="B87" s="345"/>
      <c r="C87" s="347" t="s">
        <v>117</v>
      </c>
      <c r="D87" s="348"/>
      <c r="E87" s="348"/>
      <c r="F87" s="348" t="s">
        <v>141</v>
      </c>
      <c r="G87" s="348"/>
      <c r="H87" s="348"/>
      <c r="I87" s="348"/>
      <c r="J87" s="348"/>
      <c r="K87" s="348" t="s">
        <v>141</v>
      </c>
      <c r="L87" s="348"/>
      <c r="M87" s="348"/>
    </row>
    <row r="88" spans="1:13" ht="13.5">
      <c r="A88" s="344"/>
      <c r="B88" s="345"/>
      <c r="C88" s="347" t="s">
        <v>118</v>
      </c>
      <c r="D88" s="348"/>
      <c r="E88" s="348"/>
      <c r="F88" s="348" t="s">
        <v>141</v>
      </c>
      <c r="G88" s="348"/>
      <c r="H88" s="348"/>
      <c r="I88" s="348">
        <v>1</v>
      </c>
      <c r="J88" s="348">
        <v>14920</v>
      </c>
      <c r="K88" s="348" t="s">
        <v>141</v>
      </c>
      <c r="L88" s="348">
        <v>5801000</v>
      </c>
      <c r="M88" s="348">
        <v>388.8069705093834</v>
      </c>
    </row>
    <row r="89" spans="1:13" ht="13.5">
      <c r="A89" s="344"/>
      <c r="B89" s="345"/>
      <c r="C89" s="347" t="s">
        <v>119</v>
      </c>
      <c r="D89" s="348"/>
      <c r="E89" s="348"/>
      <c r="F89" s="348" t="s">
        <v>141</v>
      </c>
      <c r="G89" s="348"/>
      <c r="H89" s="348"/>
      <c r="I89" s="348">
        <v>1</v>
      </c>
      <c r="J89" s="348">
        <v>15897</v>
      </c>
      <c r="K89" s="348" t="s">
        <v>141</v>
      </c>
      <c r="L89" s="348">
        <v>6193000</v>
      </c>
      <c r="M89" s="348">
        <v>389.570359187268</v>
      </c>
    </row>
    <row r="90" spans="1:13" ht="13.5">
      <c r="A90" s="344"/>
      <c r="B90" s="342" t="s">
        <v>7</v>
      </c>
      <c r="C90" s="346" t="s">
        <v>19</v>
      </c>
      <c r="D90" s="340">
        <v>6</v>
      </c>
      <c r="E90" s="340">
        <v>30196</v>
      </c>
      <c r="F90" s="340">
        <v>44932</v>
      </c>
      <c r="G90" s="340">
        <v>8680660</v>
      </c>
      <c r="H90" s="340">
        <v>287.4771492912969</v>
      </c>
      <c r="I90" s="340">
        <v>16</v>
      </c>
      <c r="J90" s="340">
        <v>61542</v>
      </c>
      <c r="K90" s="340">
        <v>91891</v>
      </c>
      <c r="L90" s="340">
        <v>18547202</v>
      </c>
      <c r="M90" s="340">
        <v>301.37470345455137</v>
      </c>
    </row>
    <row r="91" spans="1:13" ht="13.5">
      <c r="A91" s="344"/>
      <c r="B91" s="345"/>
      <c r="C91" s="347" t="s">
        <v>105</v>
      </c>
      <c r="D91" s="348"/>
      <c r="E91" s="348"/>
      <c r="F91" s="348"/>
      <c r="G91" s="348"/>
      <c r="H91" s="348"/>
      <c r="I91" s="348">
        <v>1</v>
      </c>
      <c r="J91" s="348">
        <v>19</v>
      </c>
      <c r="K91" s="348">
        <v>80</v>
      </c>
      <c r="L91" s="348">
        <v>60000</v>
      </c>
      <c r="M91" s="348">
        <v>3157.8947368421054</v>
      </c>
    </row>
    <row r="92" spans="1:13" ht="13.5">
      <c r="A92" s="344"/>
      <c r="B92" s="345"/>
      <c r="C92" s="347" t="s">
        <v>106</v>
      </c>
      <c r="D92" s="348"/>
      <c r="E92" s="348"/>
      <c r="F92" s="348"/>
      <c r="G92" s="348"/>
      <c r="H92" s="348"/>
      <c r="I92" s="348">
        <v>2</v>
      </c>
      <c r="J92" s="348">
        <v>159</v>
      </c>
      <c r="K92" s="348">
        <v>390</v>
      </c>
      <c r="L92" s="348">
        <v>300000</v>
      </c>
      <c r="M92" s="348">
        <v>1886.7924528301887</v>
      </c>
    </row>
    <row r="93" spans="1:13" ht="13.5">
      <c r="A93" s="344"/>
      <c r="B93" s="345"/>
      <c r="C93" s="347" t="s">
        <v>107</v>
      </c>
      <c r="D93" s="348">
        <v>2</v>
      </c>
      <c r="E93" s="348">
        <v>777</v>
      </c>
      <c r="F93" s="348">
        <v>1657</v>
      </c>
      <c r="G93" s="348">
        <v>991800</v>
      </c>
      <c r="H93" s="348">
        <v>1276.4478764478765</v>
      </c>
      <c r="I93" s="348">
        <v>3</v>
      </c>
      <c r="J93" s="348">
        <v>1276</v>
      </c>
      <c r="K93" s="348">
        <v>2897</v>
      </c>
      <c r="L93" s="348">
        <v>1650800</v>
      </c>
      <c r="M93" s="348">
        <v>1293.730407523511</v>
      </c>
    </row>
    <row r="94" spans="1:13" ht="13.5">
      <c r="A94" s="344"/>
      <c r="B94" s="345"/>
      <c r="C94" s="347" t="s">
        <v>108</v>
      </c>
      <c r="D94" s="348">
        <v>1</v>
      </c>
      <c r="E94" s="348">
        <v>749</v>
      </c>
      <c r="F94" s="348">
        <v>1895</v>
      </c>
      <c r="G94" s="348">
        <v>810000</v>
      </c>
      <c r="H94" s="348">
        <v>1081.4419225634178</v>
      </c>
      <c r="I94" s="348">
        <v>3</v>
      </c>
      <c r="J94" s="348">
        <v>2074</v>
      </c>
      <c r="K94" s="348">
        <v>4617</v>
      </c>
      <c r="L94" s="348">
        <v>2371445</v>
      </c>
      <c r="M94" s="348">
        <v>1143.4161041465766</v>
      </c>
    </row>
    <row r="95" spans="1:13" ht="13.5">
      <c r="A95" s="344"/>
      <c r="B95" s="345"/>
      <c r="C95" s="347" t="s">
        <v>108</v>
      </c>
      <c r="D95" s="348"/>
      <c r="E95" s="348"/>
      <c r="F95" s="348"/>
      <c r="G95" s="348"/>
      <c r="H95" s="348"/>
      <c r="I95" s="348">
        <v>1</v>
      </c>
      <c r="J95" s="348">
        <v>999</v>
      </c>
      <c r="K95" s="348">
        <v>1296</v>
      </c>
      <c r="L95" s="348">
        <v>1051352</v>
      </c>
      <c r="M95" s="348">
        <v>1052.4044044044044</v>
      </c>
    </row>
    <row r="96" spans="1:13" ht="13.5">
      <c r="A96" s="344"/>
      <c r="B96" s="345"/>
      <c r="C96" s="347" t="s">
        <v>109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</row>
    <row r="97" spans="1:13" ht="13.5">
      <c r="A97" s="344"/>
      <c r="B97" s="345"/>
      <c r="C97" s="347" t="s">
        <v>110</v>
      </c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1:13" ht="13.5">
      <c r="A98" s="344"/>
      <c r="B98" s="345"/>
      <c r="C98" s="347" t="s">
        <v>111</v>
      </c>
      <c r="D98" s="348">
        <v>1</v>
      </c>
      <c r="E98" s="348">
        <v>3699</v>
      </c>
      <c r="F98" s="348">
        <v>4999</v>
      </c>
      <c r="G98" s="348">
        <v>1670000</v>
      </c>
      <c r="H98" s="348">
        <v>451.47337118140035</v>
      </c>
      <c r="I98" s="348">
        <v>1</v>
      </c>
      <c r="J98" s="348">
        <v>3699</v>
      </c>
      <c r="K98" s="348">
        <v>4999</v>
      </c>
      <c r="L98" s="348">
        <v>1670000</v>
      </c>
      <c r="M98" s="348">
        <v>451.47337118140035</v>
      </c>
    </row>
    <row r="99" spans="1:13" ht="13.5">
      <c r="A99" s="344"/>
      <c r="B99" s="345"/>
      <c r="C99" s="347" t="s">
        <v>111</v>
      </c>
      <c r="D99" s="348">
        <v>1</v>
      </c>
      <c r="E99" s="348">
        <v>3854</v>
      </c>
      <c r="F99" s="348">
        <v>5654</v>
      </c>
      <c r="G99" s="348">
        <v>1290000</v>
      </c>
      <c r="H99" s="348">
        <v>334.7171769590036</v>
      </c>
      <c r="I99" s="348">
        <v>3</v>
      </c>
      <c r="J99" s="348">
        <v>11098</v>
      </c>
      <c r="K99" s="348">
        <v>16153</v>
      </c>
      <c r="L99" s="348">
        <v>3765000</v>
      </c>
      <c r="M99" s="348">
        <v>339.25031537213914</v>
      </c>
    </row>
    <row r="100" spans="1:13" ht="13.5">
      <c r="A100" s="344"/>
      <c r="B100" s="345"/>
      <c r="C100" s="347" t="s">
        <v>112</v>
      </c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</row>
    <row r="101" spans="1:13" ht="13.5">
      <c r="A101" s="344"/>
      <c r="B101" s="345"/>
      <c r="C101" s="347" t="s">
        <v>113</v>
      </c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</row>
    <row r="102" spans="1:13" ht="13.5">
      <c r="A102" s="344"/>
      <c r="B102" s="345"/>
      <c r="C102" s="347" t="s">
        <v>114</v>
      </c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</row>
    <row r="103" spans="1:13" ht="13.5">
      <c r="A103" s="344"/>
      <c r="B103" s="345"/>
      <c r="C103" s="347" t="s">
        <v>115</v>
      </c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1:13" ht="13.5">
      <c r="A104" s="344"/>
      <c r="B104" s="345"/>
      <c r="C104" s="347" t="s">
        <v>116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</row>
    <row r="105" spans="1:13" ht="13.5">
      <c r="A105" s="344"/>
      <c r="B105" s="345"/>
      <c r="C105" s="347" t="s">
        <v>117</v>
      </c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1:13" ht="13.5">
      <c r="A106" s="344"/>
      <c r="B106" s="345"/>
      <c r="C106" s="347" t="s">
        <v>118</v>
      </c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</row>
    <row r="107" spans="1:13" ht="13.5">
      <c r="A107" s="344"/>
      <c r="B107" s="345"/>
      <c r="C107" s="347" t="s">
        <v>119</v>
      </c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</row>
    <row r="108" spans="1:13" ht="13.5">
      <c r="A108" s="344"/>
      <c r="B108" s="345"/>
      <c r="C108" s="347" t="s">
        <v>120</v>
      </c>
      <c r="D108" s="348"/>
      <c r="E108" s="348"/>
      <c r="F108" s="348"/>
      <c r="G108" s="348"/>
      <c r="H108" s="348"/>
      <c r="I108" s="348">
        <v>1</v>
      </c>
      <c r="J108" s="348">
        <v>21101</v>
      </c>
      <c r="K108" s="348">
        <v>30732</v>
      </c>
      <c r="L108" s="348">
        <v>3759745</v>
      </c>
      <c r="M108" s="348">
        <v>178.17852234491255</v>
      </c>
    </row>
    <row r="109" spans="1:13" ht="13.5">
      <c r="A109" s="344"/>
      <c r="B109" s="345"/>
      <c r="C109" s="347" t="s">
        <v>120</v>
      </c>
      <c r="D109" s="348">
        <v>1</v>
      </c>
      <c r="E109" s="348">
        <v>21117</v>
      </c>
      <c r="F109" s="348">
        <v>30727</v>
      </c>
      <c r="G109" s="348">
        <v>3918860</v>
      </c>
      <c r="H109" s="348">
        <v>185.57844390775205</v>
      </c>
      <c r="I109" s="348">
        <v>1</v>
      </c>
      <c r="J109" s="348">
        <v>21117</v>
      </c>
      <c r="K109" s="348">
        <v>30727</v>
      </c>
      <c r="L109" s="348">
        <v>3918860</v>
      </c>
      <c r="M109" s="348">
        <v>185.57844390775205</v>
      </c>
    </row>
    <row r="110" spans="1:13" ht="13.5">
      <c r="A110" s="344"/>
      <c r="B110" s="342" t="s">
        <v>8</v>
      </c>
      <c r="C110" s="346" t="s">
        <v>19</v>
      </c>
      <c r="D110" s="340">
        <v>1</v>
      </c>
      <c r="E110" s="340">
        <v>199</v>
      </c>
      <c r="F110" s="340" t="s">
        <v>141</v>
      </c>
      <c r="G110" s="340">
        <v>1185840</v>
      </c>
      <c r="H110" s="340">
        <v>5958.994974874372</v>
      </c>
      <c r="I110" s="340">
        <v>30</v>
      </c>
      <c r="J110" s="340">
        <v>4857</v>
      </c>
      <c r="K110" s="340" t="s">
        <v>141</v>
      </c>
      <c r="L110" s="340">
        <v>17386390</v>
      </c>
      <c r="M110" s="340">
        <v>3579.656166357834</v>
      </c>
    </row>
    <row r="111" spans="1:13" ht="13.5">
      <c r="A111" s="344"/>
      <c r="B111" s="345"/>
      <c r="C111" s="347" t="s">
        <v>105</v>
      </c>
      <c r="D111" s="348"/>
      <c r="E111" s="348"/>
      <c r="F111" s="348" t="s">
        <v>141</v>
      </c>
      <c r="G111" s="348"/>
      <c r="H111" s="348"/>
      <c r="I111" s="348">
        <v>14</v>
      </c>
      <c r="J111" s="348">
        <v>216</v>
      </c>
      <c r="K111" s="348" t="s">
        <v>141</v>
      </c>
      <c r="L111" s="348">
        <v>1121780</v>
      </c>
      <c r="M111" s="348">
        <v>5193.425925925926</v>
      </c>
    </row>
    <row r="112" spans="1:13" ht="13.5">
      <c r="A112" s="344"/>
      <c r="B112" s="345"/>
      <c r="C112" s="347" t="s">
        <v>106</v>
      </c>
      <c r="D112" s="348"/>
      <c r="E112" s="348"/>
      <c r="F112" s="348" t="s">
        <v>141</v>
      </c>
      <c r="G112" s="348"/>
      <c r="H112" s="348"/>
      <c r="I112" s="348">
        <v>2</v>
      </c>
      <c r="J112" s="348">
        <v>159</v>
      </c>
      <c r="K112" s="348" t="s">
        <v>141</v>
      </c>
      <c r="L112" s="348">
        <v>1365000</v>
      </c>
      <c r="M112" s="348">
        <v>8584.905660377359</v>
      </c>
    </row>
    <row r="113" spans="1:13" ht="13.5">
      <c r="A113" s="344"/>
      <c r="B113" s="345"/>
      <c r="C113" s="347" t="s">
        <v>107</v>
      </c>
      <c r="D113" s="348">
        <v>1</v>
      </c>
      <c r="E113" s="348">
        <v>199</v>
      </c>
      <c r="F113" s="348" t="s">
        <v>141</v>
      </c>
      <c r="G113" s="348">
        <v>1185840</v>
      </c>
      <c r="H113" s="348">
        <v>5958.994974874372</v>
      </c>
      <c r="I113" s="348">
        <v>12</v>
      </c>
      <c r="J113" s="348">
        <v>2962</v>
      </c>
      <c r="K113" s="348" t="s">
        <v>141</v>
      </c>
      <c r="L113" s="348">
        <v>9930277</v>
      </c>
      <c r="M113" s="348">
        <v>3352.5580688723835</v>
      </c>
    </row>
    <row r="114" spans="1:13" ht="13.5">
      <c r="A114" s="344"/>
      <c r="B114" s="345"/>
      <c r="C114" s="347" t="s">
        <v>108</v>
      </c>
      <c r="D114" s="348"/>
      <c r="E114" s="348"/>
      <c r="F114" s="348" t="s">
        <v>141</v>
      </c>
      <c r="G114" s="348"/>
      <c r="H114" s="348"/>
      <c r="I114" s="348">
        <v>2</v>
      </c>
      <c r="J114" s="348">
        <v>1520</v>
      </c>
      <c r="K114" s="348" t="s">
        <v>141</v>
      </c>
      <c r="L114" s="348">
        <v>4969333</v>
      </c>
      <c r="M114" s="348">
        <v>3269.2980263157897</v>
      </c>
    </row>
    <row r="115" spans="1:13" ht="13.5">
      <c r="A115" s="344"/>
      <c r="B115" s="342" t="s">
        <v>9</v>
      </c>
      <c r="C115" s="346" t="s">
        <v>19</v>
      </c>
      <c r="D115" s="340">
        <v>5</v>
      </c>
      <c r="E115" s="340">
        <v>231</v>
      </c>
      <c r="F115" s="340" t="s">
        <v>141</v>
      </c>
      <c r="G115" s="340">
        <v>694478</v>
      </c>
      <c r="H115" s="340">
        <v>3006.3982683982686</v>
      </c>
      <c r="I115" s="340">
        <v>61</v>
      </c>
      <c r="J115" s="340">
        <v>14380</v>
      </c>
      <c r="K115" s="340" t="s">
        <v>141</v>
      </c>
      <c r="L115" s="340">
        <v>29015379</v>
      </c>
      <c r="M115" s="340">
        <v>2017.7593184979137</v>
      </c>
    </row>
    <row r="116" spans="1:13" ht="13.5">
      <c r="A116" s="344"/>
      <c r="B116" s="345"/>
      <c r="C116" s="347" t="s">
        <v>105</v>
      </c>
      <c r="D116" s="348">
        <v>4</v>
      </c>
      <c r="E116" s="348">
        <v>33</v>
      </c>
      <c r="F116" s="348" t="s">
        <v>141</v>
      </c>
      <c r="G116" s="348">
        <v>194478</v>
      </c>
      <c r="H116" s="348">
        <v>5893.272727272727</v>
      </c>
      <c r="I116" s="348">
        <v>32</v>
      </c>
      <c r="J116" s="348">
        <v>401</v>
      </c>
      <c r="K116" s="348" t="s">
        <v>141</v>
      </c>
      <c r="L116" s="348">
        <v>2593728</v>
      </c>
      <c r="M116" s="348">
        <v>6468.1496259351625</v>
      </c>
    </row>
    <row r="117" spans="1:13" ht="13.5">
      <c r="A117" s="344"/>
      <c r="B117" s="345"/>
      <c r="C117" s="347" t="s">
        <v>106</v>
      </c>
      <c r="D117" s="348"/>
      <c r="E117" s="348"/>
      <c r="F117" s="348" t="s">
        <v>141</v>
      </c>
      <c r="G117" s="348"/>
      <c r="H117" s="348"/>
      <c r="I117" s="348">
        <v>5</v>
      </c>
      <c r="J117" s="348">
        <v>302</v>
      </c>
      <c r="K117" s="348" t="s">
        <v>141</v>
      </c>
      <c r="L117" s="348">
        <v>2845811</v>
      </c>
      <c r="M117" s="348">
        <v>9423.21523178808</v>
      </c>
    </row>
    <row r="118" spans="1:13" ht="13.5">
      <c r="A118" s="344"/>
      <c r="B118" s="345"/>
      <c r="C118" s="347" t="s">
        <v>107</v>
      </c>
      <c r="D118" s="348">
        <v>1</v>
      </c>
      <c r="E118" s="348">
        <v>198</v>
      </c>
      <c r="F118" s="348" t="s">
        <v>141</v>
      </c>
      <c r="G118" s="348">
        <v>500000</v>
      </c>
      <c r="H118" s="348">
        <v>2525.252525252525</v>
      </c>
      <c r="I118" s="348">
        <v>20</v>
      </c>
      <c r="J118" s="348">
        <v>4630</v>
      </c>
      <c r="K118" s="348" t="s">
        <v>141</v>
      </c>
      <c r="L118" s="348">
        <v>11933340</v>
      </c>
      <c r="M118" s="348">
        <v>2577.3952483801295</v>
      </c>
    </row>
    <row r="119" spans="1:13" ht="13.5">
      <c r="A119" s="344"/>
      <c r="B119" s="345"/>
      <c r="C119" s="347" t="s">
        <v>108</v>
      </c>
      <c r="D119" s="348"/>
      <c r="E119" s="348"/>
      <c r="F119" s="348" t="s">
        <v>141</v>
      </c>
      <c r="G119" s="348"/>
      <c r="H119" s="348"/>
      <c r="I119" s="348"/>
      <c r="J119" s="348"/>
      <c r="K119" s="348" t="s">
        <v>141</v>
      </c>
      <c r="L119" s="348"/>
      <c r="M119" s="348"/>
    </row>
    <row r="120" spans="1:13" ht="13.5">
      <c r="A120" s="344"/>
      <c r="B120" s="345"/>
      <c r="C120" s="347" t="s">
        <v>109</v>
      </c>
      <c r="D120" s="348"/>
      <c r="E120" s="348"/>
      <c r="F120" s="348" t="s">
        <v>141</v>
      </c>
      <c r="G120" s="348"/>
      <c r="H120" s="348"/>
      <c r="I120" s="348">
        <v>3</v>
      </c>
      <c r="J120" s="348">
        <v>5032</v>
      </c>
      <c r="K120" s="348" t="s">
        <v>141</v>
      </c>
      <c r="L120" s="348">
        <v>8402500</v>
      </c>
      <c r="M120" s="348">
        <v>1669.8131955484896</v>
      </c>
    </row>
    <row r="121" spans="1:13" ht="13.5">
      <c r="A121" s="344"/>
      <c r="B121" s="345"/>
      <c r="C121" s="347" t="s">
        <v>110</v>
      </c>
      <c r="D121" s="348"/>
      <c r="E121" s="348"/>
      <c r="F121" s="348" t="s">
        <v>141</v>
      </c>
      <c r="G121" s="348"/>
      <c r="H121" s="348"/>
      <c r="I121" s="348"/>
      <c r="J121" s="348"/>
      <c r="K121" s="348" t="s">
        <v>141</v>
      </c>
      <c r="L121" s="348"/>
      <c r="M121" s="348"/>
    </row>
    <row r="122" spans="1:13" ht="13.5">
      <c r="A122" s="344"/>
      <c r="B122" s="345"/>
      <c r="C122" s="347" t="s">
        <v>111</v>
      </c>
      <c r="D122" s="348"/>
      <c r="E122" s="348"/>
      <c r="F122" s="348" t="s">
        <v>141</v>
      </c>
      <c r="G122" s="348"/>
      <c r="H122" s="348"/>
      <c r="I122" s="348"/>
      <c r="J122" s="348"/>
      <c r="K122" s="348" t="s">
        <v>141</v>
      </c>
      <c r="L122" s="348"/>
      <c r="M122" s="348"/>
    </row>
    <row r="123" spans="1:13" ht="13.5">
      <c r="A123" s="344"/>
      <c r="B123" s="345"/>
      <c r="C123" s="347" t="s">
        <v>112</v>
      </c>
      <c r="D123" s="348"/>
      <c r="E123" s="348"/>
      <c r="F123" s="348" t="s">
        <v>141</v>
      </c>
      <c r="G123" s="348"/>
      <c r="H123" s="348"/>
      <c r="I123" s="348">
        <v>1</v>
      </c>
      <c r="J123" s="348">
        <v>4015</v>
      </c>
      <c r="K123" s="348" t="s">
        <v>141</v>
      </c>
      <c r="L123" s="348">
        <v>3240000</v>
      </c>
      <c r="M123" s="348">
        <v>806.9738480697384</v>
      </c>
    </row>
    <row r="124" spans="1:13" ht="13.5">
      <c r="A124" s="341" t="s">
        <v>10</v>
      </c>
      <c r="B124" s="342" t="s">
        <v>3</v>
      </c>
      <c r="C124" s="343" t="s">
        <v>19</v>
      </c>
      <c r="D124" s="339">
        <v>22</v>
      </c>
      <c r="E124" s="339">
        <v>738552</v>
      </c>
      <c r="F124" s="339">
        <v>1304110</v>
      </c>
      <c r="G124" s="339">
        <v>68781590</v>
      </c>
      <c r="H124" s="339">
        <v>93.13032799315417</v>
      </c>
      <c r="I124" s="339">
        <v>261</v>
      </c>
      <c r="J124" s="339">
        <v>10112849</v>
      </c>
      <c r="K124" s="339">
        <v>17194273</v>
      </c>
      <c r="L124" s="339">
        <v>909724869</v>
      </c>
      <c r="M124" s="339">
        <v>89.95732745539857</v>
      </c>
    </row>
    <row r="125" spans="1:13" ht="13.5">
      <c r="A125" s="344"/>
      <c r="B125" s="345"/>
      <c r="C125" s="347" t="s">
        <v>105</v>
      </c>
      <c r="D125" s="348"/>
      <c r="E125" s="348"/>
      <c r="F125" s="348"/>
      <c r="G125" s="348"/>
      <c r="H125" s="348"/>
      <c r="I125" s="348"/>
      <c r="J125" s="348"/>
      <c r="K125" s="348"/>
      <c r="L125" s="348"/>
      <c r="M125" s="348"/>
    </row>
    <row r="126" spans="1:13" ht="13.5">
      <c r="A126" s="344"/>
      <c r="B126" s="345"/>
      <c r="C126" s="347" t="s">
        <v>106</v>
      </c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1:13" ht="13.5">
      <c r="A127" s="344"/>
      <c r="B127" s="345"/>
      <c r="C127" s="347" t="s">
        <v>107</v>
      </c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1:13" ht="13.5">
      <c r="A128" s="344"/>
      <c r="B128" s="345"/>
      <c r="C128" s="347" t="s">
        <v>108</v>
      </c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1:13" ht="13.5">
      <c r="A129" s="344"/>
      <c r="B129" s="345"/>
      <c r="C129" s="347" t="s">
        <v>109</v>
      </c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1:13" ht="13.5">
      <c r="A130" s="344"/>
      <c r="B130" s="345"/>
      <c r="C130" s="347" t="s">
        <v>110</v>
      </c>
      <c r="D130" s="348"/>
      <c r="E130" s="348"/>
      <c r="F130" s="348"/>
      <c r="G130" s="348"/>
      <c r="H130" s="348"/>
      <c r="I130" s="348"/>
      <c r="J130" s="348"/>
      <c r="K130" s="348"/>
      <c r="L130" s="348"/>
      <c r="M130" s="348"/>
    </row>
    <row r="131" spans="1:13" ht="13.5">
      <c r="A131" s="344"/>
      <c r="B131" s="345"/>
      <c r="C131" s="347" t="s">
        <v>111</v>
      </c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</row>
    <row r="132" spans="1:13" ht="13.5">
      <c r="A132" s="344"/>
      <c r="B132" s="345"/>
      <c r="C132" s="347" t="s">
        <v>112</v>
      </c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</row>
    <row r="133" spans="1:13" ht="13.5">
      <c r="A133" s="344"/>
      <c r="B133" s="345"/>
      <c r="C133" s="347" t="s">
        <v>113</v>
      </c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</row>
    <row r="134" spans="1:13" ht="13.5">
      <c r="A134" s="344"/>
      <c r="B134" s="345"/>
      <c r="C134" s="347" t="s">
        <v>114</v>
      </c>
      <c r="D134" s="348"/>
      <c r="E134" s="348"/>
      <c r="F134" s="348"/>
      <c r="G134" s="348"/>
      <c r="H134" s="348"/>
      <c r="I134" s="348">
        <v>1</v>
      </c>
      <c r="J134" s="348">
        <v>6700</v>
      </c>
      <c r="K134" s="348">
        <v>9100</v>
      </c>
      <c r="L134" s="348">
        <v>2268000</v>
      </c>
      <c r="M134" s="348">
        <v>338.5074626865672</v>
      </c>
    </row>
    <row r="135" spans="1:13" ht="13.5">
      <c r="A135" s="344"/>
      <c r="B135" s="345"/>
      <c r="C135" s="347" t="s">
        <v>115</v>
      </c>
      <c r="D135" s="348"/>
      <c r="E135" s="348"/>
      <c r="F135" s="348"/>
      <c r="G135" s="348"/>
      <c r="H135" s="348"/>
      <c r="I135" s="348">
        <v>1</v>
      </c>
      <c r="J135" s="348">
        <v>7341</v>
      </c>
      <c r="K135" s="348">
        <v>11722</v>
      </c>
      <c r="L135" s="348">
        <v>825000</v>
      </c>
      <c r="M135" s="348">
        <v>112.38250919493257</v>
      </c>
    </row>
    <row r="136" spans="1:13" ht="13.5">
      <c r="A136" s="344"/>
      <c r="B136" s="345"/>
      <c r="C136" s="347" t="s">
        <v>116</v>
      </c>
      <c r="D136" s="348"/>
      <c r="E136" s="348"/>
      <c r="F136" s="348"/>
      <c r="G136" s="348"/>
      <c r="H136" s="348"/>
      <c r="I136" s="348">
        <v>1</v>
      </c>
      <c r="J136" s="348">
        <v>8808</v>
      </c>
      <c r="K136" s="348">
        <v>11225</v>
      </c>
      <c r="L136" s="348">
        <v>1689120</v>
      </c>
      <c r="M136" s="348">
        <v>191.77111716621255</v>
      </c>
    </row>
    <row r="137" spans="1:13" ht="13.5">
      <c r="A137" s="344"/>
      <c r="B137" s="345"/>
      <c r="C137" s="347" t="s">
        <v>117</v>
      </c>
      <c r="D137" s="348">
        <v>1</v>
      </c>
      <c r="E137" s="348">
        <v>9967</v>
      </c>
      <c r="F137" s="348">
        <v>14301</v>
      </c>
      <c r="G137" s="348">
        <v>1585000</v>
      </c>
      <c r="H137" s="348">
        <v>159.0247817798736</v>
      </c>
      <c r="I137" s="348">
        <v>6</v>
      </c>
      <c r="J137" s="348">
        <v>58953</v>
      </c>
      <c r="K137" s="348">
        <v>82340</v>
      </c>
      <c r="L137" s="348">
        <v>9164026</v>
      </c>
      <c r="M137" s="348">
        <v>155.44630468339184</v>
      </c>
    </row>
    <row r="138" spans="1:13" ht="13.5">
      <c r="A138" s="344"/>
      <c r="B138" s="345"/>
      <c r="C138" s="347" t="s">
        <v>117</v>
      </c>
      <c r="D138" s="348"/>
      <c r="E138" s="348"/>
      <c r="F138" s="348"/>
      <c r="G138" s="348"/>
      <c r="H138" s="348"/>
      <c r="I138" s="348">
        <v>2</v>
      </c>
      <c r="J138" s="348">
        <v>19102</v>
      </c>
      <c r="K138" s="348">
        <v>23561</v>
      </c>
      <c r="L138" s="348">
        <v>4682048</v>
      </c>
      <c r="M138" s="348">
        <v>245.10773740969532</v>
      </c>
    </row>
    <row r="139" spans="1:13" ht="13.5">
      <c r="A139" s="344"/>
      <c r="B139" s="345"/>
      <c r="C139" s="347" t="s">
        <v>117</v>
      </c>
      <c r="D139" s="348"/>
      <c r="E139" s="348"/>
      <c r="F139" s="348"/>
      <c r="G139" s="348"/>
      <c r="H139" s="348"/>
      <c r="I139" s="348">
        <v>1</v>
      </c>
      <c r="J139" s="348">
        <v>9867</v>
      </c>
      <c r="K139" s="348">
        <v>12502</v>
      </c>
      <c r="L139" s="348">
        <v>2200000</v>
      </c>
      <c r="M139" s="348">
        <v>222.9654403567447</v>
      </c>
    </row>
    <row r="140" spans="1:13" ht="13.5">
      <c r="A140" s="344"/>
      <c r="B140" s="345"/>
      <c r="C140" s="347" t="s">
        <v>118</v>
      </c>
      <c r="D140" s="348"/>
      <c r="E140" s="348"/>
      <c r="F140" s="348"/>
      <c r="G140" s="348"/>
      <c r="H140" s="348"/>
      <c r="I140" s="348">
        <v>3</v>
      </c>
      <c r="J140" s="348">
        <v>39330</v>
      </c>
      <c r="K140" s="348">
        <v>50863</v>
      </c>
      <c r="L140" s="348">
        <v>5940000</v>
      </c>
      <c r="M140" s="348">
        <v>151.02974828375287</v>
      </c>
    </row>
    <row r="141" spans="1:13" ht="13.5">
      <c r="A141" s="344"/>
      <c r="B141" s="345"/>
      <c r="C141" s="347" t="s">
        <v>118</v>
      </c>
      <c r="D141" s="348">
        <v>1</v>
      </c>
      <c r="E141" s="348">
        <v>10186</v>
      </c>
      <c r="F141" s="348">
        <v>16204</v>
      </c>
      <c r="G141" s="348">
        <v>1220000</v>
      </c>
      <c r="H141" s="348">
        <v>119.77223640290595</v>
      </c>
      <c r="I141" s="348">
        <v>2</v>
      </c>
      <c r="J141" s="348">
        <v>20372</v>
      </c>
      <c r="K141" s="348">
        <v>32385</v>
      </c>
      <c r="L141" s="348">
        <v>2439500</v>
      </c>
      <c r="M141" s="348">
        <v>119.74769291183978</v>
      </c>
    </row>
    <row r="142" spans="1:13" ht="13.5">
      <c r="A142" s="344"/>
      <c r="B142" s="345"/>
      <c r="C142" s="347" t="s">
        <v>119</v>
      </c>
      <c r="D142" s="348"/>
      <c r="E142" s="348"/>
      <c r="F142" s="348"/>
      <c r="G142" s="348"/>
      <c r="H142" s="348"/>
      <c r="I142" s="348">
        <v>2</v>
      </c>
      <c r="J142" s="348">
        <v>30800</v>
      </c>
      <c r="K142" s="348">
        <v>50000</v>
      </c>
      <c r="L142" s="348">
        <v>5811500</v>
      </c>
      <c r="M142" s="348">
        <v>188.68506493506493</v>
      </c>
    </row>
    <row r="143" spans="1:13" ht="13.5">
      <c r="A143" s="344"/>
      <c r="B143" s="345"/>
      <c r="C143" s="347" t="s">
        <v>119</v>
      </c>
      <c r="D143" s="348"/>
      <c r="E143" s="348"/>
      <c r="F143" s="348"/>
      <c r="G143" s="348"/>
      <c r="H143" s="348"/>
      <c r="I143" s="348">
        <v>1</v>
      </c>
      <c r="J143" s="348">
        <v>15800</v>
      </c>
      <c r="K143" s="348">
        <v>25000</v>
      </c>
      <c r="L143" s="348">
        <v>1839000</v>
      </c>
      <c r="M143" s="348">
        <v>116.39240506329114</v>
      </c>
    </row>
    <row r="144" spans="1:13" ht="13.5">
      <c r="A144" s="344"/>
      <c r="B144" s="345"/>
      <c r="C144" s="347" t="s">
        <v>119</v>
      </c>
      <c r="D144" s="348"/>
      <c r="E144" s="348"/>
      <c r="F144" s="348"/>
      <c r="G144" s="348"/>
      <c r="H144" s="348"/>
      <c r="I144" s="348">
        <v>3</v>
      </c>
      <c r="J144" s="348">
        <v>51081</v>
      </c>
      <c r="K144" s="348">
        <v>84777</v>
      </c>
      <c r="L144" s="348">
        <v>6150000</v>
      </c>
      <c r="M144" s="348">
        <v>120.3970165032008</v>
      </c>
    </row>
    <row r="145" spans="1:13" ht="13.5">
      <c r="A145" s="344"/>
      <c r="B145" s="345"/>
      <c r="C145" s="347" t="s">
        <v>120</v>
      </c>
      <c r="D145" s="348">
        <v>1</v>
      </c>
      <c r="E145" s="348">
        <v>23750</v>
      </c>
      <c r="F145" s="348">
        <v>37658</v>
      </c>
      <c r="G145" s="348">
        <v>3145190</v>
      </c>
      <c r="H145" s="348">
        <v>132.42905263157894</v>
      </c>
      <c r="I145" s="348">
        <v>13</v>
      </c>
      <c r="J145" s="348">
        <v>296355</v>
      </c>
      <c r="K145" s="348">
        <v>480548</v>
      </c>
      <c r="L145" s="348">
        <v>32433329</v>
      </c>
      <c r="M145" s="348">
        <v>109.44080241602133</v>
      </c>
    </row>
    <row r="146" spans="1:13" ht="13.5">
      <c r="A146" s="344"/>
      <c r="B146" s="345"/>
      <c r="C146" s="347" t="s">
        <v>120</v>
      </c>
      <c r="D146" s="348">
        <v>6</v>
      </c>
      <c r="E146" s="348">
        <v>132189</v>
      </c>
      <c r="F146" s="348">
        <v>210958</v>
      </c>
      <c r="G146" s="348">
        <v>15780002</v>
      </c>
      <c r="H146" s="348">
        <v>119.37454705005712</v>
      </c>
      <c r="I146" s="348">
        <v>29</v>
      </c>
      <c r="J146" s="348">
        <v>644130</v>
      </c>
      <c r="K146" s="348">
        <v>1030453</v>
      </c>
      <c r="L146" s="348">
        <v>71380913</v>
      </c>
      <c r="M146" s="348">
        <v>110.8175570148883</v>
      </c>
    </row>
    <row r="147" spans="1:13" ht="13.5">
      <c r="A147" s="344"/>
      <c r="B147" s="345"/>
      <c r="C147" s="347" t="s">
        <v>120</v>
      </c>
      <c r="D147" s="348">
        <v>1</v>
      </c>
      <c r="E147" s="348">
        <v>23506</v>
      </c>
      <c r="F147" s="348">
        <v>37507</v>
      </c>
      <c r="G147" s="348">
        <v>2500000</v>
      </c>
      <c r="H147" s="348">
        <v>106.3558240449247</v>
      </c>
      <c r="I147" s="348">
        <v>14</v>
      </c>
      <c r="J147" s="348">
        <v>326651</v>
      </c>
      <c r="K147" s="348">
        <v>527546</v>
      </c>
      <c r="L147" s="348">
        <v>37798433</v>
      </c>
      <c r="M147" s="348">
        <v>115.71503837428938</v>
      </c>
    </row>
    <row r="148" spans="1:13" ht="13.5">
      <c r="A148" s="344"/>
      <c r="B148" s="345"/>
      <c r="C148" s="347" t="s">
        <v>120</v>
      </c>
      <c r="D148" s="348"/>
      <c r="E148" s="348"/>
      <c r="F148" s="348"/>
      <c r="G148" s="348"/>
      <c r="H148" s="348"/>
      <c r="I148" s="348">
        <v>16</v>
      </c>
      <c r="J148" s="348">
        <v>343963</v>
      </c>
      <c r="K148" s="348">
        <v>547581</v>
      </c>
      <c r="L148" s="348">
        <v>42792293</v>
      </c>
      <c r="M148" s="348">
        <v>124.40958184455886</v>
      </c>
    </row>
    <row r="149" spans="1:13" ht="13.5">
      <c r="A149" s="344"/>
      <c r="B149" s="345"/>
      <c r="C149" s="347" t="s">
        <v>121</v>
      </c>
      <c r="D149" s="348"/>
      <c r="E149" s="348"/>
      <c r="F149" s="348"/>
      <c r="G149" s="348"/>
      <c r="H149" s="348"/>
      <c r="I149" s="348">
        <v>1</v>
      </c>
      <c r="J149" s="348">
        <v>28500</v>
      </c>
      <c r="K149" s="348">
        <v>37000</v>
      </c>
      <c r="L149" s="348">
        <v>3374037</v>
      </c>
      <c r="M149" s="348">
        <v>118.38726315789474</v>
      </c>
    </row>
    <row r="150" spans="1:13" ht="13.5">
      <c r="A150" s="344"/>
      <c r="B150" s="345"/>
      <c r="C150" s="347" t="s">
        <v>122</v>
      </c>
      <c r="D150" s="348">
        <v>2</v>
      </c>
      <c r="E150" s="348">
        <v>69109</v>
      </c>
      <c r="F150" s="348">
        <v>120902</v>
      </c>
      <c r="G150" s="348">
        <v>6336919</v>
      </c>
      <c r="H150" s="348">
        <v>91.6945549783675</v>
      </c>
      <c r="I150" s="348">
        <v>18</v>
      </c>
      <c r="J150" s="348">
        <v>600474</v>
      </c>
      <c r="K150" s="348">
        <v>1054723</v>
      </c>
      <c r="L150" s="348">
        <v>56751813</v>
      </c>
      <c r="M150" s="348">
        <v>94.5116907642962</v>
      </c>
    </row>
    <row r="151" spans="1:13" ht="13.5">
      <c r="A151" s="344"/>
      <c r="B151" s="345"/>
      <c r="C151" s="347" t="s">
        <v>122</v>
      </c>
      <c r="D151" s="348"/>
      <c r="E151" s="348"/>
      <c r="F151" s="348"/>
      <c r="G151" s="348"/>
      <c r="H151" s="348"/>
      <c r="I151" s="348">
        <v>1</v>
      </c>
      <c r="J151" s="348">
        <v>34345</v>
      </c>
      <c r="K151" s="348">
        <v>60897</v>
      </c>
      <c r="L151" s="348">
        <v>3452896</v>
      </c>
      <c r="M151" s="348">
        <v>100.53562381714951</v>
      </c>
    </row>
    <row r="152" spans="1:13" ht="13.5">
      <c r="A152" s="344"/>
      <c r="B152" s="345"/>
      <c r="C152" s="347" t="s">
        <v>122</v>
      </c>
      <c r="D152" s="348">
        <v>6</v>
      </c>
      <c r="E152" s="348">
        <v>205873</v>
      </c>
      <c r="F152" s="348">
        <v>363195</v>
      </c>
      <c r="G152" s="348">
        <v>18120318</v>
      </c>
      <c r="H152" s="348">
        <v>88.01697162813967</v>
      </c>
      <c r="I152" s="348">
        <v>43</v>
      </c>
      <c r="J152" s="348">
        <v>1476041</v>
      </c>
      <c r="K152" s="348">
        <v>2600627</v>
      </c>
      <c r="L152" s="348">
        <v>136445025</v>
      </c>
      <c r="M152" s="348">
        <v>92.43986108786952</v>
      </c>
    </row>
    <row r="153" spans="1:13" ht="13.5">
      <c r="A153" s="344"/>
      <c r="B153" s="345"/>
      <c r="C153" s="347" t="s">
        <v>123</v>
      </c>
      <c r="D153" s="348"/>
      <c r="E153" s="348"/>
      <c r="F153" s="348"/>
      <c r="G153" s="348"/>
      <c r="H153" s="348"/>
      <c r="I153" s="348">
        <v>4</v>
      </c>
      <c r="J153" s="348">
        <v>152852</v>
      </c>
      <c r="K153" s="348">
        <v>266489</v>
      </c>
      <c r="L153" s="348">
        <v>12858130</v>
      </c>
      <c r="M153" s="348">
        <v>84.12143773061524</v>
      </c>
    </row>
    <row r="154" spans="1:13" ht="13.5">
      <c r="A154" s="344"/>
      <c r="B154" s="345"/>
      <c r="C154" s="347" t="s">
        <v>123</v>
      </c>
      <c r="D154" s="348">
        <v>1</v>
      </c>
      <c r="E154" s="348">
        <v>35300</v>
      </c>
      <c r="F154" s="348">
        <v>60000</v>
      </c>
      <c r="G154" s="348">
        <v>3311724</v>
      </c>
      <c r="H154" s="348">
        <v>93.81654390934844</v>
      </c>
      <c r="I154" s="348">
        <v>9</v>
      </c>
      <c r="J154" s="348">
        <v>322150</v>
      </c>
      <c r="K154" s="348">
        <v>544591</v>
      </c>
      <c r="L154" s="348">
        <v>34165349</v>
      </c>
      <c r="M154" s="348">
        <v>106.05416420921931</v>
      </c>
    </row>
    <row r="155" spans="1:13" ht="13.5">
      <c r="A155" s="344"/>
      <c r="B155" s="345"/>
      <c r="C155" s="347" t="s">
        <v>124</v>
      </c>
      <c r="D155" s="348"/>
      <c r="E155" s="348"/>
      <c r="F155" s="348"/>
      <c r="G155" s="348"/>
      <c r="H155" s="348"/>
      <c r="I155" s="348">
        <v>16</v>
      </c>
      <c r="J155" s="348">
        <v>683140</v>
      </c>
      <c r="K155" s="348">
        <v>1270049</v>
      </c>
      <c r="L155" s="348">
        <v>52258551</v>
      </c>
      <c r="M155" s="348">
        <v>76.49757150803642</v>
      </c>
    </row>
    <row r="156" spans="1:13" ht="13.5">
      <c r="A156" s="344"/>
      <c r="B156" s="345"/>
      <c r="C156" s="347" t="s">
        <v>124</v>
      </c>
      <c r="D156" s="348">
        <v>1</v>
      </c>
      <c r="E156" s="348">
        <v>43229</v>
      </c>
      <c r="F156" s="348">
        <v>81086</v>
      </c>
      <c r="G156" s="348">
        <v>3592437</v>
      </c>
      <c r="H156" s="348">
        <v>83.10247750352772</v>
      </c>
      <c r="I156" s="348">
        <v>31</v>
      </c>
      <c r="J156" s="348">
        <v>1324305</v>
      </c>
      <c r="K156" s="348">
        <v>2499868</v>
      </c>
      <c r="L156" s="348">
        <v>122069996</v>
      </c>
      <c r="M156" s="348">
        <v>92.17664812864106</v>
      </c>
    </row>
    <row r="157" spans="1:13" ht="13.5">
      <c r="A157" s="344"/>
      <c r="B157" s="345"/>
      <c r="C157" s="347" t="s">
        <v>125</v>
      </c>
      <c r="D157" s="348"/>
      <c r="E157" s="348"/>
      <c r="F157" s="348"/>
      <c r="G157" s="348"/>
      <c r="H157" s="348"/>
      <c r="I157" s="348">
        <v>5</v>
      </c>
      <c r="J157" s="348">
        <v>235405</v>
      </c>
      <c r="K157" s="348">
        <v>423898</v>
      </c>
      <c r="L157" s="348">
        <v>17924070</v>
      </c>
      <c r="M157" s="348">
        <v>76.14141585777702</v>
      </c>
    </row>
    <row r="158" spans="1:13" ht="13.5">
      <c r="A158" s="344"/>
      <c r="B158" s="345"/>
      <c r="C158" s="347" t="s">
        <v>125</v>
      </c>
      <c r="D158" s="348"/>
      <c r="E158" s="348"/>
      <c r="F158" s="348"/>
      <c r="G158" s="348"/>
      <c r="H158" s="348"/>
      <c r="I158" s="348">
        <v>2</v>
      </c>
      <c r="J158" s="348">
        <v>90400</v>
      </c>
      <c r="K158" s="348">
        <v>169734</v>
      </c>
      <c r="L158" s="348">
        <v>7779302</v>
      </c>
      <c r="M158" s="348">
        <v>86.05422566371682</v>
      </c>
    </row>
    <row r="159" spans="1:13" ht="13.5">
      <c r="A159" s="344"/>
      <c r="B159" s="345"/>
      <c r="C159" s="347" t="s">
        <v>126</v>
      </c>
      <c r="D159" s="348"/>
      <c r="E159" s="348"/>
      <c r="F159" s="348"/>
      <c r="G159" s="348"/>
      <c r="H159" s="348"/>
      <c r="I159" s="348">
        <v>2</v>
      </c>
      <c r="J159" s="348">
        <v>108972</v>
      </c>
      <c r="K159" s="348">
        <v>190526</v>
      </c>
      <c r="L159" s="348">
        <v>9255672</v>
      </c>
      <c r="M159" s="348">
        <v>84.93624050214734</v>
      </c>
    </row>
    <row r="160" spans="1:13" ht="13.5">
      <c r="A160" s="344"/>
      <c r="B160" s="345"/>
      <c r="C160" s="347" t="s">
        <v>126</v>
      </c>
      <c r="D160" s="348"/>
      <c r="E160" s="348"/>
      <c r="F160" s="348"/>
      <c r="G160" s="348"/>
      <c r="H160" s="348"/>
      <c r="I160" s="348">
        <v>1</v>
      </c>
      <c r="J160" s="348">
        <v>50616</v>
      </c>
      <c r="K160" s="348">
        <v>95522</v>
      </c>
      <c r="L160" s="348">
        <v>3809000</v>
      </c>
      <c r="M160" s="348">
        <v>75.25288446341078</v>
      </c>
    </row>
    <row r="161" spans="1:13" ht="13.5">
      <c r="A161" s="344"/>
      <c r="B161" s="345"/>
      <c r="C161" s="347" t="s">
        <v>127</v>
      </c>
      <c r="D161" s="348"/>
      <c r="E161" s="348"/>
      <c r="F161" s="348"/>
      <c r="G161" s="348"/>
      <c r="H161" s="348"/>
      <c r="I161" s="348">
        <v>2</v>
      </c>
      <c r="J161" s="348">
        <v>116742</v>
      </c>
      <c r="K161" s="348">
        <v>156623</v>
      </c>
      <c r="L161" s="348">
        <v>9159275</v>
      </c>
      <c r="M161" s="348">
        <v>78.45741035788319</v>
      </c>
    </row>
    <row r="162" spans="1:13" ht="13.5">
      <c r="A162" s="344"/>
      <c r="B162" s="345"/>
      <c r="C162" s="347" t="s">
        <v>127</v>
      </c>
      <c r="D162" s="348"/>
      <c r="E162" s="348"/>
      <c r="F162" s="348"/>
      <c r="G162" s="348"/>
      <c r="H162" s="348"/>
      <c r="I162" s="348">
        <v>1</v>
      </c>
      <c r="J162" s="348">
        <v>59516</v>
      </c>
      <c r="K162" s="348">
        <v>18770</v>
      </c>
      <c r="L162" s="348">
        <v>6995470</v>
      </c>
      <c r="M162" s="348">
        <v>117.53931715841118</v>
      </c>
    </row>
    <row r="163" spans="1:13" ht="13.5">
      <c r="A163" s="344"/>
      <c r="B163" s="345"/>
      <c r="C163" s="347" t="s">
        <v>127</v>
      </c>
      <c r="D163" s="348"/>
      <c r="E163" s="348"/>
      <c r="F163" s="348"/>
      <c r="G163" s="348"/>
      <c r="H163" s="348"/>
      <c r="I163" s="348">
        <v>1</v>
      </c>
      <c r="J163" s="348">
        <v>57036</v>
      </c>
      <c r="K163" s="348">
        <v>104819</v>
      </c>
      <c r="L163" s="348">
        <v>3687155</v>
      </c>
      <c r="M163" s="348">
        <v>64.64610070832457</v>
      </c>
    </row>
    <row r="164" spans="1:13" ht="13.5">
      <c r="A164" s="344"/>
      <c r="B164" s="345"/>
      <c r="C164" s="347" t="s">
        <v>128</v>
      </c>
      <c r="D164" s="348"/>
      <c r="E164" s="348"/>
      <c r="F164" s="348"/>
      <c r="G164" s="348"/>
      <c r="H164" s="348"/>
      <c r="I164" s="348">
        <v>1</v>
      </c>
      <c r="J164" s="348">
        <v>63087</v>
      </c>
      <c r="K164" s="348">
        <v>117438</v>
      </c>
      <c r="L164" s="348">
        <v>6065275</v>
      </c>
      <c r="M164" s="348">
        <v>96.14143959928353</v>
      </c>
    </row>
    <row r="165" spans="1:13" ht="13.5">
      <c r="A165" s="344"/>
      <c r="B165" s="345"/>
      <c r="C165" s="347" t="s">
        <v>129</v>
      </c>
      <c r="D165" s="348"/>
      <c r="E165" s="348"/>
      <c r="F165" s="348"/>
      <c r="G165" s="348"/>
      <c r="H165" s="348"/>
      <c r="I165" s="348">
        <v>1</v>
      </c>
      <c r="J165" s="348">
        <v>69931</v>
      </c>
      <c r="K165" s="348">
        <v>19278</v>
      </c>
      <c r="L165" s="348">
        <v>7094525</v>
      </c>
      <c r="M165" s="348">
        <v>101.4503582102358</v>
      </c>
    </row>
    <row r="166" spans="1:13" ht="13.5">
      <c r="A166" s="344"/>
      <c r="B166" s="345"/>
      <c r="C166" s="347" t="s">
        <v>130</v>
      </c>
      <c r="D166" s="348"/>
      <c r="E166" s="348"/>
      <c r="F166" s="348"/>
      <c r="G166" s="348"/>
      <c r="H166" s="348"/>
      <c r="I166" s="348">
        <v>2</v>
      </c>
      <c r="J166" s="348">
        <v>140096</v>
      </c>
      <c r="K166" s="348">
        <v>42341</v>
      </c>
      <c r="L166" s="348">
        <v>18565971</v>
      </c>
      <c r="M166" s="348">
        <v>132.52320551621744</v>
      </c>
    </row>
    <row r="167" spans="1:13" ht="13.5">
      <c r="A167" s="344"/>
      <c r="B167" s="345"/>
      <c r="C167" s="347" t="s">
        <v>131</v>
      </c>
      <c r="D167" s="348">
        <v>1</v>
      </c>
      <c r="E167" s="348">
        <v>92722</v>
      </c>
      <c r="F167" s="348">
        <v>181249</v>
      </c>
      <c r="G167" s="348">
        <v>7237000</v>
      </c>
      <c r="H167" s="348">
        <v>78.05051659800263</v>
      </c>
      <c r="I167" s="348">
        <v>2</v>
      </c>
      <c r="J167" s="348">
        <v>185452</v>
      </c>
      <c r="K167" s="348">
        <v>362568</v>
      </c>
      <c r="L167" s="348">
        <v>13295219</v>
      </c>
      <c r="M167" s="348">
        <v>71.69089036516188</v>
      </c>
    </row>
    <row r="168" spans="1:13" ht="13.5">
      <c r="A168" s="344"/>
      <c r="B168" s="345"/>
      <c r="C168" s="347" t="s">
        <v>131</v>
      </c>
      <c r="D168" s="348"/>
      <c r="E168" s="348"/>
      <c r="F168" s="348"/>
      <c r="G168" s="348"/>
      <c r="H168" s="348"/>
      <c r="I168" s="348">
        <v>1</v>
      </c>
      <c r="J168" s="348">
        <v>75126</v>
      </c>
      <c r="K168" s="348">
        <v>20606</v>
      </c>
      <c r="L168" s="348">
        <v>6900000</v>
      </c>
      <c r="M168" s="348">
        <v>91.84569922530149</v>
      </c>
    </row>
    <row r="169" spans="1:13" ht="13.5">
      <c r="A169" s="344"/>
      <c r="B169" s="345"/>
      <c r="C169" s="347" t="s">
        <v>131</v>
      </c>
      <c r="D169" s="348">
        <v>1</v>
      </c>
      <c r="E169" s="348">
        <v>92721</v>
      </c>
      <c r="F169" s="348">
        <v>181050</v>
      </c>
      <c r="G169" s="348">
        <v>5953000</v>
      </c>
      <c r="H169" s="348">
        <v>64.20336277650155</v>
      </c>
      <c r="I169" s="348">
        <v>11</v>
      </c>
      <c r="J169" s="348">
        <v>1024529</v>
      </c>
      <c r="K169" s="348">
        <v>2003229</v>
      </c>
      <c r="L169" s="348">
        <v>57111473</v>
      </c>
      <c r="M169" s="348">
        <v>55.74412534930685</v>
      </c>
    </row>
    <row r="170" spans="1:13" ht="13.5">
      <c r="A170" s="344"/>
      <c r="B170" s="345"/>
      <c r="C170" s="347" t="s">
        <v>132</v>
      </c>
      <c r="D170" s="348"/>
      <c r="E170" s="348"/>
      <c r="F170" s="348"/>
      <c r="G170" s="348"/>
      <c r="H170" s="348"/>
      <c r="I170" s="348">
        <v>1</v>
      </c>
      <c r="J170" s="348">
        <v>132587</v>
      </c>
      <c r="K170" s="348">
        <v>250993</v>
      </c>
      <c r="L170" s="348">
        <v>13870090</v>
      </c>
      <c r="M170" s="348">
        <v>104.61123639572507</v>
      </c>
    </row>
    <row r="171" spans="1:13" ht="13.5">
      <c r="A171" s="344"/>
      <c r="B171" s="345"/>
      <c r="C171" s="347" t="s">
        <v>132</v>
      </c>
      <c r="D171" s="348"/>
      <c r="E171" s="348"/>
      <c r="F171" s="348"/>
      <c r="G171" s="348"/>
      <c r="H171" s="348"/>
      <c r="I171" s="348">
        <v>7</v>
      </c>
      <c r="J171" s="348">
        <v>750167</v>
      </c>
      <c r="K171" s="348">
        <v>1461752</v>
      </c>
      <c r="L171" s="348">
        <v>38650813</v>
      </c>
      <c r="M171" s="348">
        <v>51.522944890937616</v>
      </c>
    </row>
    <row r="172" spans="1:13" ht="13.5">
      <c r="A172" s="344"/>
      <c r="B172" s="345"/>
      <c r="C172" s="347" t="s">
        <v>133</v>
      </c>
      <c r="D172" s="348"/>
      <c r="E172" s="348"/>
      <c r="F172" s="348"/>
      <c r="G172" s="348"/>
      <c r="H172" s="348"/>
      <c r="I172" s="348">
        <v>3</v>
      </c>
      <c r="J172" s="348">
        <v>452127</v>
      </c>
      <c r="K172" s="348">
        <v>442329</v>
      </c>
      <c r="L172" s="348">
        <v>40772600</v>
      </c>
      <c r="M172" s="348">
        <v>90.17952920307789</v>
      </c>
    </row>
    <row r="173" spans="1:13" ht="13.5">
      <c r="A173" s="344"/>
      <c r="B173" s="342" t="s">
        <v>7</v>
      </c>
      <c r="C173" s="346" t="s">
        <v>19</v>
      </c>
      <c r="D173" s="340">
        <v>5</v>
      </c>
      <c r="E173" s="340">
        <v>46023</v>
      </c>
      <c r="F173" s="340">
        <v>70703</v>
      </c>
      <c r="G173" s="340">
        <v>13369970</v>
      </c>
      <c r="H173" s="340">
        <v>290.506268604828</v>
      </c>
      <c r="I173" s="340">
        <v>52</v>
      </c>
      <c r="J173" s="340">
        <v>590842</v>
      </c>
      <c r="K173" s="340">
        <v>899394</v>
      </c>
      <c r="L173" s="340">
        <v>143708482</v>
      </c>
      <c r="M173" s="340">
        <v>243.22658511074027</v>
      </c>
    </row>
    <row r="174" spans="1:13" ht="13.5">
      <c r="A174" s="344"/>
      <c r="B174" s="345"/>
      <c r="C174" s="347" t="s">
        <v>105</v>
      </c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</row>
    <row r="175" spans="1:13" ht="13.5">
      <c r="A175" s="344"/>
      <c r="B175" s="345"/>
      <c r="C175" s="347" t="s">
        <v>106</v>
      </c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</row>
    <row r="176" spans="1:13" ht="13.5">
      <c r="A176" s="344"/>
      <c r="B176" s="345"/>
      <c r="C176" s="347" t="s">
        <v>107</v>
      </c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</row>
    <row r="177" spans="1:13" ht="13.5">
      <c r="A177" s="344"/>
      <c r="B177" s="345"/>
      <c r="C177" s="347" t="s">
        <v>108</v>
      </c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</row>
    <row r="178" spans="1:13" ht="13.5">
      <c r="A178" s="344"/>
      <c r="B178" s="345"/>
      <c r="C178" s="347" t="s">
        <v>109</v>
      </c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</row>
    <row r="179" spans="1:13" ht="13.5">
      <c r="A179" s="344"/>
      <c r="B179" s="345"/>
      <c r="C179" s="347" t="s">
        <v>110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</row>
    <row r="180" spans="1:13" ht="13.5">
      <c r="A180" s="344"/>
      <c r="B180" s="345"/>
      <c r="C180" s="347" t="s">
        <v>111</v>
      </c>
      <c r="D180" s="348"/>
      <c r="E180" s="348"/>
      <c r="F180" s="348"/>
      <c r="G180" s="348"/>
      <c r="H180" s="348"/>
      <c r="I180" s="348">
        <v>2</v>
      </c>
      <c r="J180" s="348">
        <v>6630</v>
      </c>
      <c r="K180" s="348">
        <v>7000</v>
      </c>
      <c r="L180" s="348">
        <v>2644500</v>
      </c>
      <c r="M180" s="348">
        <v>398.868778280543</v>
      </c>
    </row>
    <row r="181" spans="1:13" ht="13.5">
      <c r="A181" s="344"/>
      <c r="B181" s="345"/>
      <c r="C181" s="347" t="s">
        <v>111</v>
      </c>
      <c r="D181" s="348">
        <v>1</v>
      </c>
      <c r="E181" s="348">
        <v>3187</v>
      </c>
      <c r="F181" s="348">
        <v>3260</v>
      </c>
      <c r="G181" s="348">
        <v>1375000</v>
      </c>
      <c r="H181" s="348">
        <v>431.44022591779105</v>
      </c>
      <c r="I181" s="348">
        <v>4</v>
      </c>
      <c r="J181" s="348">
        <v>13979</v>
      </c>
      <c r="K181" s="348">
        <v>14501</v>
      </c>
      <c r="L181" s="348">
        <v>6684928</v>
      </c>
      <c r="M181" s="348">
        <v>478.2121754059661</v>
      </c>
    </row>
    <row r="182" spans="1:13" ht="13.5">
      <c r="A182" s="344"/>
      <c r="B182" s="345"/>
      <c r="C182" s="347" t="s">
        <v>111</v>
      </c>
      <c r="D182" s="348"/>
      <c r="E182" s="348"/>
      <c r="F182" s="348"/>
      <c r="G182" s="348"/>
      <c r="H182" s="348"/>
      <c r="I182" s="348">
        <v>1</v>
      </c>
      <c r="J182" s="348">
        <v>3629</v>
      </c>
      <c r="K182" s="348">
        <v>4392</v>
      </c>
      <c r="L182" s="348">
        <v>1495000</v>
      </c>
      <c r="M182" s="348">
        <v>411.9592174152659</v>
      </c>
    </row>
    <row r="183" spans="1:13" ht="13.5">
      <c r="A183" s="344"/>
      <c r="B183" s="345"/>
      <c r="C183" s="347" t="s">
        <v>112</v>
      </c>
      <c r="D183" s="348"/>
      <c r="E183" s="348"/>
      <c r="F183" s="348"/>
      <c r="G183" s="348"/>
      <c r="H183" s="348"/>
      <c r="I183" s="348">
        <v>2</v>
      </c>
      <c r="J183" s="348">
        <v>9095</v>
      </c>
      <c r="K183" s="348">
        <v>14337</v>
      </c>
      <c r="L183" s="348">
        <v>3550000</v>
      </c>
      <c r="M183" s="348">
        <v>390.32435404068167</v>
      </c>
    </row>
    <row r="184" spans="1:13" ht="13.5">
      <c r="A184" s="344"/>
      <c r="B184" s="345"/>
      <c r="C184" s="347" t="s">
        <v>112</v>
      </c>
      <c r="D184" s="348"/>
      <c r="E184" s="348"/>
      <c r="F184" s="348"/>
      <c r="G184" s="348"/>
      <c r="H184" s="348"/>
      <c r="I184" s="348">
        <v>6</v>
      </c>
      <c r="J184" s="348">
        <v>27316</v>
      </c>
      <c r="K184" s="348">
        <v>30306</v>
      </c>
      <c r="L184" s="348">
        <v>10856150</v>
      </c>
      <c r="M184" s="348">
        <v>397.4282471811393</v>
      </c>
    </row>
    <row r="185" spans="1:13" ht="13.5">
      <c r="A185" s="344"/>
      <c r="B185" s="345"/>
      <c r="C185" s="347" t="s">
        <v>113</v>
      </c>
      <c r="D185" s="348"/>
      <c r="E185" s="348"/>
      <c r="F185" s="348"/>
      <c r="G185" s="348"/>
      <c r="H185" s="348"/>
      <c r="I185" s="348">
        <v>3</v>
      </c>
      <c r="J185" s="348">
        <v>17011</v>
      </c>
      <c r="K185" s="348">
        <v>18692</v>
      </c>
      <c r="L185" s="348">
        <v>7118024</v>
      </c>
      <c r="M185" s="348">
        <v>418.436541061666</v>
      </c>
    </row>
    <row r="186" spans="1:13" ht="13.5">
      <c r="A186" s="344"/>
      <c r="B186" s="345"/>
      <c r="C186" s="347" t="s">
        <v>114</v>
      </c>
      <c r="D186" s="348"/>
      <c r="E186" s="348"/>
      <c r="F186" s="348"/>
      <c r="G186" s="348"/>
      <c r="H186" s="348"/>
      <c r="I186" s="348"/>
      <c r="J186" s="348"/>
      <c r="K186" s="348"/>
      <c r="L186" s="348"/>
      <c r="M186" s="348"/>
    </row>
    <row r="187" spans="1:13" ht="13.5">
      <c r="A187" s="344"/>
      <c r="B187" s="345"/>
      <c r="C187" s="347" t="s">
        <v>115</v>
      </c>
      <c r="D187" s="348"/>
      <c r="E187" s="348"/>
      <c r="F187" s="348"/>
      <c r="G187" s="348"/>
      <c r="H187" s="348"/>
      <c r="I187" s="348">
        <v>3</v>
      </c>
      <c r="J187" s="348">
        <v>23913</v>
      </c>
      <c r="K187" s="348">
        <v>24334</v>
      </c>
      <c r="L187" s="348">
        <v>7935040</v>
      </c>
      <c r="M187" s="348">
        <v>331.8295487809978</v>
      </c>
    </row>
    <row r="188" spans="1:13" ht="13.5">
      <c r="A188" s="344"/>
      <c r="B188" s="345"/>
      <c r="C188" s="347" t="s">
        <v>115</v>
      </c>
      <c r="D188" s="348"/>
      <c r="E188" s="348"/>
      <c r="F188" s="348"/>
      <c r="G188" s="348"/>
      <c r="H188" s="348"/>
      <c r="I188" s="348">
        <v>3</v>
      </c>
      <c r="J188" s="348">
        <v>21934</v>
      </c>
      <c r="K188" s="348">
        <v>37821</v>
      </c>
      <c r="L188" s="348">
        <v>6615930</v>
      </c>
      <c r="M188" s="348">
        <v>301.6289778426188</v>
      </c>
    </row>
    <row r="189" spans="1:13" ht="13.5">
      <c r="A189" s="344"/>
      <c r="B189" s="345"/>
      <c r="C189" s="347" t="s">
        <v>116</v>
      </c>
      <c r="D189" s="348">
        <v>1</v>
      </c>
      <c r="E189" s="348">
        <v>8359</v>
      </c>
      <c r="F189" s="348">
        <v>8982</v>
      </c>
      <c r="G189" s="348">
        <v>2849390</v>
      </c>
      <c r="H189" s="348">
        <v>340.8768991506161</v>
      </c>
      <c r="I189" s="348">
        <v>2</v>
      </c>
      <c r="J189" s="348">
        <v>16718</v>
      </c>
      <c r="K189" s="348">
        <v>17971</v>
      </c>
      <c r="L189" s="348">
        <v>5700780</v>
      </c>
      <c r="M189" s="348">
        <v>340.9965306854887</v>
      </c>
    </row>
    <row r="190" spans="1:13" ht="13.5">
      <c r="A190" s="344"/>
      <c r="B190" s="345"/>
      <c r="C190" s="347" t="s">
        <v>117</v>
      </c>
      <c r="D190" s="348"/>
      <c r="E190" s="348"/>
      <c r="F190" s="348"/>
      <c r="G190" s="348"/>
      <c r="H190" s="348"/>
      <c r="I190" s="348">
        <v>1</v>
      </c>
      <c r="J190" s="348">
        <v>9999</v>
      </c>
      <c r="K190" s="348">
        <v>17000</v>
      </c>
      <c r="L190" s="348">
        <v>2700000</v>
      </c>
      <c r="M190" s="348">
        <v>270.02700270027003</v>
      </c>
    </row>
    <row r="191" spans="1:13" ht="13.5">
      <c r="A191" s="344"/>
      <c r="B191" s="345"/>
      <c r="C191" s="347" t="s">
        <v>117</v>
      </c>
      <c r="D191" s="348">
        <v>1</v>
      </c>
      <c r="E191" s="348">
        <v>9155</v>
      </c>
      <c r="F191" s="348">
        <v>16081</v>
      </c>
      <c r="G191" s="348">
        <v>2800000</v>
      </c>
      <c r="H191" s="348">
        <v>305.84380120152923</v>
      </c>
      <c r="I191" s="348">
        <v>5</v>
      </c>
      <c r="J191" s="348">
        <v>46022</v>
      </c>
      <c r="K191" s="348">
        <v>80644</v>
      </c>
      <c r="L191" s="348">
        <v>13354100</v>
      </c>
      <c r="M191" s="348">
        <v>290.1677458606753</v>
      </c>
    </row>
    <row r="192" spans="1:13" ht="13.5">
      <c r="A192" s="344"/>
      <c r="B192" s="345"/>
      <c r="C192" s="347" t="s">
        <v>118</v>
      </c>
      <c r="D192" s="348">
        <v>2</v>
      </c>
      <c r="E192" s="348">
        <v>25322</v>
      </c>
      <c r="F192" s="348">
        <v>42380</v>
      </c>
      <c r="G192" s="348">
        <v>6345580</v>
      </c>
      <c r="H192" s="348">
        <v>250.59552957902218</v>
      </c>
      <c r="I192" s="348">
        <v>13</v>
      </c>
      <c r="J192" s="348">
        <v>159124</v>
      </c>
      <c r="K192" s="348">
        <v>266259</v>
      </c>
      <c r="L192" s="348">
        <v>43725459</v>
      </c>
      <c r="M192" s="348">
        <v>274.7885862597723</v>
      </c>
    </row>
    <row r="193" spans="1:13" ht="13.5">
      <c r="A193" s="344"/>
      <c r="B193" s="345"/>
      <c r="C193" s="347" t="s">
        <v>119</v>
      </c>
      <c r="D193" s="348"/>
      <c r="E193" s="348"/>
      <c r="F193" s="348"/>
      <c r="G193" s="348"/>
      <c r="H193" s="348"/>
      <c r="I193" s="348">
        <v>1</v>
      </c>
      <c r="J193" s="348">
        <v>15400</v>
      </c>
      <c r="K193" s="348">
        <v>25000</v>
      </c>
      <c r="L193" s="348">
        <v>2905750</v>
      </c>
      <c r="M193" s="348">
        <v>188.68506493506493</v>
      </c>
    </row>
    <row r="194" spans="1:13" ht="13.5">
      <c r="A194" s="344"/>
      <c r="B194" s="345"/>
      <c r="C194" s="347" t="s">
        <v>120</v>
      </c>
      <c r="D194" s="348"/>
      <c r="E194" s="348"/>
      <c r="F194" s="348"/>
      <c r="G194" s="348"/>
      <c r="H194" s="348"/>
      <c r="I194" s="348">
        <v>3</v>
      </c>
      <c r="J194" s="348">
        <v>63787</v>
      </c>
      <c r="K194" s="348">
        <v>97285</v>
      </c>
      <c r="L194" s="348">
        <v>12414570</v>
      </c>
      <c r="M194" s="348">
        <v>194.62539388903696</v>
      </c>
    </row>
    <row r="195" spans="1:13" ht="13.5">
      <c r="A195" s="344"/>
      <c r="B195" s="345"/>
      <c r="C195" s="347" t="s">
        <v>121</v>
      </c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</row>
    <row r="196" spans="1:13" ht="13.5">
      <c r="A196" s="344"/>
      <c r="B196" s="345"/>
      <c r="C196" s="347" t="s">
        <v>122</v>
      </c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</row>
    <row r="197" spans="1:13" ht="13.5">
      <c r="A197" s="344"/>
      <c r="B197" s="345"/>
      <c r="C197" s="347" t="s">
        <v>123</v>
      </c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</row>
    <row r="198" spans="1:13" ht="13.5">
      <c r="A198" s="344"/>
      <c r="B198" s="345"/>
      <c r="C198" s="347" t="s">
        <v>124</v>
      </c>
      <c r="D198" s="348"/>
      <c r="E198" s="348"/>
      <c r="F198" s="348"/>
      <c r="G198" s="348"/>
      <c r="H198" s="348"/>
      <c r="I198" s="348">
        <v>1</v>
      </c>
      <c r="J198" s="348">
        <v>40976</v>
      </c>
      <c r="K198" s="348">
        <v>74910</v>
      </c>
      <c r="L198" s="348">
        <v>6030698</v>
      </c>
      <c r="M198" s="348">
        <v>147.17634713002732</v>
      </c>
    </row>
    <row r="199" spans="1:13" ht="13.5">
      <c r="A199" s="344"/>
      <c r="B199" s="345"/>
      <c r="C199" s="347" t="s">
        <v>125</v>
      </c>
      <c r="D199" s="348"/>
      <c r="E199" s="348"/>
      <c r="F199" s="348"/>
      <c r="G199" s="348"/>
      <c r="H199" s="348"/>
      <c r="I199" s="348"/>
      <c r="J199" s="348"/>
      <c r="K199" s="348"/>
      <c r="L199" s="348"/>
      <c r="M199" s="348"/>
    </row>
    <row r="200" spans="1:13" ht="13.5">
      <c r="A200" s="344"/>
      <c r="B200" s="345"/>
      <c r="C200" s="347" t="s">
        <v>126</v>
      </c>
      <c r="D200" s="348"/>
      <c r="E200" s="348"/>
      <c r="F200" s="348"/>
      <c r="G200" s="348"/>
      <c r="H200" s="348"/>
      <c r="I200" s="348"/>
      <c r="J200" s="348"/>
      <c r="K200" s="348"/>
      <c r="L200" s="348"/>
      <c r="M200" s="348"/>
    </row>
    <row r="201" spans="1:13" ht="13.5">
      <c r="A201" s="344"/>
      <c r="B201" s="345"/>
      <c r="C201" s="347" t="s">
        <v>127</v>
      </c>
      <c r="D201" s="348"/>
      <c r="E201" s="348"/>
      <c r="F201" s="348"/>
      <c r="G201" s="348"/>
      <c r="H201" s="348"/>
      <c r="I201" s="348">
        <v>2</v>
      </c>
      <c r="J201" s="348">
        <v>115309</v>
      </c>
      <c r="K201" s="348">
        <v>168942</v>
      </c>
      <c r="L201" s="348">
        <v>9977553</v>
      </c>
      <c r="M201" s="348">
        <v>86.52883122739769</v>
      </c>
    </row>
    <row r="202" spans="1:13" ht="13.5">
      <c r="A202" s="344"/>
      <c r="B202" s="342" t="s">
        <v>9</v>
      </c>
      <c r="C202" s="346" t="s">
        <v>19</v>
      </c>
      <c r="D202" s="340">
        <v>1</v>
      </c>
      <c r="E202" s="340">
        <v>9269</v>
      </c>
      <c r="F202" s="340" t="s">
        <v>141</v>
      </c>
      <c r="G202" s="340">
        <v>2304900</v>
      </c>
      <c r="H202" s="340">
        <v>248.66760168302946</v>
      </c>
      <c r="I202" s="340">
        <v>9</v>
      </c>
      <c r="J202" s="340">
        <v>60198</v>
      </c>
      <c r="K202" s="340" t="s">
        <v>141</v>
      </c>
      <c r="L202" s="340">
        <v>18349660</v>
      </c>
      <c r="M202" s="340">
        <v>304.82175487557726</v>
      </c>
    </row>
    <row r="203" spans="1:13" ht="13.5">
      <c r="A203" s="344"/>
      <c r="B203" s="345"/>
      <c r="C203" s="347" t="s">
        <v>105</v>
      </c>
      <c r="D203" s="348"/>
      <c r="E203" s="348"/>
      <c r="F203" s="348" t="s">
        <v>141</v>
      </c>
      <c r="G203" s="348"/>
      <c r="H203" s="348"/>
      <c r="I203" s="348">
        <v>3</v>
      </c>
      <c r="J203" s="348">
        <v>14</v>
      </c>
      <c r="K203" s="348" t="s">
        <v>141</v>
      </c>
      <c r="L203" s="348">
        <v>66600</v>
      </c>
      <c r="M203" s="348">
        <v>4757.142857142857</v>
      </c>
    </row>
    <row r="204" spans="1:13" ht="13.5">
      <c r="A204" s="344"/>
      <c r="B204" s="345"/>
      <c r="C204" s="347" t="s">
        <v>106</v>
      </c>
      <c r="D204" s="348"/>
      <c r="E204" s="348"/>
      <c r="F204" s="348" t="s">
        <v>141</v>
      </c>
      <c r="G204" s="348"/>
      <c r="H204" s="348"/>
      <c r="I204" s="348"/>
      <c r="J204" s="348"/>
      <c r="K204" s="348" t="s">
        <v>141</v>
      </c>
      <c r="L204" s="348"/>
      <c r="M204" s="348"/>
    </row>
    <row r="205" spans="1:13" ht="13.5">
      <c r="A205" s="344"/>
      <c r="B205" s="345"/>
      <c r="C205" s="347" t="s">
        <v>107</v>
      </c>
      <c r="D205" s="348"/>
      <c r="E205" s="348"/>
      <c r="F205" s="348" t="s">
        <v>141</v>
      </c>
      <c r="G205" s="348"/>
      <c r="H205" s="348"/>
      <c r="I205" s="348"/>
      <c r="J205" s="348"/>
      <c r="K205" s="348" t="s">
        <v>141</v>
      </c>
      <c r="L205" s="348"/>
      <c r="M205" s="348"/>
    </row>
    <row r="206" spans="1:13" ht="13.5">
      <c r="A206" s="344"/>
      <c r="B206" s="345"/>
      <c r="C206" s="347" t="s">
        <v>108</v>
      </c>
      <c r="D206" s="348"/>
      <c r="E206" s="348"/>
      <c r="F206" s="348" t="s">
        <v>141</v>
      </c>
      <c r="G206" s="348"/>
      <c r="H206" s="348"/>
      <c r="I206" s="348">
        <v>1</v>
      </c>
      <c r="J206" s="348">
        <v>920</v>
      </c>
      <c r="K206" s="348" t="s">
        <v>141</v>
      </c>
      <c r="L206" s="348">
        <v>776800</v>
      </c>
      <c r="M206" s="348">
        <v>844.3478260869565</v>
      </c>
    </row>
    <row r="207" spans="1:13" ht="13.5">
      <c r="A207" s="344"/>
      <c r="B207" s="345"/>
      <c r="C207" s="347" t="s">
        <v>109</v>
      </c>
      <c r="D207" s="348"/>
      <c r="E207" s="348"/>
      <c r="F207" s="348" t="s">
        <v>141</v>
      </c>
      <c r="G207" s="348"/>
      <c r="H207" s="348"/>
      <c r="I207" s="348"/>
      <c r="J207" s="348"/>
      <c r="K207" s="348" t="s">
        <v>141</v>
      </c>
      <c r="L207" s="348"/>
      <c r="M207" s="348"/>
    </row>
    <row r="208" spans="1:13" ht="13.5">
      <c r="A208" s="344"/>
      <c r="B208" s="345"/>
      <c r="C208" s="347" t="s">
        <v>110</v>
      </c>
      <c r="D208" s="348"/>
      <c r="E208" s="348"/>
      <c r="F208" s="348" t="s">
        <v>141</v>
      </c>
      <c r="G208" s="348"/>
      <c r="H208" s="348"/>
      <c r="I208" s="348"/>
      <c r="J208" s="348"/>
      <c r="K208" s="348" t="s">
        <v>141</v>
      </c>
      <c r="L208" s="348"/>
      <c r="M208" s="348"/>
    </row>
    <row r="209" spans="1:13" ht="13.5">
      <c r="A209" s="344"/>
      <c r="B209" s="345"/>
      <c r="C209" s="347" t="s">
        <v>111</v>
      </c>
      <c r="D209" s="348"/>
      <c r="E209" s="348"/>
      <c r="F209" s="348" t="s">
        <v>141</v>
      </c>
      <c r="G209" s="348"/>
      <c r="H209" s="348"/>
      <c r="I209" s="348">
        <v>2</v>
      </c>
      <c r="J209" s="348">
        <v>6600</v>
      </c>
      <c r="K209" s="348" t="s">
        <v>141</v>
      </c>
      <c r="L209" s="348">
        <v>5980468</v>
      </c>
      <c r="M209" s="348">
        <v>906.1315151515151</v>
      </c>
    </row>
    <row r="210" spans="1:13" ht="13.5">
      <c r="A210" s="344"/>
      <c r="B210" s="345"/>
      <c r="C210" s="347" t="s">
        <v>112</v>
      </c>
      <c r="D210" s="348"/>
      <c r="E210" s="348"/>
      <c r="F210" s="348" t="s">
        <v>141</v>
      </c>
      <c r="G210" s="348"/>
      <c r="H210" s="348"/>
      <c r="I210" s="348"/>
      <c r="J210" s="348"/>
      <c r="K210" s="348" t="s">
        <v>141</v>
      </c>
      <c r="L210" s="348"/>
      <c r="M210" s="348"/>
    </row>
    <row r="211" spans="1:13" ht="13.5">
      <c r="A211" s="344"/>
      <c r="B211" s="345"/>
      <c r="C211" s="347" t="s">
        <v>113</v>
      </c>
      <c r="D211" s="348"/>
      <c r="E211" s="348"/>
      <c r="F211" s="348" t="s">
        <v>141</v>
      </c>
      <c r="G211" s="348"/>
      <c r="H211" s="348"/>
      <c r="I211" s="348">
        <v>1</v>
      </c>
      <c r="J211" s="348">
        <v>5179</v>
      </c>
      <c r="K211" s="348" t="s">
        <v>141</v>
      </c>
      <c r="L211" s="348">
        <v>6267093</v>
      </c>
      <c r="M211" s="348">
        <v>1210.0971229967174</v>
      </c>
    </row>
    <row r="212" spans="1:13" ht="13.5">
      <c r="A212" s="344"/>
      <c r="B212" s="345"/>
      <c r="C212" s="347" t="s">
        <v>114</v>
      </c>
      <c r="D212" s="348"/>
      <c r="E212" s="348"/>
      <c r="F212" s="348" t="s">
        <v>141</v>
      </c>
      <c r="G212" s="348"/>
      <c r="H212" s="348"/>
      <c r="I212" s="348"/>
      <c r="J212" s="348"/>
      <c r="K212" s="348" t="s">
        <v>141</v>
      </c>
      <c r="L212" s="348"/>
      <c r="M212" s="348"/>
    </row>
    <row r="213" spans="1:13" ht="13.5">
      <c r="A213" s="344"/>
      <c r="B213" s="345"/>
      <c r="C213" s="347" t="s">
        <v>115</v>
      </c>
      <c r="D213" s="348"/>
      <c r="E213" s="348"/>
      <c r="F213" s="348" t="s">
        <v>141</v>
      </c>
      <c r="G213" s="348"/>
      <c r="H213" s="348"/>
      <c r="I213" s="348"/>
      <c r="J213" s="348"/>
      <c r="K213" s="348" t="s">
        <v>141</v>
      </c>
      <c r="L213" s="348"/>
      <c r="M213" s="348"/>
    </row>
    <row r="214" spans="1:13" ht="13.5">
      <c r="A214" s="344"/>
      <c r="B214" s="345"/>
      <c r="C214" s="347" t="s">
        <v>116</v>
      </c>
      <c r="D214" s="348"/>
      <c r="E214" s="348"/>
      <c r="F214" s="348" t="s">
        <v>141</v>
      </c>
      <c r="G214" s="348"/>
      <c r="H214" s="348"/>
      <c r="I214" s="348"/>
      <c r="J214" s="348"/>
      <c r="K214" s="348" t="s">
        <v>141</v>
      </c>
      <c r="L214" s="348"/>
      <c r="M214" s="348"/>
    </row>
    <row r="215" spans="1:13" ht="13.5">
      <c r="A215" s="344"/>
      <c r="B215" s="345"/>
      <c r="C215" s="347" t="s">
        <v>117</v>
      </c>
      <c r="D215" s="348">
        <v>1</v>
      </c>
      <c r="E215" s="348">
        <v>9269</v>
      </c>
      <c r="F215" s="348" t="s">
        <v>141</v>
      </c>
      <c r="G215" s="348">
        <v>2304900</v>
      </c>
      <c r="H215" s="348">
        <v>248.66760168302946</v>
      </c>
      <c r="I215" s="348">
        <v>1</v>
      </c>
      <c r="J215" s="348">
        <v>9269</v>
      </c>
      <c r="K215" s="348" t="s">
        <v>141</v>
      </c>
      <c r="L215" s="348">
        <v>2304900</v>
      </c>
      <c r="M215" s="348">
        <v>248.66760168302946</v>
      </c>
    </row>
    <row r="216" spans="1:13" ht="13.5">
      <c r="A216" s="344"/>
      <c r="B216" s="345"/>
      <c r="C216" s="347" t="s">
        <v>118</v>
      </c>
      <c r="D216" s="348"/>
      <c r="E216" s="348"/>
      <c r="F216" s="348" t="s">
        <v>141</v>
      </c>
      <c r="G216" s="348"/>
      <c r="H216" s="348"/>
      <c r="I216" s="348"/>
      <c r="J216" s="348"/>
      <c r="K216" s="348" t="s">
        <v>141</v>
      </c>
      <c r="L216" s="348"/>
      <c r="M216" s="348"/>
    </row>
    <row r="217" spans="1:13" ht="13.5">
      <c r="A217" s="344"/>
      <c r="B217" s="345"/>
      <c r="C217" s="347" t="s">
        <v>119</v>
      </c>
      <c r="D217" s="348"/>
      <c r="E217" s="348"/>
      <c r="F217" s="348" t="s">
        <v>141</v>
      </c>
      <c r="G217" s="348"/>
      <c r="H217" s="348"/>
      <c r="I217" s="348"/>
      <c r="J217" s="348"/>
      <c r="K217" s="348" t="s">
        <v>141</v>
      </c>
      <c r="L217" s="348"/>
      <c r="M217" s="348"/>
    </row>
    <row r="218" spans="1:13" ht="13.5">
      <c r="A218" s="344"/>
      <c r="B218" s="345"/>
      <c r="C218" s="347" t="s">
        <v>120</v>
      </c>
      <c r="D218" s="348"/>
      <c r="E218" s="348"/>
      <c r="F218" s="348" t="s">
        <v>141</v>
      </c>
      <c r="G218" s="348"/>
      <c r="H218" s="348"/>
      <c r="I218" s="348"/>
      <c r="J218" s="348"/>
      <c r="K218" s="348" t="s">
        <v>141</v>
      </c>
      <c r="L218" s="348"/>
      <c r="M218" s="348"/>
    </row>
    <row r="219" spans="1:13" ht="13.5">
      <c r="A219" s="344"/>
      <c r="B219" s="345"/>
      <c r="C219" s="347" t="s">
        <v>121</v>
      </c>
      <c r="D219" s="348"/>
      <c r="E219" s="348"/>
      <c r="F219" s="348" t="s">
        <v>141</v>
      </c>
      <c r="G219" s="348"/>
      <c r="H219" s="348"/>
      <c r="I219" s="348"/>
      <c r="J219" s="348"/>
      <c r="K219" s="348" t="s">
        <v>141</v>
      </c>
      <c r="L219" s="348"/>
      <c r="M219" s="348"/>
    </row>
    <row r="220" spans="1:13" ht="13.5">
      <c r="A220" s="344"/>
      <c r="B220" s="345"/>
      <c r="C220" s="347" t="s">
        <v>122</v>
      </c>
      <c r="D220" s="348"/>
      <c r="E220" s="348"/>
      <c r="F220" s="348" t="s">
        <v>141</v>
      </c>
      <c r="G220" s="348"/>
      <c r="H220" s="348"/>
      <c r="I220" s="348"/>
      <c r="J220" s="348"/>
      <c r="K220" s="348" t="s">
        <v>141</v>
      </c>
      <c r="L220" s="348"/>
      <c r="M220" s="348"/>
    </row>
    <row r="221" spans="1:13" ht="13.5">
      <c r="A221" s="344"/>
      <c r="B221" s="345"/>
      <c r="C221" s="347" t="s">
        <v>123</v>
      </c>
      <c r="D221" s="348"/>
      <c r="E221" s="348"/>
      <c r="F221" s="348" t="s">
        <v>141</v>
      </c>
      <c r="G221" s="348"/>
      <c r="H221" s="348"/>
      <c r="I221" s="348">
        <v>1</v>
      </c>
      <c r="J221" s="348">
        <v>38216</v>
      </c>
      <c r="K221" s="348" t="s">
        <v>141</v>
      </c>
      <c r="L221" s="348">
        <v>2953799</v>
      </c>
      <c r="M221" s="348">
        <v>77.29220745237596</v>
      </c>
    </row>
    <row r="222" spans="1:13" ht="13.5">
      <c r="A222" s="320"/>
      <c r="B222" s="331"/>
      <c r="C222" s="320"/>
      <c r="D222" s="245"/>
      <c r="E222" s="245"/>
      <c r="F222" s="337"/>
      <c r="G222" s="245"/>
      <c r="H222" s="245"/>
      <c r="I222" s="245"/>
      <c r="J222" s="245"/>
      <c r="K222" s="337"/>
      <c r="L222" s="245"/>
      <c r="M222" s="245"/>
    </row>
  </sheetData>
  <sheetProtection/>
  <mergeCells count="6">
    <mergeCell ref="A1:M1"/>
    <mergeCell ref="D3:H3"/>
    <mergeCell ref="I3:M3"/>
    <mergeCell ref="A5:B35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8" r:id="rId2"/>
  <rowBreaks count="1" manualBreakCount="1">
    <brk id="2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2016-02-05T02:48:16Z</dcterms:modified>
  <cp:category/>
  <cp:version/>
  <cp:contentType/>
  <cp:contentStatus/>
</cp:coreProperties>
</file>