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5055" tabRatio="924" firstSheet="5" activeTab="5"/>
  </bookViews>
  <sheets>
    <sheet name="データ" sheetId="1" state="hidden" r:id="rId1"/>
    <sheet name="概要作成シート" sheetId="2" state="hidden" r:id="rId2"/>
    <sheet name="生産指数" sheetId="3" state="hidden" r:id="rId3"/>
    <sheet name="用途別" sheetId="4" state="hidden" r:id="rId4"/>
    <sheet name="基準年（平成２２年）" sheetId="5" state="hidden" r:id="rId5"/>
    <sheet name="造船第２表" sheetId="6" r:id="rId6"/>
  </sheets>
  <externalReferences>
    <externalReference r:id="rId9"/>
  </externalReferences>
  <definedNames>
    <definedName name="_xlnm.Print_Area" localSheetId="0">'データ'!$A$1:$BI$73</definedName>
    <definedName name="_xlnm.Print_Titles" localSheetId="0">'データ'!$B:$D</definedName>
  </definedNames>
  <calcPr fullCalcOnLoad="1"/>
</workbook>
</file>

<file path=xl/sharedStrings.xml><?xml version="1.0" encoding="utf-8"?>
<sst xmlns="http://schemas.openxmlformats.org/spreadsheetml/2006/main" count="513" uniqueCount="117">
  <si>
    <t>合計</t>
  </si>
  <si>
    <t>隻数</t>
  </si>
  <si>
    <t>国内船</t>
  </si>
  <si>
    <t>貨物船</t>
  </si>
  <si>
    <t>貨客船</t>
  </si>
  <si>
    <t>客船</t>
  </si>
  <si>
    <t>自動車航送船</t>
  </si>
  <si>
    <t>油送船</t>
  </si>
  <si>
    <t>漁船</t>
  </si>
  <si>
    <t>その他</t>
  </si>
  <si>
    <t>輸出船</t>
  </si>
  <si>
    <t>計</t>
  </si>
  <si>
    <t>Ｇ／Ｔ</t>
  </si>
  <si>
    <t>Ｇ／Ｔ</t>
  </si>
  <si>
    <t>しゅん工</t>
  </si>
  <si>
    <t>しゅん工船</t>
  </si>
  <si>
    <t>船価（千円）</t>
  </si>
  <si>
    <t>Ｇ／Ｔ当たり船価</t>
  </si>
  <si>
    <t>（千円）</t>
  </si>
  <si>
    <t>用途別</t>
  </si>
  <si>
    <t>計</t>
  </si>
  <si>
    <t>９月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</si>
  <si>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</si>
  <si>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</si>
  <si>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</si>
  <si>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</si>
  <si>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</si>
  <si>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</si>
  <si>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</si>
  <si>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</si>
  <si>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</si>
  <si>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</si>
  <si>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</si>
  <si>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鋼船工場数</t>
  </si>
  <si>
    <t>前年同月比</t>
  </si>
  <si>
    <t>木船工場数</t>
  </si>
  <si>
    <t>起工</t>
  </si>
  <si>
    <t>隻数</t>
  </si>
  <si>
    <t>進水</t>
  </si>
  <si>
    <t>合</t>
  </si>
  <si>
    <t>竣</t>
  </si>
  <si>
    <t>竣工船価</t>
  </si>
  <si>
    <t>億</t>
  </si>
  <si>
    <t>国</t>
  </si>
  <si>
    <t>内</t>
  </si>
  <si>
    <t>船</t>
  </si>
  <si>
    <t>工</t>
  </si>
  <si>
    <t>輸</t>
  </si>
  <si>
    <t>出</t>
  </si>
  <si>
    <t>合　　　　　計</t>
  </si>
  <si>
    <t>隻</t>
  </si>
  <si>
    <t>数</t>
  </si>
  <si>
    <t>竣工</t>
  </si>
  <si>
    <t>合計</t>
  </si>
  <si>
    <t>船価</t>
  </si>
  <si>
    <t>工    場    数</t>
  </si>
  <si>
    <t>造</t>
  </si>
  <si>
    <t>前 年 同 月 比</t>
  </si>
  <si>
    <t>製    造    高</t>
  </si>
  <si>
    <t>月末在庫高</t>
  </si>
  <si>
    <t>機</t>
  </si>
  <si>
    <t>修    繕    高</t>
  </si>
  <si>
    <t>年</t>
  </si>
  <si>
    <t>月</t>
  </si>
  <si>
    <t>指</t>
  </si>
  <si>
    <t>総合</t>
  </si>
  <si>
    <t>前年</t>
  </si>
  <si>
    <t>　</t>
  </si>
  <si>
    <t>同月</t>
  </si>
  <si>
    <t>比　</t>
  </si>
  <si>
    <t>年・月</t>
  </si>
  <si>
    <t>％</t>
  </si>
  <si>
    <t xml:space="preserve"> </t>
  </si>
  <si>
    <t>凡例用数値</t>
  </si>
  <si>
    <t>造船統計（指数計算）</t>
  </si>
  <si>
    <t>竣工トン数</t>
  </si>
  <si>
    <t>船価(月平均)</t>
  </si>
  <si>
    <t>単価</t>
  </si>
  <si>
    <t>ウエイト</t>
  </si>
  <si>
    <t>全工場分</t>
  </si>
  <si>
    <t>Qo</t>
  </si>
  <si>
    <t>Vo</t>
  </si>
  <si>
    <t>So=Vo/12</t>
  </si>
  <si>
    <t>Po=Vo/Qo</t>
  </si>
  <si>
    <t>Wi</t>
  </si>
  <si>
    <t>国内船小計</t>
  </si>
  <si>
    <t>輸出船小計</t>
  </si>
  <si>
    <t>平成20年</t>
  </si>
  <si>
    <t>平成１6年</t>
  </si>
  <si>
    <t>平成１7年</t>
  </si>
  <si>
    <t>平成１8年</t>
  </si>
  <si>
    <t>平成１9年</t>
  </si>
  <si>
    <t>平成17年</t>
  </si>
  <si>
    <t xml:space="preserve">                   隻　　　％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</si>
  <si>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</si>
  <si>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</si>
  <si>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</si>
  <si>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</si>
  <si>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</si>
  <si>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</si>
  <si>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</si>
  <si>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</si>
  <si>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</si>
  <si>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</si>
  <si>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</si>
  <si>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</si>
  <si>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受注</t>
  </si>
  <si>
    <t>強化プラスチック（木）船しゅん工実績</t>
  </si>
  <si>
    <t>平成22年</t>
  </si>
  <si>
    <t>５年ごとに基準を変えていく（次回平成２７年）</t>
  </si>
  <si>
    <t>基準年の統計(2010)</t>
  </si>
  <si>
    <t>（注）工場数は、調査票を回収した工場の数である。</t>
  </si>
  <si>
    <t>Ｇ／Ｔ当り船価</t>
  </si>
  <si>
    <t>平成27年11月分</t>
  </si>
  <si>
    <t>平成27年</t>
  </si>
  <si>
    <t>累計
平成27年1月～
平成27年11月</t>
  </si>
  <si>
    <t>第２表　工場数 161工場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</si>
</sst>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\-#,##0.0"/>
    <numFmt numFmtId="186" formatCode="0.000000"/>
    <numFmt numFmtId="187" formatCode="#,##0.0"/>
    <numFmt numFmtId="188" formatCode="&quot;+B3&quot;&quot;+C3&quot;"/>
    <numFmt numFmtId="189" formatCode="0.0"/>
    <numFmt numFmtId="190" formatCode="0.0000000"/>
    <numFmt numFmtId="191" formatCode="0.00000"/>
    <numFmt numFmtId="192" formatCode="0.0000"/>
    <numFmt numFmtId="193" formatCode="0.000"/>
    <numFmt numFmtId="194" formatCode="0.0_);[Red]\(0.0\)"/>
    <numFmt numFmtId="195" formatCode="#,##0_ "/>
    <numFmt numFmtId="196" formatCode="##&quot;年&quot;"/>
    <numFmt numFmtId="197" formatCode="[$-411]ggge&quot;年&quot;"/>
    <numFmt numFmtId="198" formatCode="&quot;(&quot;#,##0&quot;)&quot;"/>
    <numFmt numFmtId="199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name val="明朝"/>
      <family val="3"/>
    </font>
    <font>
      <sz val="9"/>
      <name val="明朝"/>
      <family val="3"/>
    </font>
    <font>
      <sz val="9"/>
      <color indexed="8"/>
      <name val="明朝"/>
      <family val="1"/>
    </font>
    <font>
      <sz val="8.25"/>
      <color indexed="8"/>
      <name val="明朝"/>
      <family val="1"/>
    </font>
    <font>
      <sz val="3.5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1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distributed" vertical="top"/>
    </xf>
    <xf numFmtId="0" fontId="0" fillId="0" borderId="15" xfId="0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97" fontId="5" fillId="0" borderId="19" xfId="0" applyNumberFormat="1" applyFont="1" applyBorder="1" applyAlignment="1">
      <alignment horizontal="left"/>
    </xf>
    <xf numFmtId="197" fontId="5" fillId="0" borderId="20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33" borderId="11" xfId="0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/>
      <protection locked="0"/>
    </xf>
    <xf numFmtId="0" fontId="5" fillId="34" borderId="28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35" borderId="11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/>
      <protection locked="0"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0" fontId="5" fillId="0" borderId="31" xfId="0" applyFont="1" applyBorder="1" applyAlignment="1">
      <alignment horizontal="center"/>
    </xf>
    <xf numFmtId="176" fontId="5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left"/>
    </xf>
    <xf numFmtId="176" fontId="5" fillId="0" borderId="31" xfId="0" applyNumberFormat="1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5" fillId="36" borderId="31" xfId="0" applyFont="1" applyFill="1" applyBorder="1" applyAlignment="1">
      <alignment horizontal="center"/>
    </xf>
    <xf numFmtId="176" fontId="5" fillId="36" borderId="31" xfId="0" applyNumberFormat="1" applyFont="1" applyFill="1" applyBorder="1" applyAlignment="1">
      <alignment/>
    </xf>
    <xf numFmtId="176" fontId="5" fillId="36" borderId="32" xfId="0" applyNumberFormat="1" applyFont="1" applyFill="1" applyBorder="1" applyAlignment="1">
      <alignment/>
    </xf>
    <xf numFmtId="0" fontId="5" fillId="0" borderId="26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38" fontId="5" fillId="37" borderId="11" xfId="49" applyFont="1" applyFill="1" applyBorder="1" applyAlignment="1" applyProtection="1">
      <alignment/>
      <protection locked="0"/>
    </xf>
    <xf numFmtId="38" fontId="5" fillId="34" borderId="11" xfId="49" applyFont="1" applyFill="1" applyBorder="1" applyAlignment="1" applyProtection="1">
      <alignment/>
      <protection locked="0"/>
    </xf>
    <xf numFmtId="38" fontId="5" fillId="34" borderId="12" xfId="49" applyFont="1" applyFill="1" applyBorder="1" applyAlignment="1" applyProtection="1">
      <alignment/>
      <protection locked="0"/>
    </xf>
    <xf numFmtId="38" fontId="5" fillId="0" borderId="11" xfId="49" applyFont="1" applyFill="1" applyBorder="1" applyAlignment="1" applyProtection="1">
      <alignment/>
      <protection locked="0"/>
    </xf>
    <xf numFmtId="38" fontId="5" fillId="0" borderId="15" xfId="49" applyFont="1" applyFill="1" applyBorder="1" applyAlignment="1" applyProtection="1">
      <alignment/>
      <protection locked="0"/>
    </xf>
    <xf numFmtId="38" fontId="5" fillId="0" borderId="12" xfId="49" applyFont="1" applyFill="1" applyBorder="1" applyAlignment="1" applyProtection="1">
      <alignment/>
      <protection locked="0"/>
    </xf>
    <xf numFmtId="38" fontId="5" fillId="34" borderId="28" xfId="49" applyFont="1" applyFill="1" applyBorder="1" applyAlignment="1" applyProtection="1">
      <alignment/>
      <protection locked="0"/>
    </xf>
    <xf numFmtId="0" fontId="5" fillId="36" borderId="22" xfId="0" applyFont="1" applyFill="1" applyBorder="1" applyAlignment="1">
      <alignment/>
    </xf>
    <xf numFmtId="38" fontId="5" fillId="34" borderId="22" xfId="49" applyFont="1" applyFill="1" applyBorder="1" applyAlignment="1" applyProtection="1">
      <alignment/>
      <protection locked="0"/>
    </xf>
    <xf numFmtId="38" fontId="5" fillId="0" borderId="22" xfId="49" applyFont="1" applyFill="1" applyBorder="1" applyAlignment="1" applyProtection="1">
      <alignment/>
      <protection locked="0"/>
    </xf>
    <xf numFmtId="38" fontId="5" fillId="36" borderId="22" xfId="49" applyFont="1" applyFill="1" applyBorder="1" applyAlignment="1">
      <alignment/>
    </xf>
    <xf numFmtId="1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1" fontId="6" fillId="36" borderId="24" xfId="0" applyNumberFormat="1" applyFont="1" applyFill="1" applyBorder="1" applyAlignment="1">
      <alignment horizontal="right"/>
    </xf>
    <xf numFmtId="38" fontId="5" fillId="0" borderId="22" xfId="49" applyFont="1" applyFill="1" applyBorder="1" applyAlignment="1">
      <alignment/>
    </xf>
    <xf numFmtId="38" fontId="5" fillId="0" borderId="12" xfId="49" applyFont="1" applyFill="1" applyBorder="1" applyAlignment="1">
      <alignment/>
    </xf>
    <xf numFmtId="38" fontId="5" fillId="36" borderId="32" xfId="49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34" xfId="0" applyFont="1" applyBorder="1" applyAlignment="1">
      <alignment/>
    </xf>
    <xf numFmtId="38" fontId="5" fillId="0" borderId="11" xfId="49" applyFont="1" applyBorder="1" applyAlignment="1">
      <alignment/>
    </xf>
    <xf numFmtId="38" fontId="5" fillId="0" borderId="11" xfId="49" applyFont="1" applyFill="1" applyBorder="1" applyAlignment="1">
      <alignment/>
    </xf>
    <xf numFmtId="38" fontId="5" fillId="0" borderId="15" xfId="49" applyFont="1" applyFill="1" applyBorder="1" applyAlignment="1">
      <alignment/>
    </xf>
    <xf numFmtId="38" fontId="5" fillId="0" borderId="15" xfId="49" applyFont="1" applyBorder="1" applyAlignment="1">
      <alignment/>
    </xf>
    <xf numFmtId="38" fontId="5" fillId="0" borderId="32" xfId="49" applyFont="1" applyBorder="1" applyAlignment="1">
      <alignment/>
    </xf>
    <xf numFmtId="38" fontId="5" fillId="36" borderId="11" xfId="49" applyFont="1" applyFill="1" applyBorder="1" applyAlignment="1" applyProtection="1">
      <alignment/>
      <protection/>
    </xf>
    <xf numFmtId="38" fontId="5" fillId="0" borderId="11" xfId="49" applyFont="1" applyFill="1" applyBorder="1" applyAlignment="1" applyProtection="1">
      <alignment/>
      <protection/>
    </xf>
    <xf numFmtId="38" fontId="5" fillId="0" borderId="15" xfId="49" applyFont="1" applyFill="1" applyBorder="1" applyAlignment="1" applyProtection="1">
      <alignment/>
      <protection/>
    </xf>
    <xf numFmtId="38" fontId="5" fillId="0" borderId="12" xfId="49" applyFont="1" applyFill="1" applyBorder="1" applyAlignment="1" applyProtection="1">
      <alignment/>
      <protection/>
    </xf>
    <xf numFmtId="38" fontId="5" fillId="36" borderId="15" xfId="49" applyFont="1" applyFill="1" applyBorder="1" applyAlignment="1" applyProtection="1">
      <alignment/>
      <protection/>
    </xf>
    <xf numFmtId="38" fontId="5" fillId="36" borderId="32" xfId="49" applyFont="1" applyFill="1" applyBorder="1" applyAlignment="1" applyProtection="1">
      <alignment/>
      <protection/>
    </xf>
    <xf numFmtId="0" fontId="5" fillId="36" borderId="0" xfId="0" applyFont="1" applyFill="1" applyBorder="1" applyAlignment="1">
      <alignment/>
    </xf>
    <xf numFmtId="38" fontId="5" fillId="36" borderId="0" xfId="49" applyFont="1" applyFill="1" applyBorder="1" applyAlignment="1">
      <alignment/>
    </xf>
    <xf numFmtId="1" fontId="6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1" fontId="6" fillId="36" borderId="12" xfId="0" applyNumberFormat="1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5" fillId="36" borderId="31" xfId="49" applyFont="1" applyFill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31" xfId="0" applyFont="1" applyBorder="1" applyAlignment="1">
      <alignment horizontal="right"/>
    </xf>
    <xf numFmtId="0" fontId="6" fillId="36" borderId="31" xfId="0" applyFont="1" applyFill="1" applyBorder="1" applyAlignment="1">
      <alignment horizontal="right"/>
    </xf>
    <xf numFmtId="38" fontId="5" fillId="0" borderId="31" xfId="49" applyFont="1" applyFill="1" applyBorder="1" applyAlignment="1">
      <alignment/>
    </xf>
    <xf numFmtId="38" fontId="5" fillId="36" borderId="0" xfId="49" applyFont="1" applyFill="1" applyBorder="1" applyAlignment="1" applyProtection="1">
      <alignment/>
      <protection locked="0"/>
    </xf>
    <xf numFmtId="38" fontId="5" fillId="0" borderId="0" xfId="49" applyFont="1" applyFill="1" applyBorder="1" applyAlignment="1" applyProtection="1">
      <alignment/>
      <protection locked="0"/>
    </xf>
    <xf numFmtId="38" fontId="5" fillId="36" borderId="32" xfId="49" applyFont="1" applyFill="1" applyBorder="1" applyAlignment="1" applyProtection="1">
      <alignment/>
      <protection locked="0"/>
    </xf>
    <xf numFmtId="38" fontId="5" fillId="36" borderId="31" xfId="49" applyFont="1" applyFill="1" applyBorder="1" applyAlignment="1" applyProtection="1">
      <alignment/>
      <protection locked="0"/>
    </xf>
    <xf numFmtId="38" fontId="5" fillId="0" borderId="31" xfId="49" applyFont="1" applyFill="1" applyBorder="1" applyAlignment="1" applyProtection="1">
      <alignment/>
      <protection locked="0"/>
    </xf>
    <xf numFmtId="38" fontId="5" fillId="36" borderId="11" xfId="49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right"/>
    </xf>
    <xf numFmtId="0" fontId="6" fillId="36" borderId="0" xfId="0" applyFont="1" applyFill="1" applyBorder="1" applyAlignment="1">
      <alignment horizontal="right"/>
    </xf>
    <xf numFmtId="38" fontId="5" fillId="36" borderId="10" xfId="49" applyFont="1" applyFill="1" applyBorder="1" applyAlignment="1" applyProtection="1">
      <alignment/>
      <protection locked="0"/>
    </xf>
    <xf numFmtId="0" fontId="5" fillId="36" borderId="19" xfId="0" applyFont="1" applyFill="1" applyBorder="1" applyAlignment="1">
      <alignment horizontal="centerContinuous"/>
    </xf>
    <xf numFmtId="0" fontId="5" fillId="36" borderId="35" xfId="0" applyFont="1" applyFill="1" applyBorder="1" applyAlignment="1">
      <alignment horizontal="centerContinuous"/>
    </xf>
    <xf numFmtId="38" fontId="5" fillId="0" borderId="36" xfId="49" applyFont="1" applyBorder="1" applyAlignment="1">
      <alignment/>
    </xf>
    <xf numFmtId="38" fontId="5" fillId="0" borderId="36" xfId="49" applyFont="1" applyFill="1" applyBorder="1" applyAlignment="1">
      <alignment/>
    </xf>
    <xf numFmtId="38" fontId="5" fillId="0" borderId="29" xfId="49" applyFont="1" applyFill="1" applyBorder="1" applyAlignment="1">
      <alignment/>
    </xf>
    <xf numFmtId="38" fontId="5" fillId="0" borderId="19" xfId="49" applyFont="1" applyBorder="1" applyAlignment="1">
      <alignment/>
    </xf>
    <xf numFmtId="38" fontId="5" fillId="0" borderId="29" xfId="49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distributed"/>
    </xf>
    <xf numFmtId="38" fontId="5" fillId="0" borderId="12" xfId="49" applyFont="1" applyBorder="1" applyAlignment="1">
      <alignment/>
    </xf>
    <xf numFmtId="38" fontId="5" fillId="0" borderId="32" xfId="49" applyFont="1" applyFill="1" applyBorder="1" applyAlignment="1">
      <alignment/>
    </xf>
    <xf numFmtId="38" fontId="5" fillId="0" borderId="33" xfId="49" applyFont="1" applyBorder="1" applyAlignment="1">
      <alignment/>
    </xf>
    <xf numFmtId="38" fontId="5" fillId="37" borderId="12" xfId="49" applyFont="1" applyFill="1" applyBorder="1" applyAlignment="1" applyProtection="1">
      <alignment/>
      <protection locked="0"/>
    </xf>
    <xf numFmtId="38" fontId="5" fillId="34" borderId="32" xfId="49" applyFont="1" applyFill="1" applyBorder="1" applyAlignment="1" applyProtection="1">
      <alignment/>
      <protection locked="0"/>
    </xf>
    <xf numFmtId="38" fontId="5" fillId="0" borderId="32" xfId="49" applyFont="1" applyFill="1" applyBorder="1" applyAlignment="1" applyProtection="1">
      <alignment/>
      <protection locked="0"/>
    </xf>
    <xf numFmtId="0" fontId="5" fillId="0" borderId="37" xfId="0" applyFont="1" applyBorder="1" applyAlignment="1">
      <alignment/>
    </xf>
    <xf numFmtId="0" fontId="5" fillId="0" borderId="24" xfId="0" applyFont="1" applyBorder="1" applyAlignment="1">
      <alignment horizontal="distributed"/>
    </xf>
    <xf numFmtId="38" fontId="5" fillId="34" borderId="24" xfId="49" applyFont="1" applyFill="1" applyBorder="1" applyAlignment="1" applyProtection="1">
      <alignment/>
      <protection locked="0"/>
    </xf>
    <xf numFmtId="38" fontId="5" fillId="34" borderId="38" xfId="49" applyFont="1" applyFill="1" applyBorder="1" applyAlignment="1" applyProtection="1">
      <alignment/>
      <protection locked="0"/>
    </xf>
    <xf numFmtId="38" fontId="5" fillId="0" borderId="24" xfId="49" applyFont="1" applyFill="1" applyBorder="1" applyAlignment="1" applyProtection="1">
      <alignment/>
      <protection locked="0"/>
    </xf>
    <xf numFmtId="38" fontId="5" fillId="0" borderId="38" xfId="49" applyFont="1" applyFill="1" applyBorder="1" applyAlignment="1" applyProtection="1">
      <alignment/>
      <protection locked="0"/>
    </xf>
    <xf numFmtId="0" fontId="5" fillId="0" borderId="16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36" xfId="0" applyFont="1" applyBorder="1" applyAlignment="1">
      <alignment horizontal="distributed"/>
    </xf>
    <xf numFmtId="38" fontId="5" fillId="0" borderId="36" xfId="49" applyFont="1" applyBorder="1" applyAlignment="1" applyProtection="1">
      <alignment/>
      <protection/>
    </xf>
    <xf numFmtId="38" fontId="5" fillId="0" borderId="36" xfId="49" applyFont="1" applyFill="1" applyBorder="1" applyAlignment="1" applyProtection="1">
      <alignment/>
      <protection/>
    </xf>
    <xf numFmtId="38" fontId="5" fillId="0" borderId="29" xfId="49" applyFont="1" applyFill="1" applyBorder="1" applyAlignment="1" applyProtection="1">
      <alignment/>
      <protection/>
    </xf>
    <xf numFmtId="38" fontId="5" fillId="0" borderId="19" xfId="49" applyFont="1" applyBorder="1" applyAlignment="1" applyProtection="1">
      <alignment/>
      <protection/>
    </xf>
    <xf numFmtId="38" fontId="5" fillId="0" borderId="29" xfId="49" applyFont="1" applyBorder="1" applyAlignment="1" applyProtection="1">
      <alignment/>
      <protection/>
    </xf>
    <xf numFmtId="0" fontId="5" fillId="0" borderId="27" xfId="0" applyFont="1" applyBorder="1" applyAlignment="1">
      <alignment horizontal="centerContinuous"/>
    </xf>
    <xf numFmtId="38" fontId="5" fillId="36" borderId="12" xfId="49" applyFont="1" applyFill="1" applyBorder="1" applyAlignment="1" applyProtection="1">
      <alignment/>
      <protection/>
    </xf>
    <xf numFmtId="38" fontId="5" fillId="0" borderId="32" xfId="49" applyFont="1" applyFill="1" applyBorder="1" applyAlignment="1" applyProtection="1">
      <alignment/>
      <protection/>
    </xf>
    <xf numFmtId="38" fontId="5" fillId="36" borderId="33" xfId="49" applyFont="1" applyFill="1" applyBorder="1" applyAlignment="1" applyProtection="1">
      <alignment/>
      <protection/>
    </xf>
    <xf numFmtId="38" fontId="5" fillId="36" borderId="24" xfId="49" applyFont="1" applyFill="1" applyBorder="1" applyAlignment="1" applyProtection="1">
      <alignment/>
      <protection/>
    </xf>
    <xf numFmtId="38" fontId="5" fillId="0" borderId="24" xfId="49" applyFont="1" applyFill="1" applyBorder="1" applyAlignment="1" applyProtection="1">
      <alignment/>
      <protection/>
    </xf>
    <xf numFmtId="38" fontId="5" fillId="0" borderId="38" xfId="49" applyFont="1" applyFill="1" applyBorder="1" applyAlignment="1" applyProtection="1">
      <alignment/>
      <protection/>
    </xf>
    <xf numFmtId="38" fontId="5" fillId="36" borderId="25" xfId="49" applyFont="1" applyFill="1" applyBorder="1" applyAlignment="1" applyProtection="1">
      <alignment/>
      <protection/>
    </xf>
    <xf numFmtId="38" fontId="5" fillId="36" borderId="38" xfId="49" applyFont="1" applyFill="1" applyBorder="1" applyAlignment="1" applyProtection="1">
      <alignment/>
      <protection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38" fontId="5" fillId="34" borderId="36" xfId="49" applyFont="1" applyFill="1" applyBorder="1" applyAlignment="1" applyProtection="1">
      <alignment/>
      <protection locked="0"/>
    </xf>
    <xf numFmtId="38" fontId="5" fillId="34" borderId="39" xfId="49" applyFont="1" applyFill="1" applyBorder="1" applyAlignment="1" applyProtection="1">
      <alignment/>
      <protection locked="0"/>
    </xf>
    <xf numFmtId="38" fontId="5" fillId="0" borderId="36" xfId="49" applyFont="1" applyFill="1" applyBorder="1" applyAlignment="1" applyProtection="1">
      <alignment/>
      <protection locked="0"/>
    </xf>
    <xf numFmtId="38" fontId="5" fillId="0" borderId="39" xfId="49" applyFont="1" applyFill="1" applyBorder="1" applyAlignment="1" applyProtection="1">
      <alignment/>
      <protection locked="0"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176" fontId="5" fillId="36" borderId="11" xfId="49" applyNumberFormat="1" applyFont="1" applyFill="1" applyBorder="1" applyAlignment="1" applyProtection="1">
      <alignment/>
      <protection/>
    </xf>
    <xf numFmtId="176" fontId="5" fillId="0" borderId="11" xfId="49" applyNumberFormat="1" applyFont="1" applyFill="1" applyBorder="1" applyAlignment="1" applyProtection="1">
      <alignment/>
      <protection/>
    </xf>
    <xf numFmtId="176" fontId="5" fillId="36" borderId="15" xfId="49" applyNumberFormat="1" applyFont="1" applyFill="1" applyBorder="1" applyAlignment="1" applyProtection="1">
      <alignment/>
      <protection/>
    </xf>
    <xf numFmtId="176" fontId="5" fillId="36" borderId="32" xfId="49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176" fontId="5" fillId="36" borderId="0" xfId="49" applyNumberFormat="1" applyFont="1" applyFill="1" applyBorder="1" applyAlignment="1" applyProtection="1">
      <alignment/>
      <protection/>
    </xf>
    <xf numFmtId="176" fontId="5" fillId="0" borderId="0" xfId="49" applyNumberFormat="1" applyFont="1" applyFill="1" applyBorder="1" applyAlignment="1" applyProtection="1">
      <alignment/>
      <protection/>
    </xf>
    <xf numFmtId="0" fontId="5" fillId="0" borderId="33" xfId="0" applyFont="1" applyBorder="1" applyAlignment="1">
      <alignment horizontal="centerContinuous"/>
    </xf>
    <xf numFmtId="0" fontId="5" fillId="0" borderId="40" xfId="0" applyFont="1" applyBorder="1" applyAlignment="1">
      <alignment horizontal="centerContinuous"/>
    </xf>
    <xf numFmtId="38" fontId="5" fillId="34" borderId="41" xfId="49" applyFont="1" applyFill="1" applyBorder="1" applyAlignment="1" applyProtection="1">
      <alignment/>
      <protection locked="0"/>
    </xf>
    <xf numFmtId="38" fontId="5" fillId="0" borderId="41" xfId="49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 horizontal="distributed"/>
    </xf>
    <xf numFmtId="38" fontId="5" fillId="36" borderId="0" xfId="49" applyFont="1" applyFill="1" applyBorder="1" applyAlignment="1" applyProtection="1">
      <alignment/>
      <protection/>
    </xf>
    <xf numFmtId="38" fontId="5" fillId="36" borderId="14" xfId="49" applyFont="1" applyFill="1" applyBorder="1" applyAlignment="1" applyProtection="1">
      <alignment/>
      <protection/>
    </xf>
    <xf numFmtId="38" fontId="5" fillId="0" borderId="0" xfId="49" applyFont="1" applyFill="1" applyBorder="1" applyAlignment="1" applyProtection="1">
      <alignment/>
      <protection/>
    </xf>
    <xf numFmtId="38" fontId="5" fillId="36" borderId="31" xfId="49" applyFont="1" applyFill="1" applyBorder="1" applyAlignment="1" applyProtection="1">
      <alignment/>
      <protection/>
    </xf>
    <xf numFmtId="38" fontId="5" fillId="0" borderId="31" xfId="49" applyFont="1" applyFill="1" applyBorder="1" applyAlignment="1" applyProtection="1">
      <alignment/>
      <protection/>
    </xf>
    <xf numFmtId="38" fontId="5" fillId="34" borderId="42" xfId="49" applyFont="1" applyFill="1" applyBorder="1" applyAlignment="1" applyProtection="1">
      <alignment/>
      <protection locked="0"/>
    </xf>
    <xf numFmtId="38" fontId="5" fillId="0" borderId="42" xfId="49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38" fontId="5" fillId="36" borderId="43" xfId="49" applyFont="1" applyFill="1" applyBorder="1" applyAlignment="1" applyProtection="1">
      <alignment/>
      <protection/>
    </xf>
    <xf numFmtId="38" fontId="5" fillId="36" borderId="37" xfId="49" applyFont="1" applyFill="1" applyBorder="1" applyAlignment="1" applyProtection="1">
      <alignment/>
      <protection/>
    </xf>
    <xf numFmtId="38" fontId="5" fillId="36" borderId="10" xfId="49" applyFont="1" applyFill="1" applyBorder="1" applyAlignment="1" applyProtection="1">
      <alignment/>
      <protection/>
    </xf>
    <xf numFmtId="0" fontId="5" fillId="0" borderId="17" xfId="0" applyFont="1" applyBorder="1" applyAlignment="1">
      <alignment horizontal="centerContinuous"/>
    </xf>
    <xf numFmtId="0" fontId="6" fillId="38" borderId="36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Continuous"/>
    </xf>
    <xf numFmtId="0" fontId="6" fillId="38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38" borderId="12" xfId="0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/>
    </xf>
    <xf numFmtId="1" fontId="6" fillId="38" borderId="12" xfId="0" applyNumberFormat="1" applyFont="1" applyFill="1" applyBorder="1" applyAlignment="1" applyProtection="1" quotePrefix="1">
      <alignment horizontal="right"/>
      <protection/>
    </xf>
    <xf numFmtId="187" fontId="6" fillId="0" borderId="12" xfId="0" applyNumberFormat="1" applyFont="1" applyBorder="1" applyAlignment="1">
      <alignment/>
    </xf>
    <xf numFmtId="187" fontId="6" fillId="0" borderId="12" xfId="0" applyNumberFormat="1" applyFont="1" applyFill="1" applyBorder="1" applyAlignment="1">
      <alignment/>
    </xf>
    <xf numFmtId="187" fontId="6" fillId="0" borderId="33" xfId="0" applyNumberFormat="1" applyFont="1" applyBorder="1" applyAlignment="1">
      <alignment/>
    </xf>
    <xf numFmtId="187" fontId="6" fillId="0" borderId="32" xfId="0" applyNumberFormat="1" applyFont="1" applyBorder="1" applyAlignment="1">
      <alignment/>
    </xf>
    <xf numFmtId="1" fontId="6" fillId="38" borderId="12" xfId="0" applyNumberFormat="1" applyFont="1" applyFill="1" applyBorder="1" applyAlignment="1" applyProtection="1">
      <alignment horizontal="right"/>
      <protection/>
    </xf>
    <xf numFmtId="1" fontId="6" fillId="38" borderId="0" xfId="0" applyNumberFormat="1" applyFont="1" applyFill="1" applyBorder="1" applyAlignment="1" applyProtection="1">
      <alignment horizontal="right"/>
      <protection/>
    </xf>
    <xf numFmtId="187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left"/>
    </xf>
    <xf numFmtId="187" fontId="6" fillId="0" borderId="0" xfId="0" applyNumberFormat="1" applyFont="1" applyFill="1" applyBorder="1" applyAlignment="1">
      <alignment/>
    </xf>
    <xf numFmtId="1" fontId="6" fillId="38" borderId="31" xfId="0" applyNumberFormat="1" applyFont="1" applyFill="1" applyBorder="1" applyAlignment="1" applyProtection="1">
      <alignment horizontal="right"/>
      <protection/>
    </xf>
    <xf numFmtId="187" fontId="6" fillId="0" borderId="31" xfId="0" applyNumberFormat="1" applyFont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31" xfId="0" applyFont="1" applyBorder="1" applyAlignment="1">
      <alignment/>
    </xf>
    <xf numFmtId="187" fontId="6" fillId="0" borderId="31" xfId="0" applyNumberFormat="1" applyFont="1" applyBorder="1" applyAlignment="1">
      <alignment horizontal="left"/>
    </xf>
    <xf numFmtId="187" fontId="6" fillId="0" borderId="31" xfId="0" applyNumberFormat="1" applyFont="1" applyFill="1" applyBorder="1" applyAlignment="1">
      <alignment/>
    </xf>
    <xf numFmtId="0" fontId="5" fillId="0" borderId="44" xfId="0" applyFont="1" applyBorder="1" applyAlignment="1">
      <alignment horizontal="centerContinuous"/>
    </xf>
    <xf numFmtId="0" fontId="5" fillId="0" borderId="45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1" fontId="6" fillId="38" borderId="24" xfId="0" applyNumberFormat="1" applyFont="1" applyFill="1" applyBorder="1" applyAlignment="1" applyProtection="1">
      <alignment horizontal="right"/>
      <protection/>
    </xf>
    <xf numFmtId="187" fontId="6" fillId="0" borderId="24" xfId="0" applyNumberFormat="1" applyFont="1" applyBorder="1" applyAlignment="1">
      <alignment/>
    </xf>
    <xf numFmtId="187" fontId="6" fillId="0" borderId="24" xfId="0" applyNumberFormat="1" applyFont="1" applyFill="1" applyBorder="1" applyAlignment="1">
      <alignment/>
    </xf>
    <xf numFmtId="187" fontId="6" fillId="0" borderId="25" xfId="0" applyNumberFormat="1" applyFont="1" applyBorder="1" applyAlignment="1">
      <alignment/>
    </xf>
    <xf numFmtId="187" fontId="6" fillId="0" borderId="38" xfId="0" applyNumberFormat="1" applyFont="1" applyBorder="1" applyAlignment="1">
      <alignment/>
    </xf>
    <xf numFmtId="1" fontId="6" fillId="0" borderId="40" xfId="0" applyNumberFormat="1" applyFont="1" applyBorder="1" applyAlignment="1">
      <alignment horizontal="left"/>
    </xf>
    <xf numFmtId="189" fontId="6" fillId="0" borderId="12" xfId="0" applyNumberFormat="1" applyFont="1" applyBorder="1" applyAlignment="1">
      <alignment/>
    </xf>
    <xf numFmtId="187" fontId="6" fillId="0" borderId="12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6" fillId="0" borderId="46" xfId="0" applyFont="1" applyBorder="1" applyAlignment="1">
      <alignment horizontal="left"/>
    </xf>
    <xf numFmtId="189" fontId="6" fillId="0" borderId="24" xfId="0" applyNumberFormat="1" applyFont="1" applyBorder="1" applyAlignment="1">
      <alignment/>
    </xf>
    <xf numFmtId="187" fontId="6" fillId="0" borderId="24" xfId="0" applyNumberFormat="1" applyFont="1" applyBorder="1" applyAlignment="1">
      <alignment horizontal="left"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5" fillId="39" borderId="19" xfId="0" applyFont="1" applyFill="1" applyBorder="1" applyAlignment="1">
      <alignment/>
    </xf>
    <xf numFmtId="0" fontId="0" fillId="39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/>
    </xf>
    <xf numFmtId="38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39" borderId="0" xfId="0" applyNumberFormat="1" applyFill="1" applyAlignment="1">
      <alignment/>
    </xf>
    <xf numFmtId="187" fontId="0" fillId="39" borderId="0" xfId="0" applyNumberFormat="1" applyFill="1" applyAlignment="1">
      <alignment/>
    </xf>
    <xf numFmtId="187" fontId="0" fillId="0" borderId="0" xfId="0" applyNumberFormat="1" applyAlignment="1">
      <alignment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36" borderId="48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36" borderId="0" xfId="0" applyFill="1" applyAlignment="1">
      <alignment/>
    </xf>
    <xf numFmtId="188" fontId="0" fillId="36" borderId="12" xfId="0" applyNumberFormat="1" applyFill="1" applyBorder="1" applyAlignment="1" quotePrefix="1">
      <alignment/>
    </xf>
    <xf numFmtId="38" fontId="0" fillId="36" borderId="12" xfId="0" applyNumberFormat="1" applyFill="1" applyBorder="1" applyAlignment="1">
      <alignment horizontal="right"/>
    </xf>
    <xf numFmtId="189" fontId="0" fillId="36" borderId="12" xfId="0" applyNumberFormat="1" applyFill="1" applyBorder="1" applyAlignment="1">
      <alignment horizontal="right"/>
    </xf>
    <xf numFmtId="188" fontId="0" fillId="36" borderId="12" xfId="0" applyNumberFormat="1" applyFill="1" applyBorder="1" applyAlignment="1" quotePrefix="1">
      <alignment horizontal="left"/>
    </xf>
    <xf numFmtId="189" fontId="0" fillId="0" borderId="12" xfId="0" applyNumberFormat="1" applyBorder="1" applyAlignment="1">
      <alignment horizontal="right"/>
    </xf>
    <xf numFmtId="0" fontId="0" fillId="36" borderId="12" xfId="0" applyFill="1" applyBorder="1" applyAlignment="1" quotePrefix="1">
      <alignment horizontal="left"/>
    </xf>
    <xf numFmtId="0" fontId="0" fillId="36" borderId="12" xfId="0" applyFill="1" applyBorder="1" applyAlignment="1">
      <alignment/>
    </xf>
    <xf numFmtId="189" fontId="0" fillId="0" borderId="0" xfId="0" applyNumberFormat="1" applyAlignment="1">
      <alignment/>
    </xf>
    <xf numFmtId="0" fontId="0" fillId="0" borderId="12" xfId="0" applyNumberFormat="1" applyBorder="1" applyAlignment="1" quotePrefix="1">
      <alignment/>
    </xf>
    <xf numFmtId="0" fontId="0" fillId="0" borderId="12" xfId="0" applyNumberFormat="1" applyBorder="1" applyAlignment="1">
      <alignment/>
    </xf>
    <xf numFmtId="0" fontId="8" fillId="0" borderId="0" xfId="0" applyFont="1" applyAlignment="1">
      <alignment horizontal="center"/>
    </xf>
    <xf numFmtId="1" fontId="8" fillId="40" borderId="16" xfId="0" applyNumberFormat="1" applyFont="1" applyFill="1" applyBorder="1" applyAlignment="1" applyProtection="1">
      <alignment horizontal="right"/>
      <protection/>
    </xf>
    <xf numFmtId="1" fontId="8" fillId="40" borderId="17" xfId="0" applyNumberFormat="1" applyFont="1" applyFill="1" applyBorder="1" applyAlignment="1" applyProtection="1">
      <alignment horizontal="right"/>
      <protection/>
    </xf>
    <xf numFmtId="1" fontId="8" fillId="0" borderId="49" xfId="0" applyNumberFormat="1" applyFont="1" applyBorder="1" applyAlignment="1" applyProtection="1">
      <alignment horizontal="right"/>
      <protection/>
    </xf>
    <xf numFmtId="1" fontId="8" fillId="0" borderId="17" xfId="0" applyNumberFormat="1" applyFont="1" applyBorder="1" applyAlignment="1" applyProtection="1">
      <alignment horizontal="right"/>
      <protection/>
    </xf>
    <xf numFmtId="1" fontId="8" fillId="0" borderId="17" xfId="0" applyNumberFormat="1" applyFont="1" applyBorder="1" applyAlignment="1" applyProtection="1" quotePrefix="1">
      <alignment horizontal="right"/>
      <protection/>
    </xf>
    <xf numFmtId="1" fontId="8" fillId="0" borderId="50" xfId="0" applyNumberFormat="1" applyFont="1" applyBorder="1" applyAlignment="1" applyProtection="1">
      <alignment horizontal="right"/>
      <protection/>
    </xf>
    <xf numFmtId="1" fontId="8" fillId="40" borderId="26" xfId="0" applyNumberFormat="1" applyFont="1" applyFill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 quotePrefix="1">
      <alignment horizontal="right"/>
      <protection/>
    </xf>
    <xf numFmtId="1" fontId="8" fillId="40" borderId="12" xfId="0" applyNumberFormat="1" applyFont="1" applyFill="1" applyBorder="1" applyAlignment="1" applyProtection="1">
      <alignment horizontal="center"/>
      <protection/>
    </xf>
    <xf numFmtId="1" fontId="8" fillId="40" borderId="12" xfId="0" applyNumberFormat="1" applyFont="1" applyFill="1" applyBorder="1" applyAlignment="1" applyProtection="1" quotePrefix="1">
      <alignment horizontal="center"/>
      <protection/>
    </xf>
    <xf numFmtId="1" fontId="8" fillId="0" borderId="51" xfId="0" applyNumberFormat="1" applyFont="1" applyBorder="1" applyAlignment="1" applyProtection="1">
      <alignment horizontal="right"/>
      <protection/>
    </xf>
    <xf numFmtId="1" fontId="8" fillId="40" borderId="0" xfId="0" applyNumberFormat="1" applyFont="1" applyFill="1" applyBorder="1" applyAlignment="1" applyProtection="1">
      <alignment horizontal="right"/>
      <protection/>
    </xf>
    <xf numFmtId="1" fontId="8" fillId="40" borderId="12" xfId="0" applyNumberFormat="1" applyFont="1" applyFill="1" applyBorder="1" applyAlignment="1" applyProtection="1">
      <alignment horizontal="right"/>
      <protection/>
    </xf>
    <xf numFmtId="1" fontId="8" fillId="40" borderId="52" xfId="0" applyNumberFormat="1" applyFont="1" applyFill="1" applyBorder="1" applyAlignment="1" applyProtection="1">
      <alignment horizontal="right"/>
      <protection/>
    </xf>
    <xf numFmtId="1" fontId="8" fillId="40" borderId="40" xfId="0" applyNumberFormat="1" applyFont="1" applyFill="1" applyBorder="1" applyAlignment="1" applyProtection="1">
      <alignment horizontal="right"/>
      <protection/>
    </xf>
    <xf numFmtId="37" fontId="8" fillId="0" borderId="12" xfId="0" applyNumberFormat="1" applyFont="1" applyBorder="1" applyAlignment="1" applyProtection="1">
      <alignment horizontal="right"/>
      <protection/>
    </xf>
    <xf numFmtId="185" fontId="8" fillId="0" borderId="12" xfId="0" applyNumberFormat="1" applyFont="1" applyBorder="1" applyAlignment="1" applyProtection="1">
      <alignment horizontal="right"/>
      <protection/>
    </xf>
    <xf numFmtId="186" fontId="8" fillId="0" borderId="12" xfId="0" applyNumberFormat="1" applyFont="1" applyBorder="1" applyAlignment="1" applyProtection="1">
      <alignment horizontal="right"/>
      <protection/>
    </xf>
    <xf numFmtId="186" fontId="8" fillId="0" borderId="51" xfId="0" applyNumberFormat="1" applyFont="1" applyBorder="1" applyAlignment="1" applyProtection="1">
      <alignment horizontal="right"/>
      <protection/>
    </xf>
    <xf numFmtId="0" fontId="8" fillId="40" borderId="52" xfId="0" applyFont="1" applyFill="1" applyBorder="1" applyAlignment="1">
      <alignment/>
    </xf>
    <xf numFmtId="1" fontId="8" fillId="40" borderId="40" xfId="0" applyNumberFormat="1" applyFont="1" applyFill="1" applyBorder="1" applyAlignment="1" applyProtection="1" quotePrefix="1">
      <alignment horizontal="right"/>
      <protection/>
    </xf>
    <xf numFmtId="186" fontId="8" fillId="0" borderId="41" xfId="0" applyNumberFormat="1" applyFont="1" applyBorder="1" applyAlignment="1" applyProtection="1">
      <alignment horizontal="right"/>
      <protection/>
    </xf>
    <xf numFmtId="1" fontId="8" fillId="40" borderId="53" xfId="0" applyNumberFormat="1" applyFont="1" applyFill="1" applyBorder="1" applyAlignment="1" applyProtection="1" quotePrefix="1">
      <alignment horizontal="right"/>
      <protection/>
    </xf>
    <xf numFmtId="1" fontId="8" fillId="40" borderId="54" xfId="0" applyNumberFormat="1" applyFont="1" applyFill="1" applyBorder="1" applyAlignment="1" applyProtection="1">
      <alignment horizontal="right"/>
      <protection/>
    </xf>
    <xf numFmtId="1" fontId="8" fillId="40" borderId="55" xfId="0" applyNumberFormat="1" applyFont="1" applyFill="1" applyBorder="1" applyAlignment="1" applyProtection="1">
      <alignment horizontal="right"/>
      <protection/>
    </xf>
    <xf numFmtId="1" fontId="8" fillId="40" borderId="56" xfId="0" applyNumberFormat="1" applyFont="1" applyFill="1" applyBorder="1" applyAlignment="1" applyProtection="1">
      <alignment horizontal="right"/>
      <protection/>
    </xf>
    <xf numFmtId="1" fontId="8" fillId="40" borderId="24" xfId="0" applyNumberFormat="1" applyFont="1" applyFill="1" applyBorder="1" applyAlignment="1" applyProtection="1">
      <alignment horizontal="right"/>
      <protection/>
    </xf>
    <xf numFmtId="185" fontId="8" fillId="0" borderId="24" xfId="0" applyNumberFormat="1" applyFont="1" applyBorder="1" applyAlignment="1" applyProtection="1">
      <alignment horizontal="right"/>
      <protection/>
    </xf>
    <xf numFmtId="186" fontId="8" fillId="0" borderId="24" xfId="0" applyNumberFormat="1" applyFont="1" applyBorder="1" applyAlignment="1" applyProtection="1">
      <alignment horizontal="right"/>
      <protection/>
    </xf>
    <xf numFmtId="186" fontId="8" fillId="0" borderId="57" xfId="0" applyNumberFormat="1" applyFont="1" applyBorder="1" applyAlignment="1" applyProtection="1">
      <alignment horizontal="right"/>
      <protection/>
    </xf>
    <xf numFmtId="0" fontId="7" fillId="36" borderId="33" xfId="0" applyFont="1" applyFill="1" applyBorder="1" applyAlignment="1">
      <alignment horizontal="center" vertical="center"/>
    </xf>
    <xf numFmtId="38" fontId="5" fillId="35" borderId="11" xfId="49" applyFont="1" applyFill="1" applyBorder="1" applyAlignment="1" applyProtection="1">
      <alignment/>
      <protection locked="0"/>
    </xf>
    <xf numFmtId="38" fontId="5" fillId="35" borderId="12" xfId="49" applyFont="1" applyFill="1" applyBorder="1" applyAlignment="1" applyProtection="1">
      <alignment/>
      <protection locked="0"/>
    </xf>
    <xf numFmtId="38" fontId="5" fillId="35" borderId="24" xfId="49" applyFont="1" applyFill="1" applyBorder="1" applyAlignment="1" applyProtection="1">
      <alignment/>
      <protection locked="0"/>
    </xf>
    <xf numFmtId="38" fontId="5" fillId="35" borderId="36" xfId="49" applyFont="1" applyFill="1" applyBorder="1" applyAlignment="1" applyProtection="1">
      <alignment/>
      <protection locked="0"/>
    </xf>
    <xf numFmtId="37" fontId="8" fillId="35" borderId="12" xfId="0" applyNumberFormat="1" applyFont="1" applyFill="1" applyBorder="1" applyAlignment="1" applyProtection="1">
      <alignment horizontal="right"/>
      <protection locked="0"/>
    </xf>
    <xf numFmtId="37" fontId="8" fillId="35" borderId="24" xfId="0" applyNumberFormat="1" applyFont="1" applyFill="1" applyBorder="1" applyAlignment="1" applyProtection="1">
      <alignment horizontal="right"/>
      <protection locked="0"/>
    </xf>
    <xf numFmtId="38" fontId="5" fillId="35" borderId="22" xfId="49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32" xfId="0" applyFont="1" applyFill="1" applyBorder="1" applyAlignment="1" applyProtection="1">
      <alignment/>
      <protection locked="0"/>
    </xf>
    <xf numFmtId="38" fontId="5" fillId="35" borderId="15" xfId="49" applyFont="1" applyFill="1" applyBorder="1" applyAlignment="1" applyProtection="1">
      <alignment/>
      <protection locked="0"/>
    </xf>
    <xf numFmtId="38" fontId="5" fillId="35" borderId="32" xfId="49" applyFont="1" applyFill="1" applyBorder="1" applyAlignment="1" applyProtection="1">
      <alignment/>
      <protection locked="0"/>
    </xf>
    <xf numFmtId="38" fontId="5" fillId="35" borderId="38" xfId="49" applyFont="1" applyFill="1" applyBorder="1" applyAlignment="1" applyProtection="1">
      <alignment/>
      <protection locked="0"/>
    </xf>
    <xf numFmtId="38" fontId="5" fillId="35" borderId="33" xfId="49" applyFont="1" applyFill="1" applyBorder="1" applyAlignment="1" applyProtection="1">
      <alignment/>
      <protection locked="0"/>
    </xf>
    <xf numFmtId="38" fontId="5" fillId="35" borderId="25" xfId="49" applyFont="1" applyFill="1" applyBorder="1" applyAlignment="1" applyProtection="1">
      <alignment/>
      <protection locked="0"/>
    </xf>
    <xf numFmtId="38" fontId="5" fillId="35" borderId="19" xfId="49" applyFont="1" applyFill="1" applyBorder="1" applyAlignment="1" applyProtection="1">
      <alignment/>
      <protection locked="0"/>
    </xf>
    <xf numFmtId="38" fontId="5" fillId="35" borderId="28" xfId="49" applyFont="1" applyFill="1" applyBorder="1" applyAlignment="1" applyProtection="1">
      <alignment/>
      <protection locked="0"/>
    </xf>
    <xf numFmtId="0" fontId="0" fillId="0" borderId="47" xfId="0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17" xfId="0" applyFont="1" applyBorder="1" applyAlignment="1">
      <alignment/>
    </xf>
    <xf numFmtId="38" fontId="0" fillId="0" borderId="13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13" xfId="49" applyNumberFormat="1" applyFont="1" applyBorder="1" applyAlignment="1">
      <alignment vertical="center"/>
    </xf>
    <xf numFmtId="38" fontId="0" fillId="0" borderId="11" xfId="49" applyNumberFormat="1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2" xfId="49" applyNumberFormat="1" applyFont="1" applyBorder="1" applyAlignment="1">
      <alignment vertical="center"/>
    </xf>
    <xf numFmtId="19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17(2005)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年＝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100
</a:t>
            </a:r>
          </a:p>
        </c:rich>
      </c:tx>
      <c:layout>
        <c:manualLayout>
          <c:xMode val="factor"/>
          <c:yMode val="factor"/>
          <c:x val="-0.004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85"/>
          <c:w val="0.953"/>
          <c:h val="0.6925"/>
        </c:manualLayout>
      </c:layout>
      <c:areaChart>
        <c:grouping val="stacked"/>
        <c:varyColors val="0"/>
        <c:ser>
          <c:idx val="2"/>
          <c:order val="0"/>
          <c:tx>
            <c:strRef>
              <c:f>'生産指数'!$A$6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'生産指数'!$AE$4:$BC$4</c:f>
              <c:numCache/>
            </c:numRef>
          </c:cat>
          <c:val>
            <c:numRef>
              <c:f>'生産指数'!$AE$6:$BC$6</c:f>
              <c:numCache/>
            </c:numRef>
          </c:val>
        </c:ser>
        <c:axId val="51461363"/>
        <c:axId val="60499084"/>
      </c:areaChart>
      <c:lineChart>
        <c:grouping val="standard"/>
        <c:varyColors val="0"/>
        <c:ser>
          <c:idx val="3"/>
          <c:order val="1"/>
          <c:tx>
            <c:strRef>
              <c:f>'生産指数'!$A$7</c:f>
              <c:strCache>
                <c:ptCount val="1"/>
                <c:pt idx="0">
                  <c:v>国内船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'生産指数'!$AE$7:$BC$7</c:f>
              <c:numCache/>
            </c:numRef>
          </c:val>
          <c:smooth val="0"/>
        </c:ser>
        <c:ser>
          <c:idx val="4"/>
          <c:order val="2"/>
          <c:tx>
            <c:strRef>
              <c:f>'生産指数'!$A$8</c:f>
              <c:strCache>
                <c:ptCount val="1"/>
                <c:pt idx="0">
                  <c:v>輸出船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'生産指数'!$AE$4:$BC$4</c:f>
              <c:numCache/>
            </c:numRef>
          </c:cat>
          <c:val>
            <c:numRef>
              <c:f>'生産指数'!$AE$8:$BC$8</c:f>
              <c:numCache/>
            </c:numRef>
          </c:val>
          <c:smooth val="0"/>
        </c:ser>
        <c:ser>
          <c:idx val="0"/>
          <c:order val="3"/>
          <c:tx>
            <c:strRef>
              <c:f>'生産指数'!$A$5</c:f>
              <c:strCache>
                <c:ptCount val="1"/>
                <c:pt idx="0">
                  <c:v>平成22年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'生産指数'!$AE$4:$BC$4</c:f>
              <c:numCache/>
            </c:numRef>
          </c:cat>
          <c:val>
            <c:numRef>
              <c:f>'生産指数'!$AE$5:$BC$5</c:f>
              <c:numCache/>
            </c:numRef>
          </c:val>
          <c:smooth val="0"/>
        </c:ser>
        <c:axId val="51461363"/>
        <c:axId val="60499084"/>
      </c:line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99084"/>
        <c:crosses val="autoZero"/>
        <c:auto val="0"/>
        <c:lblOffset val="100"/>
        <c:tickLblSkip val="1"/>
        <c:noMultiLvlLbl val="0"/>
      </c:catAx>
      <c:valAx>
        <c:axId val="60499084"/>
        <c:scaling>
          <c:orientation val="minMax"/>
          <c:max val="30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61363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25"/>
          <c:y val="0.89475"/>
          <c:w val="0.40925"/>
          <c:h val="0.08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輸出船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7775"/>
          <c:w val="0.28725"/>
          <c:h val="0.55025"/>
        </c:manualLayout>
      </c:layout>
      <c:pieChart>
        <c:varyColors val="1"/>
        <c:ser>
          <c:idx val="0"/>
          <c:order val="0"/>
          <c:tx>
            <c:strRef>
              <c:f>'用途別'!$E$3</c:f>
              <c:strCache>
                <c:ptCount val="1"/>
                <c:pt idx="0">
                  <c:v>輸出船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cat>
            <c:strRef>
              <c:f>'用途別'!$D$4:$D$8</c:f>
              <c:strCache/>
            </c:strRef>
          </c:cat>
          <c:val>
            <c:numRef>
              <c:f>'用途別'!$E$4:$E$8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23075"/>
          <c:w val="0.49075"/>
          <c:h val="0.60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国内船</a:t>
            </a:r>
          </a:p>
        </c:rich>
      </c:tx>
      <c:layout>
        <c:manualLayout>
          <c:xMode val="factor"/>
          <c:yMode val="factor"/>
          <c:x val="-0.015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31925"/>
          <c:w val="0.30225"/>
          <c:h val="0.58025"/>
        </c:manualLayout>
      </c:layout>
      <c:pieChart>
        <c:varyColors val="1"/>
        <c:ser>
          <c:idx val="0"/>
          <c:order val="0"/>
          <c:tx>
            <c:strRef>
              <c:f>'用途別'!$B$3</c:f>
              <c:strCache>
                <c:ptCount val="1"/>
                <c:pt idx="0">
                  <c:v>国内船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gCheck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1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8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dkVert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cat>
            <c:strRef>
              <c:f>'用途別'!$A$4:$A$12</c:f>
              <c:strCache/>
            </c:strRef>
          </c:cat>
          <c:val>
            <c:numRef>
              <c:f>'用途別'!$B$4:$B$12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25"/>
          <c:y val="0.148"/>
          <c:w val="0.49075"/>
          <c:h val="0.80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9</xdr:row>
      <xdr:rowOff>76200</xdr:rowOff>
    </xdr:from>
    <xdr:to>
      <xdr:col>35</xdr:col>
      <xdr:colOff>123825</xdr:colOff>
      <xdr:row>20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7268825" y="2247900"/>
          <a:ext cx="6858000" cy="1895475"/>
          <a:chOff x="85" y="236"/>
          <a:chExt cx="720" cy="19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85" y="236"/>
          <a:ext cx="720" cy="1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テキスト 4"/>
          <xdr:cNvSpPr txBox="1">
            <a:spLocks noChangeArrowheads="1"/>
          </xdr:cNvSpPr>
        </xdr:nvSpPr>
        <xdr:spPr>
          <a:xfrm>
            <a:off x="337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19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4" name="テキスト 4"/>
          <xdr:cNvSpPr txBox="1">
            <a:spLocks noChangeArrowheads="1"/>
          </xdr:cNvSpPr>
        </xdr:nvSpPr>
        <xdr:spPr>
          <a:xfrm>
            <a:off x="123" y="396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  <xdr:sp>
        <xdr:nvSpPr>
          <xdr:cNvPr id="5" name="テキスト 4"/>
          <xdr:cNvSpPr txBox="1">
            <a:spLocks noChangeArrowheads="1"/>
          </xdr:cNvSpPr>
        </xdr:nvSpPr>
        <xdr:spPr>
          <a:xfrm>
            <a:off x="659" y="396"/>
            <a:ext cx="4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600075</xdr:colOff>
      <xdr:row>0</xdr:row>
      <xdr:rowOff>0</xdr:rowOff>
    </xdr:from>
    <xdr:ext cx="2409825" cy="200025"/>
    <xdr:sp>
      <xdr:nvSpPr>
        <xdr:cNvPr id="1" name="Text Box 1"/>
        <xdr:cNvSpPr txBox="1">
          <a:spLocks noChangeArrowheads="1"/>
        </xdr:cNvSpPr>
      </xdr:nvSpPr>
      <xdr:spPr>
        <a:xfrm>
          <a:off x="9639300" y="0"/>
          <a:ext cx="2409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一度切り取りコピーしてから貼り付け。</a:t>
          </a:r>
        </a:p>
      </xdr:txBody>
    </xdr:sp>
    <xdr:clientData/>
  </xdr:oneCellAnchor>
  <xdr:twoCellAnchor>
    <xdr:from>
      <xdr:col>7</xdr:col>
      <xdr:colOff>419100</xdr:colOff>
      <xdr:row>14</xdr:row>
      <xdr:rowOff>76200</xdr:rowOff>
    </xdr:from>
    <xdr:to>
      <xdr:col>13</xdr:col>
      <xdr:colOff>104775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6629400" y="2476500"/>
        <a:ext cx="31718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161925</xdr:colOff>
      <xdr:row>3</xdr:row>
      <xdr:rowOff>66675</xdr:rowOff>
    </xdr:from>
    <xdr:to>
      <xdr:col>12</xdr:col>
      <xdr:colOff>504825</xdr:colOff>
      <xdr:row>13</xdr:row>
      <xdr:rowOff>47625</xdr:rowOff>
    </xdr:to>
    <xdr:graphicFrame>
      <xdr:nvGraphicFramePr>
        <xdr:cNvPr id="3" name="Chart 3"/>
        <xdr:cNvGraphicFramePr/>
      </xdr:nvGraphicFramePr>
      <xdr:xfrm>
        <a:off x="6372225" y="581025"/>
        <a:ext cx="3171825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96;&#33337;&#36896;&#27231;\&#32013;&#21697;&#29992;\&#20837;&#25163;&#12487;&#12540;&#12479;\&#36896;&#33337;&#26376;&#22577;(25.1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調査概要"/>
      <sheetName val="調査概況"/>
      <sheetName val="データ"/>
      <sheetName val="概要作成シート"/>
      <sheetName val="生産指数"/>
      <sheetName val="用途別"/>
      <sheetName val="基準年（平成２２年）"/>
      <sheetName val="推移表"/>
      <sheetName val="造船第１表"/>
      <sheetName val="造船第２表"/>
      <sheetName val="造船第３表"/>
      <sheetName val="造船第４表"/>
      <sheetName val="造船第５表"/>
      <sheetName val="造船第６表"/>
      <sheetName val="造船第７表"/>
      <sheetName val="造船第８表"/>
      <sheetName val="造船第９表"/>
      <sheetName val="Sheet1"/>
    </sheetNames>
    <sheetDataSet>
      <sheetData sheetId="8">
        <row r="6">
          <cell r="F6">
            <v>14496710.583333334</v>
          </cell>
        </row>
        <row r="7">
          <cell r="F7">
            <v>190662778.41666666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A79"/>
  <sheetViews>
    <sheetView zoomScale="85" zoomScaleNormal="85" zoomScaleSheetLayoutView="75" zoomScalePageLayoutView="0" workbookViewId="0" topLeftCell="A1">
      <pane xSplit="5" ySplit="3" topLeftCell="DP3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E79" sqref="E79"/>
    </sheetView>
  </sheetViews>
  <sheetFormatPr defaultColWidth="9.00390625" defaultRowHeight="13.5"/>
  <cols>
    <col min="1" max="1" width="2.625" style="13" customWidth="1"/>
    <col min="2" max="3" width="2.875" style="13" customWidth="1"/>
    <col min="4" max="4" width="13.00390625" style="13" customWidth="1"/>
    <col min="5" max="51" width="10.625" style="13" customWidth="1"/>
    <col min="52" max="52" width="10.50390625" style="13" customWidth="1"/>
    <col min="53" max="63" width="10.625" style="13" customWidth="1"/>
    <col min="64" max="64" width="10.50390625" style="13" bestFit="1" customWidth="1"/>
    <col min="65" max="75" width="10.625" style="13" customWidth="1"/>
    <col min="76" max="76" width="10.50390625" style="13" bestFit="1" customWidth="1"/>
    <col min="77" max="87" width="10.625" style="13" customWidth="1"/>
    <col min="88" max="88" width="10.50390625" style="13" bestFit="1" customWidth="1"/>
    <col min="89" max="99" width="10.625" style="13" customWidth="1"/>
    <col min="100" max="100" width="10.50390625" style="13" bestFit="1" customWidth="1"/>
    <col min="101" max="111" width="10.625" style="13" customWidth="1"/>
    <col min="112" max="112" width="10.50390625" style="13" bestFit="1" customWidth="1"/>
    <col min="113" max="123" width="10.625" style="13" customWidth="1"/>
    <col min="124" max="124" width="10.50390625" style="13" bestFit="1" customWidth="1"/>
    <col min="125" max="135" width="10.625" style="13" customWidth="1"/>
    <col min="136" max="136" width="10.50390625" style="13" bestFit="1" customWidth="1"/>
    <col min="137" max="147" width="10.625" style="13" customWidth="1"/>
    <col min="148" max="148" width="10.50390625" style="13" bestFit="1" customWidth="1"/>
    <col min="149" max="159" width="10.625" style="13" customWidth="1"/>
    <col min="160" max="160" width="10.50390625" style="13" bestFit="1" customWidth="1"/>
    <col min="161" max="171" width="10.625" style="13" customWidth="1"/>
    <col min="172" max="172" width="10.50390625" style="13" bestFit="1" customWidth="1"/>
    <col min="173" max="183" width="10.625" style="13" customWidth="1"/>
    <col min="184" max="184" width="10.50390625" style="13" bestFit="1" customWidth="1"/>
    <col min="185" max="195" width="10.625" style="13" customWidth="1"/>
    <col min="196" max="196" width="10.50390625" style="13" bestFit="1" customWidth="1"/>
    <col min="197" max="207" width="10.625" style="13" customWidth="1"/>
    <col min="208" max="208" width="10.50390625" style="13" bestFit="1" customWidth="1"/>
    <col min="209" max="209" width="10.625" style="13" customWidth="1"/>
    <col min="210" max="16384" width="9.00390625" style="13" customWidth="1"/>
  </cols>
  <sheetData>
    <row r="1" ht="12.75" thickBot="1"/>
    <row r="2" spans="2:209" ht="12">
      <c r="B2" s="14"/>
      <c r="C2" s="15"/>
      <c r="D2" s="16"/>
      <c r="E2" s="17" t="s">
        <v>114</v>
      </c>
      <c r="F2" s="17" t="s">
        <v>88</v>
      </c>
      <c r="G2" s="18" t="str">
        <f aca="true" t="shared" si="0" ref="G2:Q2">F2</f>
        <v>平成１6年</v>
      </c>
      <c r="H2" s="18" t="str">
        <f t="shared" si="0"/>
        <v>平成１6年</v>
      </c>
      <c r="I2" s="18" t="str">
        <f t="shared" si="0"/>
        <v>平成１6年</v>
      </c>
      <c r="J2" s="18" t="str">
        <f t="shared" si="0"/>
        <v>平成１6年</v>
      </c>
      <c r="K2" s="18" t="str">
        <f t="shared" si="0"/>
        <v>平成１6年</v>
      </c>
      <c r="L2" s="18" t="str">
        <f t="shared" si="0"/>
        <v>平成１6年</v>
      </c>
      <c r="M2" s="18" t="str">
        <f t="shared" si="0"/>
        <v>平成１6年</v>
      </c>
      <c r="N2" s="18" t="str">
        <f t="shared" si="0"/>
        <v>平成１6年</v>
      </c>
      <c r="O2" s="18" t="str">
        <f t="shared" si="0"/>
        <v>平成１6年</v>
      </c>
      <c r="P2" s="18" t="str">
        <f t="shared" si="0"/>
        <v>平成１6年</v>
      </c>
      <c r="Q2" s="18" t="str">
        <f t="shared" si="0"/>
        <v>平成１6年</v>
      </c>
      <c r="R2" s="17" t="s">
        <v>89</v>
      </c>
      <c r="S2" s="18" t="str">
        <f aca="true" t="shared" si="1" ref="S2:AC2">R2</f>
        <v>平成１7年</v>
      </c>
      <c r="T2" s="18" t="str">
        <f t="shared" si="1"/>
        <v>平成１7年</v>
      </c>
      <c r="U2" s="18" t="str">
        <f t="shared" si="1"/>
        <v>平成１7年</v>
      </c>
      <c r="V2" s="18" t="str">
        <f t="shared" si="1"/>
        <v>平成１7年</v>
      </c>
      <c r="W2" s="18" t="str">
        <f t="shared" si="1"/>
        <v>平成１7年</v>
      </c>
      <c r="X2" s="18" t="str">
        <f t="shared" si="1"/>
        <v>平成１7年</v>
      </c>
      <c r="Y2" s="18" t="str">
        <f t="shared" si="1"/>
        <v>平成１7年</v>
      </c>
      <c r="Z2" s="18" t="str">
        <f t="shared" si="1"/>
        <v>平成１7年</v>
      </c>
      <c r="AA2" s="18" t="str">
        <f t="shared" si="1"/>
        <v>平成１7年</v>
      </c>
      <c r="AB2" s="18" t="str">
        <f t="shared" si="1"/>
        <v>平成１7年</v>
      </c>
      <c r="AC2" s="18" t="str">
        <f t="shared" si="1"/>
        <v>平成１7年</v>
      </c>
      <c r="AD2" s="17" t="s">
        <v>90</v>
      </c>
      <c r="AE2" s="18" t="str">
        <f aca="true" t="shared" si="2" ref="AE2:AO2">AD2</f>
        <v>平成１8年</v>
      </c>
      <c r="AF2" s="18" t="str">
        <f t="shared" si="2"/>
        <v>平成１8年</v>
      </c>
      <c r="AG2" s="18" t="str">
        <f t="shared" si="2"/>
        <v>平成１8年</v>
      </c>
      <c r="AH2" s="18" t="str">
        <f t="shared" si="2"/>
        <v>平成１8年</v>
      </c>
      <c r="AI2" s="18" t="str">
        <f t="shared" si="2"/>
        <v>平成１8年</v>
      </c>
      <c r="AJ2" s="18" t="str">
        <f t="shared" si="2"/>
        <v>平成１8年</v>
      </c>
      <c r="AK2" s="18" t="str">
        <f t="shared" si="2"/>
        <v>平成１8年</v>
      </c>
      <c r="AL2" s="18" t="str">
        <f t="shared" si="2"/>
        <v>平成１8年</v>
      </c>
      <c r="AM2" s="18" t="str">
        <f t="shared" si="2"/>
        <v>平成１8年</v>
      </c>
      <c r="AN2" s="18" t="str">
        <f t="shared" si="2"/>
        <v>平成１8年</v>
      </c>
      <c r="AO2" s="18" t="str">
        <f t="shared" si="2"/>
        <v>平成１8年</v>
      </c>
      <c r="AP2" s="17" t="s">
        <v>91</v>
      </c>
      <c r="AQ2" s="18" t="str">
        <f aca="true" t="shared" si="3" ref="AQ2:BA2">AP2</f>
        <v>平成１9年</v>
      </c>
      <c r="AR2" s="18" t="str">
        <f t="shared" si="3"/>
        <v>平成１9年</v>
      </c>
      <c r="AS2" s="18" t="str">
        <f t="shared" si="3"/>
        <v>平成１9年</v>
      </c>
      <c r="AT2" s="18" t="str">
        <f t="shared" si="3"/>
        <v>平成１9年</v>
      </c>
      <c r="AU2" s="18" t="str">
        <f t="shared" si="3"/>
        <v>平成１9年</v>
      </c>
      <c r="AV2" s="18" t="str">
        <f t="shared" si="3"/>
        <v>平成１9年</v>
      </c>
      <c r="AW2" s="18" t="str">
        <f t="shared" si="3"/>
        <v>平成１9年</v>
      </c>
      <c r="AX2" s="18" t="str">
        <f t="shared" si="3"/>
        <v>平成１9年</v>
      </c>
      <c r="AY2" s="18" t="str">
        <f t="shared" si="3"/>
        <v>平成１9年</v>
      </c>
      <c r="AZ2" s="18" t="str">
        <f t="shared" si="3"/>
        <v>平成１9年</v>
      </c>
      <c r="BA2" s="18" t="str">
        <f t="shared" si="3"/>
        <v>平成１9年</v>
      </c>
      <c r="BB2" s="17" t="s">
        <v>87</v>
      </c>
      <c r="BC2" s="18" t="str">
        <f aca="true" t="shared" si="4" ref="BC2:BM2">BB2</f>
        <v>平成20年</v>
      </c>
      <c r="BD2" s="18" t="str">
        <f t="shared" si="4"/>
        <v>平成20年</v>
      </c>
      <c r="BE2" s="18" t="str">
        <f t="shared" si="4"/>
        <v>平成20年</v>
      </c>
      <c r="BF2" s="18" t="str">
        <f t="shared" si="4"/>
        <v>平成20年</v>
      </c>
      <c r="BG2" s="18" t="str">
        <f t="shared" si="4"/>
        <v>平成20年</v>
      </c>
      <c r="BH2" s="18" t="str">
        <f t="shared" si="4"/>
        <v>平成20年</v>
      </c>
      <c r="BI2" s="18" t="str">
        <f t="shared" si="4"/>
        <v>平成20年</v>
      </c>
      <c r="BJ2" s="18" t="str">
        <f t="shared" si="4"/>
        <v>平成20年</v>
      </c>
      <c r="BK2" s="18" t="str">
        <f t="shared" si="4"/>
        <v>平成20年</v>
      </c>
      <c r="BL2" s="18" t="str">
        <f t="shared" si="4"/>
        <v>平成20年</v>
      </c>
      <c r="BM2" s="18" t="str">
        <f t="shared" si="4"/>
        <v>平成20年</v>
      </c>
      <c r="BN2" s="17" t="s">
        <v>94</v>
      </c>
      <c r="BO2" s="19" t="str">
        <f aca="true" t="shared" si="5" ref="BO2:BY2">BN2</f>
        <v>平成21年</v>
      </c>
      <c r="BP2" s="19" t="str">
        <f t="shared" si="5"/>
        <v>平成21年</v>
      </c>
      <c r="BQ2" s="19" t="str">
        <f t="shared" si="5"/>
        <v>平成21年</v>
      </c>
      <c r="BR2" s="19" t="str">
        <f t="shared" si="5"/>
        <v>平成21年</v>
      </c>
      <c r="BS2" s="19" t="str">
        <f t="shared" si="5"/>
        <v>平成21年</v>
      </c>
      <c r="BT2" s="19" t="str">
        <f t="shared" si="5"/>
        <v>平成21年</v>
      </c>
      <c r="BU2" s="19" t="str">
        <f t="shared" si="5"/>
        <v>平成21年</v>
      </c>
      <c r="BV2" s="19" t="str">
        <f t="shared" si="5"/>
        <v>平成21年</v>
      </c>
      <c r="BW2" s="19" t="str">
        <f t="shared" si="5"/>
        <v>平成21年</v>
      </c>
      <c r="BX2" s="19" t="str">
        <f t="shared" si="5"/>
        <v>平成21年</v>
      </c>
      <c r="BY2" s="19" t="str">
        <f t="shared" si="5"/>
        <v>平成21年</v>
      </c>
      <c r="BZ2" s="17" t="s">
        <v>95</v>
      </c>
      <c r="CA2" s="19" t="str">
        <f aca="true" t="shared" si="6" ref="CA2:CK2">BZ2</f>
        <v>平成22年</v>
      </c>
      <c r="CB2" s="19" t="str">
        <f t="shared" si="6"/>
        <v>平成22年</v>
      </c>
      <c r="CC2" s="19" t="str">
        <f t="shared" si="6"/>
        <v>平成22年</v>
      </c>
      <c r="CD2" s="19" t="str">
        <f t="shared" si="6"/>
        <v>平成22年</v>
      </c>
      <c r="CE2" s="19" t="str">
        <f t="shared" si="6"/>
        <v>平成22年</v>
      </c>
      <c r="CF2" s="19" t="str">
        <f t="shared" si="6"/>
        <v>平成22年</v>
      </c>
      <c r="CG2" s="19" t="str">
        <f t="shared" si="6"/>
        <v>平成22年</v>
      </c>
      <c r="CH2" s="19" t="str">
        <f t="shared" si="6"/>
        <v>平成22年</v>
      </c>
      <c r="CI2" s="19" t="str">
        <f t="shared" si="6"/>
        <v>平成22年</v>
      </c>
      <c r="CJ2" s="19" t="str">
        <f t="shared" si="6"/>
        <v>平成22年</v>
      </c>
      <c r="CK2" s="19" t="str">
        <f t="shared" si="6"/>
        <v>平成22年</v>
      </c>
      <c r="CL2" s="17" t="s">
        <v>96</v>
      </c>
      <c r="CM2" s="19" t="str">
        <f aca="true" t="shared" si="7" ref="CM2:CW2">CL2</f>
        <v>平成23年</v>
      </c>
      <c r="CN2" s="19" t="str">
        <f t="shared" si="7"/>
        <v>平成23年</v>
      </c>
      <c r="CO2" s="19" t="str">
        <f t="shared" si="7"/>
        <v>平成23年</v>
      </c>
      <c r="CP2" s="19" t="str">
        <f t="shared" si="7"/>
        <v>平成23年</v>
      </c>
      <c r="CQ2" s="19" t="str">
        <f t="shared" si="7"/>
        <v>平成23年</v>
      </c>
      <c r="CR2" s="19" t="str">
        <f t="shared" si="7"/>
        <v>平成23年</v>
      </c>
      <c r="CS2" s="19" t="str">
        <f t="shared" si="7"/>
        <v>平成23年</v>
      </c>
      <c r="CT2" s="19" t="str">
        <f t="shared" si="7"/>
        <v>平成23年</v>
      </c>
      <c r="CU2" s="19" t="str">
        <f t="shared" si="7"/>
        <v>平成23年</v>
      </c>
      <c r="CV2" s="19" t="str">
        <f t="shared" si="7"/>
        <v>平成23年</v>
      </c>
      <c r="CW2" s="19" t="str">
        <f t="shared" si="7"/>
        <v>平成23年</v>
      </c>
      <c r="CX2" s="17" t="s">
        <v>97</v>
      </c>
      <c r="CY2" s="20" t="str">
        <f aca="true" t="shared" si="8" ref="CY2:DI2">CX2</f>
        <v>平成24年</v>
      </c>
      <c r="CZ2" s="20" t="str">
        <f t="shared" si="8"/>
        <v>平成24年</v>
      </c>
      <c r="DA2" s="20" t="str">
        <f t="shared" si="8"/>
        <v>平成24年</v>
      </c>
      <c r="DB2" s="20" t="str">
        <f t="shared" si="8"/>
        <v>平成24年</v>
      </c>
      <c r="DC2" s="20" t="str">
        <f t="shared" si="8"/>
        <v>平成24年</v>
      </c>
      <c r="DD2" s="20" t="str">
        <f t="shared" si="8"/>
        <v>平成24年</v>
      </c>
      <c r="DE2" s="20" t="str">
        <f t="shared" si="8"/>
        <v>平成24年</v>
      </c>
      <c r="DF2" s="20" t="str">
        <f t="shared" si="8"/>
        <v>平成24年</v>
      </c>
      <c r="DG2" s="20" t="str">
        <f t="shared" si="8"/>
        <v>平成24年</v>
      </c>
      <c r="DH2" s="20" t="str">
        <f t="shared" si="8"/>
        <v>平成24年</v>
      </c>
      <c r="DI2" s="20" t="str">
        <f t="shared" si="8"/>
        <v>平成24年</v>
      </c>
      <c r="DJ2" s="17" t="s">
        <v>98</v>
      </c>
      <c r="DK2" s="19" t="str">
        <f aca="true" t="shared" si="9" ref="DK2:DU2">DJ2</f>
        <v>平成25年</v>
      </c>
      <c r="DL2" s="19" t="str">
        <f t="shared" si="9"/>
        <v>平成25年</v>
      </c>
      <c r="DM2" s="19" t="str">
        <f t="shared" si="9"/>
        <v>平成25年</v>
      </c>
      <c r="DN2" s="19" t="str">
        <f t="shared" si="9"/>
        <v>平成25年</v>
      </c>
      <c r="DO2" s="19" t="str">
        <f t="shared" si="9"/>
        <v>平成25年</v>
      </c>
      <c r="DP2" s="19" t="str">
        <f t="shared" si="9"/>
        <v>平成25年</v>
      </c>
      <c r="DQ2" s="19" t="str">
        <f t="shared" si="9"/>
        <v>平成25年</v>
      </c>
      <c r="DR2" s="19" t="str">
        <f t="shared" si="9"/>
        <v>平成25年</v>
      </c>
      <c r="DS2" s="19" t="str">
        <f t="shared" si="9"/>
        <v>平成25年</v>
      </c>
      <c r="DT2" s="19" t="str">
        <f t="shared" si="9"/>
        <v>平成25年</v>
      </c>
      <c r="DU2" s="19" t="str">
        <f t="shared" si="9"/>
        <v>平成25年</v>
      </c>
      <c r="DV2" s="17" t="s">
        <v>99</v>
      </c>
      <c r="DW2" s="19" t="str">
        <f aca="true" t="shared" si="10" ref="DW2:EG2">DV2</f>
        <v>平成26年</v>
      </c>
      <c r="DX2" s="19" t="str">
        <f t="shared" si="10"/>
        <v>平成26年</v>
      </c>
      <c r="DY2" s="19" t="str">
        <f t="shared" si="10"/>
        <v>平成26年</v>
      </c>
      <c r="DZ2" s="19" t="str">
        <f t="shared" si="10"/>
        <v>平成26年</v>
      </c>
      <c r="EA2" s="19" t="str">
        <f t="shared" si="10"/>
        <v>平成26年</v>
      </c>
      <c r="EB2" s="19" t="str">
        <f t="shared" si="10"/>
        <v>平成26年</v>
      </c>
      <c r="EC2" s="19" t="str">
        <f t="shared" si="10"/>
        <v>平成26年</v>
      </c>
      <c r="ED2" s="19" t="str">
        <f t="shared" si="10"/>
        <v>平成26年</v>
      </c>
      <c r="EE2" s="19" t="str">
        <f t="shared" si="10"/>
        <v>平成26年</v>
      </c>
      <c r="EF2" s="19" t="str">
        <f t="shared" si="10"/>
        <v>平成26年</v>
      </c>
      <c r="EG2" s="19" t="str">
        <f t="shared" si="10"/>
        <v>平成26年</v>
      </c>
      <c r="EH2" s="17" t="s">
        <v>100</v>
      </c>
      <c r="EI2" s="19" t="str">
        <f aca="true" t="shared" si="11" ref="EI2:ES2">EH2</f>
        <v>平成27年</v>
      </c>
      <c r="EJ2" s="19" t="str">
        <f t="shared" si="11"/>
        <v>平成27年</v>
      </c>
      <c r="EK2" s="19" t="str">
        <f t="shared" si="11"/>
        <v>平成27年</v>
      </c>
      <c r="EL2" s="19" t="str">
        <f t="shared" si="11"/>
        <v>平成27年</v>
      </c>
      <c r="EM2" s="19" t="str">
        <f t="shared" si="11"/>
        <v>平成27年</v>
      </c>
      <c r="EN2" s="19" t="str">
        <f t="shared" si="11"/>
        <v>平成27年</v>
      </c>
      <c r="EO2" s="19" t="str">
        <f t="shared" si="11"/>
        <v>平成27年</v>
      </c>
      <c r="EP2" s="19" t="str">
        <f t="shared" si="11"/>
        <v>平成27年</v>
      </c>
      <c r="EQ2" s="19" t="str">
        <f t="shared" si="11"/>
        <v>平成27年</v>
      </c>
      <c r="ER2" s="19" t="str">
        <f t="shared" si="11"/>
        <v>平成27年</v>
      </c>
      <c r="ES2" s="19" t="str">
        <f t="shared" si="11"/>
        <v>平成27年</v>
      </c>
      <c r="ET2" s="17" t="s">
        <v>101</v>
      </c>
      <c r="EU2" s="19" t="str">
        <f aca="true" t="shared" si="12" ref="EU2:FE2">ET2</f>
        <v>平成28年</v>
      </c>
      <c r="EV2" s="19" t="str">
        <f t="shared" si="12"/>
        <v>平成28年</v>
      </c>
      <c r="EW2" s="19" t="str">
        <f t="shared" si="12"/>
        <v>平成28年</v>
      </c>
      <c r="EX2" s="19" t="str">
        <f t="shared" si="12"/>
        <v>平成28年</v>
      </c>
      <c r="EY2" s="19" t="str">
        <f t="shared" si="12"/>
        <v>平成28年</v>
      </c>
      <c r="EZ2" s="19" t="str">
        <f t="shared" si="12"/>
        <v>平成28年</v>
      </c>
      <c r="FA2" s="19" t="str">
        <f t="shared" si="12"/>
        <v>平成28年</v>
      </c>
      <c r="FB2" s="19" t="str">
        <f t="shared" si="12"/>
        <v>平成28年</v>
      </c>
      <c r="FC2" s="19" t="str">
        <f t="shared" si="12"/>
        <v>平成28年</v>
      </c>
      <c r="FD2" s="19" t="str">
        <f t="shared" si="12"/>
        <v>平成28年</v>
      </c>
      <c r="FE2" s="19" t="str">
        <f t="shared" si="12"/>
        <v>平成28年</v>
      </c>
      <c r="FF2" s="17" t="s">
        <v>102</v>
      </c>
      <c r="FG2" s="19" t="str">
        <f aca="true" t="shared" si="13" ref="FG2:FQ2">FF2</f>
        <v>平成29年</v>
      </c>
      <c r="FH2" s="19" t="str">
        <f t="shared" si="13"/>
        <v>平成29年</v>
      </c>
      <c r="FI2" s="19" t="str">
        <f t="shared" si="13"/>
        <v>平成29年</v>
      </c>
      <c r="FJ2" s="19" t="str">
        <f t="shared" si="13"/>
        <v>平成29年</v>
      </c>
      <c r="FK2" s="19" t="str">
        <f t="shared" si="13"/>
        <v>平成29年</v>
      </c>
      <c r="FL2" s="19" t="str">
        <f t="shared" si="13"/>
        <v>平成29年</v>
      </c>
      <c r="FM2" s="19" t="str">
        <f t="shared" si="13"/>
        <v>平成29年</v>
      </c>
      <c r="FN2" s="19" t="str">
        <f t="shared" si="13"/>
        <v>平成29年</v>
      </c>
      <c r="FO2" s="19" t="str">
        <f t="shared" si="13"/>
        <v>平成29年</v>
      </c>
      <c r="FP2" s="19" t="str">
        <f t="shared" si="13"/>
        <v>平成29年</v>
      </c>
      <c r="FQ2" s="19" t="str">
        <f t="shared" si="13"/>
        <v>平成29年</v>
      </c>
      <c r="FR2" s="17" t="s">
        <v>103</v>
      </c>
      <c r="FS2" s="19" t="str">
        <f aca="true" t="shared" si="14" ref="FS2:GC2">FR2</f>
        <v>平成30年</v>
      </c>
      <c r="FT2" s="19" t="str">
        <f t="shared" si="14"/>
        <v>平成30年</v>
      </c>
      <c r="FU2" s="19" t="str">
        <f t="shared" si="14"/>
        <v>平成30年</v>
      </c>
      <c r="FV2" s="19" t="str">
        <f t="shared" si="14"/>
        <v>平成30年</v>
      </c>
      <c r="FW2" s="19" t="str">
        <f t="shared" si="14"/>
        <v>平成30年</v>
      </c>
      <c r="FX2" s="19" t="str">
        <f t="shared" si="14"/>
        <v>平成30年</v>
      </c>
      <c r="FY2" s="19" t="str">
        <f t="shared" si="14"/>
        <v>平成30年</v>
      </c>
      <c r="FZ2" s="19" t="str">
        <f t="shared" si="14"/>
        <v>平成30年</v>
      </c>
      <c r="GA2" s="19" t="str">
        <f t="shared" si="14"/>
        <v>平成30年</v>
      </c>
      <c r="GB2" s="19" t="str">
        <f t="shared" si="14"/>
        <v>平成30年</v>
      </c>
      <c r="GC2" s="19" t="str">
        <f t="shared" si="14"/>
        <v>平成30年</v>
      </c>
      <c r="GD2" s="17" t="s">
        <v>104</v>
      </c>
      <c r="GE2" s="19" t="str">
        <f aca="true" t="shared" si="15" ref="GE2:GO2">GD2</f>
        <v>平成31年</v>
      </c>
      <c r="GF2" s="19" t="str">
        <f t="shared" si="15"/>
        <v>平成31年</v>
      </c>
      <c r="GG2" s="19" t="str">
        <f t="shared" si="15"/>
        <v>平成31年</v>
      </c>
      <c r="GH2" s="19" t="str">
        <f t="shared" si="15"/>
        <v>平成31年</v>
      </c>
      <c r="GI2" s="19" t="str">
        <f t="shared" si="15"/>
        <v>平成31年</v>
      </c>
      <c r="GJ2" s="19" t="str">
        <f t="shared" si="15"/>
        <v>平成31年</v>
      </c>
      <c r="GK2" s="19" t="str">
        <f t="shared" si="15"/>
        <v>平成31年</v>
      </c>
      <c r="GL2" s="19" t="str">
        <f t="shared" si="15"/>
        <v>平成31年</v>
      </c>
      <c r="GM2" s="19" t="str">
        <f t="shared" si="15"/>
        <v>平成31年</v>
      </c>
      <c r="GN2" s="19" t="str">
        <f t="shared" si="15"/>
        <v>平成31年</v>
      </c>
      <c r="GO2" s="19" t="str">
        <f t="shared" si="15"/>
        <v>平成31年</v>
      </c>
      <c r="GP2" s="17" t="s">
        <v>105</v>
      </c>
      <c r="GQ2" s="19">
        <v>43831</v>
      </c>
      <c r="GR2" s="19">
        <v>43831</v>
      </c>
      <c r="GS2" s="19">
        <v>43831</v>
      </c>
      <c r="GT2" s="19">
        <v>43831</v>
      </c>
      <c r="GU2" s="19">
        <v>43831</v>
      </c>
      <c r="GV2" s="19">
        <v>43831</v>
      </c>
      <c r="GW2" s="19">
        <v>43831</v>
      </c>
      <c r="GX2" s="19">
        <v>43831</v>
      </c>
      <c r="GY2" s="19">
        <v>43831</v>
      </c>
      <c r="GZ2" s="19">
        <v>43831</v>
      </c>
      <c r="HA2" s="19">
        <v>43831</v>
      </c>
    </row>
    <row r="3" spans="2:209" ht="12.75" thickBot="1">
      <c r="B3" s="21"/>
      <c r="C3" s="22"/>
      <c r="D3" s="23"/>
      <c r="E3" s="24" t="s">
        <v>31</v>
      </c>
      <c r="F3" s="24" t="s">
        <v>22</v>
      </c>
      <c r="G3" s="24" t="s">
        <v>23</v>
      </c>
      <c r="H3" s="24" t="s">
        <v>24</v>
      </c>
      <c r="I3" s="24" t="s">
        <v>25</v>
      </c>
      <c r="J3" s="24" t="s">
        <v>26</v>
      </c>
      <c r="K3" s="24" t="s">
        <v>27</v>
      </c>
      <c r="L3" s="24" t="s">
        <v>28</v>
      </c>
      <c r="M3" s="24" t="s">
        <v>29</v>
      </c>
      <c r="N3" s="24" t="s">
        <v>21</v>
      </c>
      <c r="O3" s="24" t="s">
        <v>30</v>
      </c>
      <c r="P3" s="24" t="s">
        <v>31</v>
      </c>
      <c r="Q3" s="24" t="s">
        <v>32</v>
      </c>
      <c r="R3" s="24" t="s">
        <v>22</v>
      </c>
      <c r="S3" s="24" t="s">
        <v>23</v>
      </c>
      <c r="T3" s="24" t="s">
        <v>24</v>
      </c>
      <c r="U3" s="24" t="s">
        <v>25</v>
      </c>
      <c r="V3" s="24" t="s">
        <v>26</v>
      </c>
      <c r="W3" s="24" t="s">
        <v>27</v>
      </c>
      <c r="X3" s="24" t="s">
        <v>28</v>
      </c>
      <c r="Y3" s="24" t="s">
        <v>29</v>
      </c>
      <c r="Z3" s="24" t="s">
        <v>21</v>
      </c>
      <c r="AA3" s="24" t="s">
        <v>30</v>
      </c>
      <c r="AB3" s="24" t="s">
        <v>31</v>
      </c>
      <c r="AC3" s="24" t="s">
        <v>32</v>
      </c>
      <c r="AD3" s="24" t="s">
        <v>22</v>
      </c>
      <c r="AE3" s="24" t="s">
        <v>23</v>
      </c>
      <c r="AF3" s="24" t="s">
        <v>24</v>
      </c>
      <c r="AG3" s="24" t="s">
        <v>25</v>
      </c>
      <c r="AH3" s="24" t="s">
        <v>26</v>
      </c>
      <c r="AI3" s="24" t="s">
        <v>27</v>
      </c>
      <c r="AJ3" s="24" t="s">
        <v>28</v>
      </c>
      <c r="AK3" s="24" t="s">
        <v>29</v>
      </c>
      <c r="AL3" s="24" t="s">
        <v>21</v>
      </c>
      <c r="AM3" s="24" t="s">
        <v>30</v>
      </c>
      <c r="AN3" s="25" t="s">
        <v>31</v>
      </c>
      <c r="AO3" s="26" t="s">
        <v>32</v>
      </c>
      <c r="AP3" s="24" t="s">
        <v>22</v>
      </c>
      <c r="AQ3" s="24" t="s">
        <v>23</v>
      </c>
      <c r="AR3" s="24" t="s">
        <v>24</v>
      </c>
      <c r="AS3" s="24" t="s">
        <v>25</v>
      </c>
      <c r="AT3" s="24" t="s">
        <v>26</v>
      </c>
      <c r="AU3" s="24" t="s">
        <v>27</v>
      </c>
      <c r="AV3" s="24" t="s">
        <v>28</v>
      </c>
      <c r="AW3" s="24" t="s">
        <v>29</v>
      </c>
      <c r="AX3" s="24" t="s">
        <v>21</v>
      </c>
      <c r="AY3" s="24" t="s">
        <v>30</v>
      </c>
      <c r="AZ3" s="25" t="s">
        <v>31</v>
      </c>
      <c r="BA3" s="27" t="s">
        <v>32</v>
      </c>
      <c r="BB3" s="24" t="s">
        <v>22</v>
      </c>
      <c r="BC3" s="24" t="s">
        <v>23</v>
      </c>
      <c r="BD3" s="24" t="s">
        <v>24</v>
      </c>
      <c r="BE3" s="24" t="s">
        <v>25</v>
      </c>
      <c r="BF3" s="24" t="s">
        <v>26</v>
      </c>
      <c r="BG3" s="24" t="s">
        <v>27</v>
      </c>
      <c r="BH3" s="24" t="s">
        <v>28</v>
      </c>
      <c r="BI3" s="24" t="s">
        <v>29</v>
      </c>
      <c r="BJ3" s="24" t="s">
        <v>21</v>
      </c>
      <c r="BK3" s="24" t="s">
        <v>30</v>
      </c>
      <c r="BL3" s="25" t="s">
        <v>31</v>
      </c>
      <c r="BM3" s="27" t="s">
        <v>32</v>
      </c>
      <c r="BN3" s="24" t="s">
        <v>22</v>
      </c>
      <c r="BO3" s="24" t="s">
        <v>23</v>
      </c>
      <c r="BP3" s="24" t="s">
        <v>24</v>
      </c>
      <c r="BQ3" s="24" t="s">
        <v>25</v>
      </c>
      <c r="BR3" s="24" t="s">
        <v>26</v>
      </c>
      <c r="BS3" s="24" t="s">
        <v>27</v>
      </c>
      <c r="BT3" s="24" t="s">
        <v>28</v>
      </c>
      <c r="BU3" s="24" t="s">
        <v>29</v>
      </c>
      <c r="BV3" s="24" t="s">
        <v>21</v>
      </c>
      <c r="BW3" s="24" t="s">
        <v>30</v>
      </c>
      <c r="BX3" s="25" t="s">
        <v>31</v>
      </c>
      <c r="BY3" s="27" t="s">
        <v>32</v>
      </c>
      <c r="BZ3" s="24" t="s">
        <v>22</v>
      </c>
      <c r="CA3" s="24" t="s">
        <v>23</v>
      </c>
      <c r="CB3" s="24" t="s">
        <v>24</v>
      </c>
      <c r="CC3" s="24" t="s">
        <v>25</v>
      </c>
      <c r="CD3" s="24" t="s">
        <v>26</v>
      </c>
      <c r="CE3" s="24" t="s">
        <v>27</v>
      </c>
      <c r="CF3" s="24" t="s">
        <v>28</v>
      </c>
      <c r="CG3" s="24" t="s">
        <v>29</v>
      </c>
      <c r="CH3" s="24" t="s">
        <v>21</v>
      </c>
      <c r="CI3" s="24" t="s">
        <v>30</v>
      </c>
      <c r="CJ3" s="25" t="s">
        <v>31</v>
      </c>
      <c r="CK3" s="27" t="s">
        <v>32</v>
      </c>
      <c r="CL3" s="24" t="s">
        <v>22</v>
      </c>
      <c r="CM3" s="24" t="s">
        <v>23</v>
      </c>
      <c r="CN3" s="24" t="s">
        <v>24</v>
      </c>
      <c r="CO3" s="24" t="s">
        <v>25</v>
      </c>
      <c r="CP3" s="24" t="s">
        <v>26</v>
      </c>
      <c r="CQ3" s="24" t="s">
        <v>27</v>
      </c>
      <c r="CR3" s="24" t="s">
        <v>28</v>
      </c>
      <c r="CS3" s="24" t="s">
        <v>29</v>
      </c>
      <c r="CT3" s="24" t="s">
        <v>21</v>
      </c>
      <c r="CU3" s="24" t="s">
        <v>30</v>
      </c>
      <c r="CV3" s="25" t="s">
        <v>31</v>
      </c>
      <c r="CW3" s="27" t="s">
        <v>32</v>
      </c>
      <c r="CX3" s="24" t="s">
        <v>22</v>
      </c>
      <c r="CY3" s="24" t="s">
        <v>23</v>
      </c>
      <c r="CZ3" s="24" t="s">
        <v>24</v>
      </c>
      <c r="DA3" s="24" t="s">
        <v>25</v>
      </c>
      <c r="DB3" s="24" t="s">
        <v>26</v>
      </c>
      <c r="DC3" s="24" t="s">
        <v>27</v>
      </c>
      <c r="DD3" s="24" t="s">
        <v>28</v>
      </c>
      <c r="DE3" s="24" t="s">
        <v>29</v>
      </c>
      <c r="DF3" s="24" t="s">
        <v>21</v>
      </c>
      <c r="DG3" s="24" t="s">
        <v>30</v>
      </c>
      <c r="DH3" s="25" t="s">
        <v>31</v>
      </c>
      <c r="DI3" s="27" t="s">
        <v>32</v>
      </c>
      <c r="DJ3" s="24" t="s">
        <v>22</v>
      </c>
      <c r="DK3" s="24" t="s">
        <v>23</v>
      </c>
      <c r="DL3" s="24" t="s">
        <v>24</v>
      </c>
      <c r="DM3" s="24" t="s">
        <v>25</v>
      </c>
      <c r="DN3" s="24" t="s">
        <v>26</v>
      </c>
      <c r="DO3" s="24" t="s">
        <v>27</v>
      </c>
      <c r="DP3" s="24" t="s">
        <v>28</v>
      </c>
      <c r="DQ3" s="24" t="s">
        <v>29</v>
      </c>
      <c r="DR3" s="24" t="s">
        <v>21</v>
      </c>
      <c r="DS3" s="24" t="s">
        <v>30</v>
      </c>
      <c r="DT3" s="25" t="s">
        <v>31</v>
      </c>
      <c r="DU3" s="27" t="s">
        <v>32</v>
      </c>
      <c r="DV3" s="24" t="s">
        <v>22</v>
      </c>
      <c r="DW3" s="24" t="s">
        <v>23</v>
      </c>
      <c r="DX3" s="24" t="s">
        <v>24</v>
      </c>
      <c r="DY3" s="24" t="s">
        <v>25</v>
      </c>
      <c r="DZ3" s="24" t="s">
        <v>26</v>
      </c>
      <c r="EA3" s="24" t="s">
        <v>27</v>
      </c>
      <c r="EB3" s="24" t="s">
        <v>28</v>
      </c>
      <c r="EC3" s="24" t="s">
        <v>29</v>
      </c>
      <c r="ED3" s="24" t="s">
        <v>21</v>
      </c>
      <c r="EE3" s="24" t="s">
        <v>30</v>
      </c>
      <c r="EF3" s="25" t="s">
        <v>31</v>
      </c>
      <c r="EG3" s="27" t="s">
        <v>32</v>
      </c>
      <c r="EH3" s="24" t="s">
        <v>22</v>
      </c>
      <c r="EI3" s="24" t="s">
        <v>23</v>
      </c>
      <c r="EJ3" s="24" t="s">
        <v>24</v>
      </c>
      <c r="EK3" s="24" t="s">
        <v>25</v>
      </c>
      <c r="EL3" s="24" t="s">
        <v>26</v>
      </c>
      <c r="EM3" s="24" t="s">
        <v>27</v>
      </c>
      <c r="EN3" s="24" t="s">
        <v>28</v>
      </c>
      <c r="EO3" s="24" t="s">
        <v>29</v>
      </c>
      <c r="EP3" s="24" t="s">
        <v>21</v>
      </c>
      <c r="EQ3" s="24" t="s">
        <v>30</v>
      </c>
      <c r="ER3" s="25" t="s">
        <v>31</v>
      </c>
      <c r="ES3" s="27" t="s">
        <v>32</v>
      </c>
      <c r="ET3" s="24" t="s">
        <v>22</v>
      </c>
      <c r="EU3" s="24" t="s">
        <v>23</v>
      </c>
      <c r="EV3" s="24" t="s">
        <v>24</v>
      </c>
      <c r="EW3" s="24" t="s">
        <v>25</v>
      </c>
      <c r="EX3" s="24" t="s">
        <v>26</v>
      </c>
      <c r="EY3" s="24" t="s">
        <v>27</v>
      </c>
      <c r="EZ3" s="24" t="s">
        <v>28</v>
      </c>
      <c r="FA3" s="24" t="s">
        <v>29</v>
      </c>
      <c r="FB3" s="24" t="s">
        <v>21</v>
      </c>
      <c r="FC3" s="24" t="s">
        <v>30</v>
      </c>
      <c r="FD3" s="25" t="s">
        <v>31</v>
      </c>
      <c r="FE3" s="27" t="s">
        <v>32</v>
      </c>
      <c r="FF3" s="24" t="s">
        <v>22</v>
      </c>
      <c r="FG3" s="24" t="s">
        <v>23</v>
      </c>
      <c r="FH3" s="24" t="s">
        <v>24</v>
      </c>
      <c r="FI3" s="24" t="s">
        <v>25</v>
      </c>
      <c r="FJ3" s="24" t="s">
        <v>26</v>
      </c>
      <c r="FK3" s="24" t="s">
        <v>27</v>
      </c>
      <c r="FL3" s="24" t="s">
        <v>28</v>
      </c>
      <c r="FM3" s="24" t="s">
        <v>29</v>
      </c>
      <c r="FN3" s="24" t="s">
        <v>21</v>
      </c>
      <c r="FO3" s="24" t="s">
        <v>30</v>
      </c>
      <c r="FP3" s="25" t="s">
        <v>31</v>
      </c>
      <c r="FQ3" s="27" t="s">
        <v>32</v>
      </c>
      <c r="FR3" s="24" t="s">
        <v>22</v>
      </c>
      <c r="FS3" s="24" t="s">
        <v>23</v>
      </c>
      <c r="FT3" s="24" t="s">
        <v>24</v>
      </c>
      <c r="FU3" s="24" t="s">
        <v>25</v>
      </c>
      <c r="FV3" s="24" t="s">
        <v>26</v>
      </c>
      <c r="FW3" s="24" t="s">
        <v>27</v>
      </c>
      <c r="FX3" s="24" t="s">
        <v>28</v>
      </c>
      <c r="FY3" s="24" t="s">
        <v>29</v>
      </c>
      <c r="FZ3" s="24" t="s">
        <v>21</v>
      </c>
      <c r="GA3" s="24" t="s">
        <v>30</v>
      </c>
      <c r="GB3" s="25" t="s">
        <v>31</v>
      </c>
      <c r="GC3" s="27" t="s">
        <v>32</v>
      </c>
      <c r="GD3" s="24" t="s">
        <v>22</v>
      </c>
      <c r="GE3" s="24" t="s">
        <v>23</v>
      </c>
      <c r="GF3" s="24" t="s">
        <v>24</v>
      </c>
      <c r="GG3" s="24" t="s">
        <v>25</v>
      </c>
      <c r="GH3" s="24" t="s">
        <v>26</v>
      </c>
      <c r="GI3" s="24" t="s">
        <v>27</v>
      </c>
      <c r="GJ3" s="24" t="s">
        <v>28</v>
      </c>
      <c r="GK3" s="24" t="s">
        <v>29</v>
      </c>
      <c r="GL3" s="24" t="s">
        <v>21</v>
      </c>
      <c r="GM3" s="24" t="s">
        <v>30</v>
      </c>
      <c r="GN3" s="25" t="s">
        <v>31</v>
      </c>
      <c r="GO3" s="27" t="s">
        <v>32</v>
      </c>
      <c r="GP3" s="24" t="s">
        <v>22</v>
      </c>
      <c r="GQ3" s="24" t="s">
        <v>23</v>
      </c>
      <c r="GR3" s="24" t="s">
        <v>24</v>
      </c>
      <c r="GS3" s="24" t="s">
        <v>25</v>
      </c>
      <c r="GT3" s="24" t="s">
        <v>26</v>
      </c>
      <c r="GU3" s="24" t="s">
        <v>27</v>
      </c>
      <c r="GV3" s="24" t="s">
        <v>28</v>
      </c>
      <c r="GW3" s="24" t="s">
        <v>29</v>
      </c>
      <c r="GX3" s="24" t="s">
        <v>21</v>
      </c>
      <c r="GY3" s="24" t="s">
        <v>30</v>
      </c>
      <c r="GZ3" s="25" t="s">
        <v>31</v>
      </c>
      <c r="HA3" s="27" t="s">
        <v>32</v>
      </c>
    </row>
    <row r="4" spans="2:209" ht="12">
      <c r="B4" s="28" t="s">
        <v>33</v>
      </c>
      <c r="C4" s="29"/>
      <c r="D4" s="30"/>
      <c r="E4" s="31">
        <v>315</v>
      </c>
      <c r="F4" s="32">
        <v>595</v>
      </c>
      <c r="G4" s="32">
        <v>379</v>
      </c>
      <c r="H4" s="32">
        <v>393</v>
      </c>
      <c r="I4" s="32">
        <v>513</v>
      </c>
      <c r="J4" s="32">
        <v>511</v>
      </c>
      <c r="K4" s="32">
        <v>547</v>
      </c>
      <c r="L4" s="32">
        <v>546</v>
      </c>
      <c r="M4" s="32">
        <v>569</v>
      </c>
      <c r="N4" s="32">
        <v>560</v>
      </c>
      <c r="O4" s="32">
        <v>550</v>
      </c>
      <c r="P4" s="32">
        <v>544</v>
      </c>
      <c r="Q4" s="33">
        <v>570</v>
      </c>
      <c r="R4" s="34">
        <v>560</v>
      </c>
      <c r="S4" s="34">
        <v>567</v>
      </c>
      <c r="T4" s="34">
        <v>569</v>
      </c>
      <c r="U4" s="34">
        <v>561</v>
      </c>
      <c r="V4" s="34">
        <v>556</v>
      </c>
      <c r="W4" s="34">
        <v>559</v>
      </c>
      <c r="X4" s="34">
        <v>562</v>
      </c>
      <c r="Y4" s="34">
        <v>563</v>
      </c>
      <c r="Z4" s="34">
        <v>558</v>
      </c>
      <c r="AA4" s="34">
        <v>565</v>
      </c>
      <c r="AB4" s="35">
        <v>541</v>
      </c>
      <c r="AC4" s="36">
        <v>521</v>
      </c>
      <c r="AD4" s="37">
        <v>502</v>
      </c>
      <c r="AE4" s="31">
        <v>487</v>
      </c>
      <c r="AF4" s="31">
        <v>473</v>
      </c>
      <c r="AG4" s="31">
        <v>485</v>
      </c>
      <c r="AH4" s="31">
        <v>503</v>
      </c>
      <c r="AI4" s="31">
        <v>500</v>
      </c>
      <c r="AJ4" s="31">
        <v>507</v>
      </c>
      <c r="AK4" s="31">
        <v>512</v>
      </c>
      <c r="AL4" s="31">
        <v>508</v>
      </c>
      <c r="AM4" s="31">
        <v>501</v>
      </c>
      <c r="AN4" s="38">
        <v>505</v>
      </c>
      <c r="AO4" s="39">
        <v>500</v>
      </c>
      <c r="AP4" s="37">
        <v>508</v>
      </c>
      <c r="AQ4" s="31">
        <v>490</v>
      </c>
      <c r="AR4" s="31">
        <v>463</v>
      </c>
      <c r="AS4" s="31">
        <v>427</v>
      </c>
      <c r="AT4" s="31">
        <v>450</v>
      </c>
      <c r="AU4" s="31">
        <v>477</v>
      </c>
      <c r="AV4" s="31">
        <v>441</v>
      </c>
      <c r="AW4" s="31">
        <v>448</v>
      </c>
      <c r="AX4" s="31">
        <v>477</v>
      </c>
      <c r="AY4" s="31">
        <v>445</v>
      </c>
      <c r="AZ4" s="38">
        <v>476</v>
      </c>
      <c r="BA4" s="39">
        <v>484</v>
      </c>
      <c r="BB4" s="37">
        <v>470</v>
      </c>
      <c r="BC4" s="31">
        <v>484</v>
      </c>
      <c r="BD4" s="31">
        <v>473</v>
      </c>
      <c r="BE4" s="31">
        <v>458</v>
      </c>
      <c r="BF4" s="31">
        <v>438</v>
      </c>
      <c r="BG4" s="31">
        <v>445</v>
      </c>
      <c r="BH4" s="31">
        <v>439</v>
      </c>
      <c r="BI4" s="31"/>
      <c r="BJ4" s="31"/>
      <c r="BK4" s="31"/>
      <c r="BL4" s="38"/>
      <c r="BM4" s="39"/>
      <c r="BN4" s="37"/>
      <c r="BO4" s="31"/>
      <c r="BP4" s="31"/>
      <c r="BQ4" s="31"/>
      <c r="BR4" s="31"/>
      <c r="BS4" s="31"/>
      <c r="BT4" s="31"/>
      <c r="BU4" s="31"/>
      <c r="BV4" s="31"/>
      <c r="BW4" s="31"/>
      <c r="BX4" s="38"/>
      <c r="BY4" s="39"/>
      <c r="BZ4" s="37"/>
      <c r="CA4" s="31"/>
      <c r="CB4" s="31"/>
      <c r="CC4" s="31"/>
      <c r="CD4" s="31"/>
      <c r="CE4" s="31"/>
      <c r="CF4" s="31"/>
      <c r="CG4" s="31"/>
      <c r="CH4" s="31"/>
      <c r="CI4" s="31"/>
      <c r="CJ4" s="38"/>
      <c r="CK4" s="39"/>
      <c r="CL4" s="37"/>
      <c r="CM4" s="31"/>
      <c r="CN4" s="31"/>
      <c r="CO4" s="31"/>
      <c r="CP4" s="31"/>
      <c r="CQ4" s="31"/>
      <c r="CR4" s="31"/>
      <c r="CS4" s="31"/>
      <c r="CT4" s="31"/>
      <c r="CU4" s="31"/>
      <c r="CV4" s="38"/>
      <c r="CW4" s="39"/>
      <c r="CX4" s="37">
        <v>451</v>
      </c>
      <c r="CY4" s="31">
        <v>447</v>
      </c>
      <c r="CZ4" s="31">
        <v>452</v>
      </c>
      <c r="DA4" s="31">
        <v>462</v>
      </c>
      <c r="DB4" s="31">
        <v>460</v>
      </c>
      <c r="DC4" s="31">
        <v>470</v>
      </c>
      <c r="DD4" s="31">
        <v>462</v>
      </c>
      <c r="DE4" s="31">
        <v>463</v>
      </c>
      <c r="DF4" s="31">
        <v>465</v>
      </c>
      <c r="DG4" s="31">
        <v>485</v>
      </c>
      <c r="DH4" s="38">
        <v>488</v>
      </c>
      <c r="DI4" s="39">
        <v>544</v>
      </c>
      <c r="DJ4" s="37">
        <v>440</v>
      </c>
      <c r="DK4" s="31">
        <v>438</v>
      </c>
      <c r="DL4" s="31">
        <v>441</v>
      </c>
      <c r="DM4" s="31">
        <v>436</v>
      </c>
      <c r="DN4" s="31">
        <v>434</v>
      </c>
      <c r="DO4" s="31">
        <v>433</v>
      </c>
      <c r="DP4" s="31">
        <v>430</v>
      </c>
      <c r="DQ4" s="31">
        <v>424</v>
      </c>
      <c r="DR4" s="31">
        <v>462</v>
      </c>
      <c r="DS4" s="31">
        <v>457</v>
      </c>
      <c r="DT4" s="38">
        <v>456</v>
      </c>
      <c r="DU4" s="39">
        <v>398</v>
      </c>
      <c r="DV4" s="37">
        <v>406</v>
      </c>
      <c r="DW4" s="31">
        <v>413</v>
      </c>
      <c r="DX4" s="31">
        <v>423</v>
      </c>
      <c r="DY4" s="31">
        <v>424</v>
      </c>
      <c r="DZ4" s="31">
        <v>424</v>
      </c>
      <c r="EA4" s="31">
        <v>414</v>
      </c>
      <c r="EB4" s="31">
        <v>417</v>
      </c>
      <c r="EC4" s="31">
        <v>419</v>
      </c>
      <c r="ED4" s="31">
        <v>421</v>
      </c>
      <c r="EE4" s="31">
        <v>397</v>
      </c>
      <c r="EF4" s="38">
        <v>392</v>
      </c>
      <c r="EG4" s="39">
        <v>389</v>
      </c>
      <c r="EH4" s="37">
        <v>400</v>
      </c>
      <c r="EI4" s="31">
        <v>368</v>
      </c>
      <c r="EJ4" s="31">
        <v>366</v>
      </c>
      <c r="EK4" s="31">
        <v>367</v>
      </c>
      <c r="EL4" s="31">
        <v>369</v>
      </c>
      <c r="EM4" s="31">
        <v>370</v>
      </c>
      <c r="EN4" s="31">
        <v>368</v>
      </c>
      <c r="EO4" s="31">
        <v>367</v>
      </c>
      <c r="EP4" s="31">
        <v>371</v>
      </c>
      <c r="EQ4" s="31">
        <v>362</v>
      </c>
      <c r="ER4" s="38">
        <v>315</v>
      </c>
      <c r="ES4" s="39"/>
      <c r="ET4" s="37"/>
      <c r="EU4" s="31"/>
      <c r="EV4" s="31"/>
      <c r="EW4" s="31"/>
      <c r="EX4" s="31"/>
      <c r="EY4" s="31"/>
      <c r="EZ4" s="31"/>
      <c r="FA4" s="31"/>
      <c r="FB4" s="31"/>
      <c r="FC4" s="31"/>
      <c r="FD4" s="38"/>
      <c r="FE4" s="39"/>
      <c r="FF4" s="37"/>
      <c r="FG4" s="31"/>
      <c r="FH4" s="31"/>
      <c r="FI4" s="31"/>
      <c r="FJ4" s="31"/>
      <c r="FK4" s="31"/>
      <c r="FL4" s="31"/>
      <c r="FM4" s="31"/>
      <c r="FN4" s="31"/>
      <c r="FO4" s="31"/>
      <c r="FP4" s="38"/>
      <c r="FQ4" s="39"/>
      <c r="FR4" s="37"/>
      <c r="FS4" s="31"/>
      <c r="FT4" s="31"/>
      <c r="FU4" s="31"/>
      <c r="FV4" s="31"/>
      <c r="FW4" s="31"/>
      <c r="FX4" s="31"/>
      <c r="FY4" s="31"/>
      <c r="FZ4" s="31"/>
      <c r="GA4" s="31"/>
      <c r="GB4" s="38"/>
      <c r="GC4" s="39"/>
      <c r="GD4" s="37"/>
      <c r="GE4" s="31"/>
      <c r="GF4" s="31"/>
      <c r="GG4" s="31"/>
      <c r="GH4" s="31"/>
      <c r="GI4" s="31"/>
      <c r="GJ4" s="31"/>
      <c r="GK4" s="31"/>
      <c r="GL4" s="31"/>
      <c r="GM4" s="31"/>
      <c r="GN4" s="38"/>
      <c r="GO4" s="39"/>
      <c r="GP4" s="37"/>
      <c r="GQ4" s="31"/>
      <c r="GR4" s="31"/>
      <c r="GS4" s="31"/>
      <c r="GT4" s="31"/>
      <c r="GU4" s="31"/>
      <c r="GV4" s="31"/>
      <c r="GW4" s="31"/>
      <c r="GX4" s="31"/>
      <c r="GY4" s="31"/>
      <c r="GZ4" s="38"/>
      <c r="HA4" s="39"/>
    </row>
    <row r="5" spans="2:209" ht="12">
      <c r="B5" s="40"/>
      <c r="C5" s="41"/>
      <c r="D5" s="26" t="s">
        <v>34</v>
      </c>
      <c r="E5" s="42">
        <v>80.4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>
        <f aca="true" t="shared" si="16" ref="R5:AW5">ROUND(R4/F4*100,1)</f>
        <v>94.1</v>
      </c>
      <c r="S5" s="42">
        <f t="shared" si="16"/>
        <v>149.6</v>
      </c>
      <c r="T5" s="42">
        <f t="shared" si="16"/>
        <v>144.8</v>
      </c>
      <c r="U5" s="42">
        <f t="shared" si="16"/>
        <v>109.4</v>
      </c>
      <c r="V5" s="42">
        <f t="shared" si="16"/>
        <v>108.8</v>
      </c>
      <c r="W5" s="42">
        <f t="shared" si="16"/>
        <v>102.2</v>
      </c>
      <c r="X5" s="42">
        <f t="shared" si="16"/>
        <v>102.9</v>
      </c>
      <c r="Y5" s="42">
        <f t="shared" si="16"/>
        <v>98.9</v>
      </c>
      <c r="Z5" s="42">
        <f t="shared" si="16"/>
        <v>99.6</v>
      </c>
      <c r="AA5" s="42">
        <f t="shared" si="16"/>
        <v>102.7</v>
      </c>
      <c r="AB5" s="42">
        <f t="shared" si="16"/>
        <v>99.4</v>
      </c>
      <c r="AC5" s="42">
        <f t="shared" si="16"/>
        <v>91.4</v>
      </c>
      <c r="AD5" s="43">
        <f t="shared" si="16"/>
        <v>89.6</v>
      </c>
      <c r="AE5" s="43">
        <f t="shared" si="16"/>
        <v>85.9</v>
      </c>
      <c r="AF5" s="43">
        <f t="shared" si="16"/>
        <v>83.1</v>
      </c>
      <c r="AG5" s="43">
        <f t="shared" si="16"/>
        <v>86.5</v>
      </c>
      <c r="AH5" s="43">
        <f t="shared" si="16"/>
        <v>90.5</v>
      </c>
      <c r="AI5" s="43">
        <f t="shared" si="16"/>
        <v>89.4</v>
      </c>
      <c r="AJ5" s="43">
        <f t="shared" si="16"/>
        <v>90.2</v>
      </c>
      <c r="AK5" s="43">
        <f t="shared" si="16"/>
        <v>90.9</v>
      </c>
      <c r="AL5" s="43">
        <f t="shared" si="16"/>
        <v>91</v>
      </c>
      <c r="AM5" s="43">
        <f t="shared" si="16"/>
        <v>88.7</v>
      </c>
      <c r="AN5" s="44">
        <f t="shared" si="16"/>
        <v>93.3</v>
      </c>
      <c r="AO5" s="45">
        <f t="shared" si="16"/>
        <v>96</v>
      </c>
      <c r="AP5" s="42">
        <f t="shared" si="16"/>
        <v>101.2</v>
      </c>
      <c r="AQ5" s="42">
        <f t="shared" si="16"/>
        <v>100.6</v>
      </c>
      <c r="AR5" s="42">
        <f t="shared" si="16"/>
        <v>97.9</v>
      </c>
      <c r="AS5" s="42">
        <f t="shared" si="16"/>
        <v>88</v>
      </c>
      <c r="AT5" s="42">
        <f t="shared" si="16"/>
        <v>89.5</v>
      </c>
      <c r="AU5" s="42">
        <f t="shared" si="16"/>
        <v>95.4</v>
      </c>
      <c r="AV5" s="42">
        <f t="shared" si="16"/>
        <v>87</v>
      </c>
      <c r="AW5" s="42">
        <f t="shared" si="16"/>
        <v>87.5</v>
      </c>
      <c r="AX5" s="42">
        <f aca="true" t="shared" si="17" ref="AX5:CC5">ROUND(AX4/AL4*100,1)</f>
        <v>93.9</v>
      </c>
      <c r="AY5" s="42">
        <f t="shared" si="17"/>
        <v>88.8</v>
      </c>
      <c r="AZ5" s="46">
        <f t="shared" si="17"/>
        <v>94.3</v>
      </c>
      <c r="BA5" s="47">
        <f t="shared" si="17"/>
        <v>96.8</v>
      </c>
      <c r="BB5" s="42">
        <f t="shared" si="17"/>
        <v>92.5</v>
      </c>
      <c r="BC5" s="42">
        <f t="shared" si="17"/>
        <v>98.8</v>
      </c>
      <c r="BD5" s="42">
        <f t="shared" si="17"/>
        <v>102.2</v>
      </c>
      <c r="BE5" s="42">
        <f t="shared" si="17"/>
        <v>107.3</v>
      </c>
      <c r="BF5" s="42">
        <f t="shared" si="17"/>
        <v>97.3</v>
      </c>
      <c r="BG5" s="42">
        <f t="shared" si="17"/>
        <v>93.3</v>
      </c>
      <c r="BH5" s="42">
        <f t="shared" si="17"/>
        <v>99.5</v>
      </c>
      <c r="BI5" s="42">
        <f t="shared" si="17"/>
        <v>0</v>
      </c>
      <c r="BJ5" s="42">
        <f t="shared" si="17"/>
        <v>0</v>
      </c>
      <c r="BK5" s="42">
        <f t="shared" si="17"/>
        <v>0</v>
      </c>
      <c r="BL5" s="46">
        <f t="shared" si="17"/>
        <v>0</v>
      </c>
      <c r="BM5" s="47">
        <f t="shared" si="17"/>
        <v>0</v>
      </c>
      <c r="BN5" s="42">
        <f t="shared" si="17"/>
        <v>0</v>
      </c>
      <c r="BO5" s="42">
        <f t="shared" si="17"/>
        <v>0</v>
      </c>
      <c r="BP5" s="42">
        <f t="shared" si="17"/>
        <v>0</v>
      </c>
      <c r="BQ5" s="42">
        <f t="shared" si="17"/>
        <v>0</v>
      </c>
      <c r="BR5" s="42">
        <f t="shared" si="17"/>
        <v>0</v>
      </c>
      <c r="BS5" s="42">
        <f t="shared" si="17"/>
        <v>0</v>
      </c>
      <c r="BT5" s="42">
        <f t="shared" si="17"/>
        <v>0</v>
      </c>
      <c r="BU5" s="42" t="e">
        <f t="shared" si="17"/>
        <v>#DIV/0!</v>
      </c>
      <c r="BV5" s="42" t="e">
        <f t="shared" si="17"/>
        <v>#DIV/0!</v>
      </c>
      <c r="BW5" s="42" t="e">
        <f t="shared" si="17"/>
        <v>#DIV/0!</v>
      </c>
      <c r="BX5" s="46" t="e">
        <f t="shared" si="17"/>
        <v>#DIV/0!</v>
      </c>
      <c r="BY5" s="47" t="e">
        <f t="shared" si="17"/>
        <v>#DIV/0!</v>
      </c>
      <c r="BZ5" s="42" t="e">
        <f t="shared" si="17"/>
        <v>#DIV/0!</v>
      </c>
      <c r="CA5" s="42" t="e">
        <f t="shared" si="17"/>
        <v>#DIV/0!</v>
      </c>
      <c r="CB5" s="42" t="e">
        <f t="shared" si="17"/>
        <v>#DIV/0!</v>
      </c>
      <c r="CC5" s="42" t="e">
        <f t="shared" si="17"/>
        <v>#DIV/0!</v>
      </c>
      <c r="CD5" s="42" t="e">
        <f aca="true" t="shared" si="18" ref="CD5:DU5">ROUND(CD4/BR4*100,1)</f>
        <v>#DIV/0!</v>
      </c>
      <c r="CE5" s="42" t="e">
        <f t="shared" si="18"/>
        <v>#DIV/0!</v>
      </c>
      <c r="CF5" s="42" t="e">
        <f t="shared" si="18"/>
        <v>#DIV/0!</v>
      </c>
      <c r="CG5" s="42" t="e">
        <f t="shared" si="18"/>
        <v>#DIV/0!</v>
      </c>
      <c r="CH5" s="42" t="e">
        <f t="shared" si="18"/>
        <v>#DIV/0!</v>
      </c>
      <c r="CI5" s="42" t="e">
        <f t="shared" si="18"/>
        <v>#DIV/0!</v>
      </c>
      <c r="CJ5" s="46" t="e">
        <f t="shared" si="18"/>
        <v>#DIV/0!</v>
      </c>
      <c r="CK5" s="47" t="e">
        <f t="shared" si="18"/>
        <v>#DIV/0!</v>
      </c>
      <c r="CL5" s="42" t="e">
        <f t="shared" si="18"/>
        <v>#DIV/0!</v>
      </c>
      <c r="CM5" s="42" t="e">
        <f t="shared" si="18"/>
        <v>#DIV/0!</v>
      </c>
      <c r="CN5" s="42" t="e">
        <f t="shared" si="18"/>
        <v>#DIV/0!</v>
      </c>
      <c r="CO5" s="42" t="e">
        <f t="shared" si="18"/>
        <v>#DIV/0!</v>
      </c>
      <c r="CP5" s="42" t="e">
        <f t="shared" si="18"/>
        <v>#DIV/0!</v>
      </c>
      <c r="CQ5" s="42" t="e">
        <f t="shared" si="18"/>
        <v>#DIV/0!</v>
      </c>
      <c r="CR5" s="42" t="e">
        <f t="shared" si="18"/>
        <v>#DIV/0!</v>
      </c>
      <c r="CS5" s="42" t="e">
        <f t="shared" si="18"/>
        <v>#DIV/0!</v>
      </c>
      <c r="CT5" s="42" t="e">
        <f t="shared" si="18"/>
        <v>#DIV/0!</v>
      </c>
      <c r="CU5" s="42" t="e">
        <f t="shared" si="18"/>
        <v>#DIV/0!</v>
      </c>
      <c r="CV5" s="46" t="e">
        <f t="shared" si="18"/>
        <v>#DIV/0!</v>
      </c>
      <c r="CW5" s="47" t="e">
        <f t="shared" si="18"/>
        <v>#DIV/0!</v>
      </c>
      <c r="CX5" s="42" t="e">
        <f t="shared" si="18"/>
        <v>#DIV/0!</v>
      </c>
      <c r="CY5" s="42" t="e">
        <f t="shared" si="18"/>
        <v>#DIV/0!</v>
      </c>
      <c r="CZ5" s="42" t="e">
        <f t="shared" si="18"/>
        <v>#DIV/0!</v>
      </c>
      <c r="DA5" s="42" t="e">
        <f t="shared" si="18"/>
        <v>#DIV/0!</v>
      </c>
      <c r="DB5" s="42" t="e">
        <f t="shared" si="18"/>
        <v>#DIV/0!</v>
      </c>
      <c r="DC5" s="42" t="e">
        <f t="shared" si="18"/>
        <v>#DIV/0!</v>
      </c>
      <c r="DD5" s="42" t="e">
        <f t="shared" si="18"/>
        <v>#DIV/0!</v>
      </c>
      <c r="DE5" s="42" t="e">
        <f t="shared" si="18"/>
        <v>#DIV/0!</v>
      </c>
      <c r="DF5" s="42" t="e">
        <f t="shared" si="18"/>
        <v>#DIV/0!</v>
      </c>
      <c r="DG5" s="42" t="e">
        <f t="shared" si="18"/>
        <v>#DIV/0!</v>
      </c>
      <c r="DH5" s="46" t="e">
        <f t="shared" si="18"/>
        <v>#DIV/0!</v>
      </c>
      <c r="DI5" s="47" t="e">
        <f t="shared" si="18"/>
        <v>#DIV/0!</v>
      </c>
      <c r="DJ5" s="42">
        <f t="shared" si="18"/>
        <v>97.6</v>
      </c>
      <c r="DK5" s="42">
        <f t="shared" si="18"/>
        <v>98</v>
      </c>
      <c r="DL5" s="42">
        <f t="shared" si="18"/>
        <v>97.6</v>
      </c>
      <c r="DM5" s="42">
        <f t="shared" si="18"/>
        <v>94.4</v>
      </c>
      <c r="DN5" s="42">
        <f t="shared" si="18"/>
        <v>94.3</v>
      </c>
      <c r="DO5" s="42">
        <f t="shared" si="18"/>
        <v>92.1</v>
      </c>
      <c r="DP5" s="42">
        <f t="shared" si="18"/>
        <v>93.1</v>
      </c>
      <c r="DQ5" s="42">
        <f t="shared" si="18"/>
        <v>91.6</v>
      </c>
      <c r="DR5" s="42">
        <f t="shared" si="18"/>
        <v>99.4</v>
      </c>
      <c r="DS5" s="42">
        <f t="shared" si="18"/>
        <v>94.2</v>
      </c>
      <c r="DT5" s="46">
        <f t="shared" si="18"/>
        <v>93.4</v>
      </c>
      <c r="DU5" s="47">
        <f t="shared" si="18"/>
        <v>73.2</v>
      </c>
      <c r="DV5" s="42">
        <f aca="true" t="shared" si="19" ref="DV5:EO5">ROUND(DV4/DJ4*100,1)</f>
        <v>92.3</v>
      </c>
      <c r="DW5" s="42">
        <f t="shared" si="19"/>
        <v>94.3</v>
      </c>
      <c r="DX5" s="42">
        <f t="shared" si="19"/>
        <v>95.9</v>
      </c>
      <c r="DY5" s="42">
        <f t="shared" si="19"/>
        <v>97.2</v>
      </c>
      <c r="DZ5" s="42">
        <f t="shared" si="19"/>
        <v>97.7</v>
      </c>
      <c r="EA5" s="42">
        <f t="shared" si="19"/>
        <v>95.6</v>
      </c>
      <c r="EB5" s="42">
        <f t="shared" si="19"/>
        <v>97</v>
      </c>
      <c r="EC5" s="42">
        <f t="shared" si="19"/>
        <v>98.8</v>
      </c>
      <c r="ED5" s="42">
        <f t="shared" si="19"/>
        <v>91.1</v>
      </c>
      <c r="EE5" s="42">
        <f t="shared" si="19"/>
        <v>86.9</v>
      </c>
      <c r="EF5" s="46">
        <f t="shared" si="19"/>
        <v>86</v>
      </c>
      <c r="EG5" s="47">
        <f t="shared" si="19"/>
        <v>97.7</v>
      </c>
      <c r="EH5" s="42">
        <f t="shared" si="19"/>
        <v>98.5</v>
      </c>
      <c r="EI5" s="42">
        <f t="shared" si="19"/>
        <v>89.1</v>
      </c>
      <c r="EJ5" s="42">
        <f t="shared" si="19"/>
        <v>86.5</v>
      </c>
      <c r="EK5" s="42">
        <f t="shared" si="19"/>
        <v>86.6</v>
      </c>
      <c r="EL5" s="42">
        <f t="shared" si="19"/>
        <v>87</v>
      </c>
      <c r="EM5" s="42">
        <f t="shared" si="19"/>
        <v>89.4</v>
      </c>
      <c r="EN5" s="42">
        <f t="shared" si="19"/>
        <v>88.2</v>
      </c>
      <c r="EO5" s="42">
        <f t="shared" si="19"/>
        <v>87.6</v>
      </c>
      <c r="EP5" s="42">
        <f aca="true" t="shared" si="20" ref="EP5:FU5">ROUND(EP4/ED4*100,1)</f>
        <v>88.1</v>
      </c>
      <c r="EQ5" s="42">
        <f t="shared" si="20"/>
        <v>91.2</v>
      </c>
      <c r="ER5" s="46">
        <f t="shared" si="20"/>
        <v>80.4</v>
      </c>
      <c r="ES5" s="47">
        <f t="shared" si="20"/>
        <v>0</v>
      </c>
      <c r="ET5" s="42">
        <f t="shared" si="20"/>
        <v>0</v>
      </c>
      <c r="EU5" s="42">
        <f t="shared" si="20"/>
        <v>0</v>
      </c>
      <c r="EV5" s="42">
        <f t="shared" si="20"/>
        <v>0</v>
      </c>
      <c r="EW5" s="42">
        <f t="shared" si="20"/>
        <v>0</v>
      </c>
      <c r="EX5" s="42">
        <f t="shared" si="20"/>
        <v>0</v>
      </c>
      <c r="EY5" s="42">
        <f t="shared" si="20"/>
        <v>0</v>
      </c>
      <c r="EZ5" s="42">
        <f t="shared" si="20"/>
        <v>0</v>
      </c>
      <c r="FA5" s="42">
        <f t="shared" si="20"/>
        <v>0</v>
      </c>
      <c r="FB5" s="42">
        <f t="shared" si="20"/>
        <v>0</v>
      </c>
      <c r="FC5" s="42">
        <f t="shared" si="20"/>
        <v>0</v>
      </c>
      <c r="FD5" s="46">
        <f t="shared" si="20"/>
        <v>0</v>
      </c>
      <c r="FE5" s="47" t="e">
        <f t="shared" si="20"/>
        <v>#DIV/0!</v>
      </c>
      <c r="FF5" s="42" t="e">
        <f t="shared" si="20"/>
        <v>#DIV/0!</v>
      </c>
      <c r="FG5" s="42" t="e">
        <f t="shared" si="20"/>
        <v>#DIV/0!</v>
      </c>
      <c r="FH5" s="42" t="e">
        <f t="shared" si="20"/>
        <v>#DIV/0!</v>
      </c>
      <c r="FI5" s="42" t="e">
        <f t="shared" si="20"/>
        <v>#DIV/0!</v>
      </c>
      <c r="FJ5" s="42" t="e">
        <f t="shared" si="20"/>
        <v>#DIV/0!</v>
      </c>
      <c r="FK5" s="42" t="e">
        <f t="shared" si="20"/>
        <v>#DIV/0!</v>
      </c>
      <c r="FL5" s="42" t="e">
        <f t="shared" si="20"/>
        <v>#DIV/0!</v>
      </c>
      <c r="FM5" s="42" t="e">
        <f t="shared" si="20"/>
        <v>#DIV/0!</v>
      </c>
      <c r="FN5" s="42" t="e">
        <f t="shared" si="20"/>
        <v>#DIV/0!</v>
      </c>
      <c r="FO5" s="42" t="e">
        <f t="shared" si="20"/>
        <v>#DIV/0!</v>
      </c>
      <c r="FP5" s="46" t="e">
        <f t="shared" si="20"/>
        <v>#DIV/0!</v>
      </c>
      <c r="FQ5" s="47" t="e">
        <f t="shared" si="20"/>
        <v>#DIV/0!</v>
      </c>
      <c r="FR5" s="42" t="e">
        <f t="shared" si="20"/>
        <v>#DIV/0!</v>
      </c>
      <c r="FS5" s="42" t="e">
        <f t="shared" si="20"/>
        <v>#DIV/0!</v>
      </c>
      <c r="FT5" s="42" t="e">
        <f t="shared" si="20"/>
        <v>#DIV/0!</v>
      </c>
      <c r="FU5" s="42" t="e">
        <f t="shared" si="20"/>
        <v>#DIV/0!</v>
      </c>
      <c r="FV5" s="42" t="e">
        <f aca="true" t="shared" si="21" ref="FV5:HA5">ROUND(FV4/FJ4*100,1)</f>
        <v>#DIV/0!</v>
      </c>
      <c r="FW5" s="42" t="e">
        <f t="shared" si="21"/>
        <v>#DIV/0!</v>
      </c>
      <c r="FX5" s="42" t="e">
        <f t="shared" si="21"/>
        <v>#DIV/0!</v>
      </c>
      <c r="FY5" s="42" t="e">
        <f t="shared" si="21"/>
        <v>#DIV/0!</v>
      </c>
      <c r="FZ5" s="42" t="e">
        <f t="shared" si="21"/>
        <v>#DIV/0!</v>
      </c>
      <c r="GA5" s="42" t="e">
        <f t="shared" si="21"/>
        <v>#DIV/0!</v>
      </c>
      <c r="GB5" s="46" t="e">
        <f t="shared" si="21"/>
        <v>#DIV/0!</v>
      </c>
      <c r="GC5" s="47" t="e">
        <f t="shared" si="21"/>
        <v>#DIV/0!</v>
      </c>
      <c r="GD5" s="42" t="e">
        <f t="shared" si="21"/>
        <v>#DIV/0!</v>
      </c>
      <c r="GE5" s="42" t="e">
        <f t="shared" si="21"/>
        <v>#DIV/0!</v>
      </c>
      <c r="GF5" s="42" t="e">
        <f t="shared" si="21"/>
        <v>#DIV/0!</v>
      </c>
      <c r="GG5" s="42" t="e">
        <f t="shared" si="21"/>
        <v>#DIV/0!</v>
      </c>
      <c r="GH5" s="42" t="e">
        <f t="shared" si="21"/>
        <v>#DIV/0!</v>
      </c>
      <c r="GI5" s="42" t="e">
        <f t="shared" si="21"/>
        <v>#DIV/0!</v>
      </c>
      <c r="GJ5" s="42" t="e">
        <f t="shared" si="21"/>
        <v>#DIV/0!</v>
      </c>
      <c r="GK5" s="42" t="e">
        <f t="shared" si="21"/>
        <v>#DIV/0!</v>
      </c>
      <c r="GL5" s="42" t="e">
        <f t="shared" si="21"/>
        <v>#DIV/0!</v>
      </c>
      <c r="GM5" s="42" t="e">
        <f t="shared" si="21"/>
        <v>#DIV/0!</v>
      </c>
      <c r="GN5" s="46" t="e">
        <f t="shared" si="21"/>
        <v>#DIV/0!</v>
      </c>
      <c r="GO5" s="47" t="e">
        <f t="shared" si="21"/>
        <v>#DIV/0!</v>
      </c>
      <c r="GP5" s="42" t="e">
        <f t="shared" si="21"/>
        <v>#DIV/0!</v>
      </c>
      <c r="GQ5" s="42" t="e">
        <f t="shared" si="21"/>
        <v>#DIV/0!</v>
      </c>
      <c r="GR5" s="42" t="e">
        <f t="shared" si="21"/>
        <v>#DIV/0!</v>
      </c>
      <c r="GS5" s="42" t="e">
        <f t="shared" si="21"/>
        <v>#DIV/0!</v>
      </c>
      <c r="GT5" s="42" t="e">
        <f t="shared" si="21"/>
        <v>#DIV/0!</v>
      </c>
      <c r="GU5" s="42" t="e">
        <f t="shared" si="21"/>
        <v>#DIV/0!</v>
      </c>
      <c r="GV5" s="42" t="e">
        <f t="shared" si="21"/>
        <v>#DIV/0!</v>
      </c>
      <c r="GW5" s="42" t="e">
        <f t="shared" si="21"/>
        <v>#DIV/0!</v>
      </c>
      <c r="GX5" s="42" t="e">
        <f t="shared" si="21"/>
        <v>#DIV/0!</v>
      </c>
      <c r="GY5" s="42" t="e">
        <f t="shared" si="21"/>
        <v>#DIV/0!</v>
      </c>
      <c r="GZ5" s="46" t="e">
        <f t="shared" si="21"/>
        <v>#DIV/0!</v>
      </c>
      <c r="HA5" s="47" t="e">
        <f t="shared" si="21"/>
        <v>#DIV/0!</v>
      </c>
    </row>
    <row r="6" spans="2:209" ht="12" hidden="1">
      <c r="B6" s="41"/>
      <c r="C6" s="41"/>
      <c r="D6" s="48"/>
      <c r="E6" s="49"/>
      <c r="F6" s="50" t="str">
        <f>ROUNDDOWN(E5,0)&amp;"."</f>
        <v>80.</v>
      </c>
      <c r="G6" s="51">
        <f>ROUND((+E5-ROUNDDOWN(E5,0))*10,0)</f>
        <v>4</v>
      </c>
      <c r="H6" s="46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45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7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7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7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7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7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7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7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7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7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7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7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7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7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7"/>
    </row>
    <row r="7" spans="2:209" ht="12">
      <c r="B7" s="28" t="s">
        <v>35</v>
      </c>
      <c r="C7" s="29"/>
      <c r="D7" s="30"/>
      <c r="E7" s="37">
        <v>49</v>
      </c>
      <c r="F7" s="32">
        <v>76</v>
      </c>
      <c r="G7" s="32">
        <v>77</v>
      </c>
      <c r="H7" s="32">
        <v>75</v>
      </c>
      <c r="I7" s="32">
        <v>71</v>
      </c>
      <c r="J7" s="32">
        <v>67</v>
      </c>
      <c r="K7" s="32">
        <v>67</v>
      </c>
      <c r="L7" s="32">
        <v>72</v>
      </c>
      <c r="M7" s="32">
        <v>69</v>
      </c>
      <c r="N7" s="32">
        <v>65</v>
      </c>
      <c r="O7" s="32">
        <v>69</v>
      </c>
      <c r="P7" s="32">
        <v>69</v>
      </c>
      <c r="Q7" s="33">
        <v>68</v>
      </c>
      <c r="R7" s="34">
        <v>61</v>
      </c>
      <c r="S7" s="34">
        <v>65</v>
      </c>
      <c r="T7" s="34">
        <v>71</v>
      </c>
      <c r="U7" s="34">
        <v>65</v>
      </c>
      <c r="V7" s="34">
        <v>67</v>
      </c>
      <c r="W7" s="34">
        <v>67</v>
      </c>
      <c r="X7" s="34">
        <v>66</v>
      </c>
      <c r="Y7" s="34">
        <v>71</v>
      </c>
      <c r="Z7" s="34">
        <v>65</v>
      </c>
      <c r="AA7" s="34">
        <v>66</v>
      </c>
      <c r="AB7" s="35">
        <v>75</v>
      </c>
      <c r="AC7" s="36">
        <v>59</v>
      </c>
      <c r="AD7" s="37">
        <v>132</v>
      </c>
      <c r="AE7" s="37">
        <v>142</v>
      </c>
      <c r="AF7" s="37">
        <v>134</v>
      </c>
      <c r="AG7" s="37">
        <v>140</v>
      </c>
      <c r="AH7" s="37">
        <v>135</v>
      </c>
      <c r="AI7" s="37">
        <v>136</v>
      </c>
      <c r="AJ7" s="37">
        <v>138</v>
      </c>
      <c r="AK7" s="37">
        <v>144</v>
      </c>
      <c r="AL7" s="37">
        <v>143</v>
      </c>
      <c r="AM7" s="37">
        <v>137</v>
      </c>
      <c r="AN7" s="310">
        <v>136</v>
      </c>
      <c r="AO7" s="311">
        <v>156</v>
      </c>
      <c r="AP7" s="37">
        <v>135</v>
      </c>
      <c r="AQ7" s="37">
        <v>140</v>
      </c>
      <c r="AR7" s="37">
        <v>142</v>
      </c>
      <c r="AS7" s="37">
        <v>134</v>
      </c>
      <c r="AT7" s="37">
        <v>136</v>
      </c>
      <c r="AU7" s="37">
        <v>138</v>
      </c>
      <c r="AV7" s="37">
        <v>129</v>
      </c>
      <c r="AW7" s="37">
        <v>131</v>
      </c>
      <c r="AX7" s="37">
        <v>141</v>
      </c>
      <c r="AY7" s="37">
        <v>137</v>
      </c>
      <c r="AZ7" s="310">
        <v>138</v>
      </c>
      <c r="BA7" s="311">
        <v>147</v>
      </c>
      <c r="BB7" s="37">
        <v>138</v>
      </c>
      <c r="BC7" s="37">
        <v>142</v>
      </c>
      <c r="BD7" s="37">
        <v>141</v>
      </c>
      <c r="BE7" s="37">
        <v>126</v>
      </c>
      <c r="BF7" s="37">
        <f>52+87</f>
        <v>139</v>
      </c>
      <c r="BG7" s="37">
        <v>141</v>
      </c>
      <c r="BH7" s="37">
        <v>121</v>
      </c>
      <c r="BI7" s="37"/>
      <c r="BJ7" s="37"/>
      <c r="BK7" s="37"/>
      <c r="BL7" s="310"/>
      <c r="BM7" s="311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10"/>
      <c r="BY7" s="311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10"/>
      <c r="CK7" s="311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10"/>
      <c r="CW7" s="311"/>
      <c r="CX7" s="37">
        <v>163</v>
      </c>
      <c r="CY7" s="37">
        <v>159</v>
      </c>
      <c r="CZ7" s="37">
        <v>160</v>
      </c>
      <c r="DA7" s="37">
        <v>160</v>
      </c>
      <c r="DB7" s="37">
        <v>164</v>
      </c>
      <c r="DC7" s="37">
        <v>165</v>
      </c>
      <c r="DD7" s="37">
        <v>165</v>
      </c>
      <c r="DE7" s="37">
        <v>167</v>
      </c>
      <c r="DF7" s="37">
        <v>164</v>
      </c>
      <c r="DG7" s="37">
        <v>178</v>
      </c>
      <c r="DH7" s="310">
        <v>188</v>
      </c>
      <c r="DI7" s="311">
        <v>230</v>
      </c>
      <c r="DJ7" s="37">
        <v>115</v>
      </c>
      <c r="DK7" s="37">
        <v>114</v>
      </c>
      <c r="DL7" s="37">
        <v>115</v>
      </c>
      <c r="DM7" s="37">
        <v>115</v>
      </c>
      <c r="DN7" s="37">
        <v>114</v>
      </c>
      <c r="DO7" s="37">
        <v>115</v>
      </c>
      <c r="DP7" s="37">
        <v>115</v>
      </c>
      <c r="DQ7" s="37">
        <v>116</v>
      </c>
      <c r="DR7" s="37">
        <v>171</v>
      </c>
      <c r="DS7" s="37">
        <v>168</v>
      </c>
      <c r="DT7" s="310">
        <v>170</v>
      </c>
      <c r="DU7" s="311">
        <v>111</v>
      </c>
      <c r="DV7" s="37">
        <v>129</v>
      </c>
      <c r="DW7" s="37">
        <v>130</v>
      </c>
      <c r="DX7" s="37">
        <v>139</v>
      </c>
      <c r="DY7" s="37">
        <v>135</v>
      </c>
      <c r="DZ7" s="37">
        <v>135</v>
      </c>
      <c r="EA7" s="37">
        <v>135</v>
      </c>
      <c r="EB7" s="37">
        <v>132</v>
      </c>
      <c r="EC7" s="37">
        <v>134</v>
      </c>
      <c r="ED7" s="37">
        <v>133</v>
      </c>
      <c r="EE7" s="37">
        <v>108</v>
      </c>
      <c r="EF7" s="310">
        <v>106</v>
      </c>
      <c r="EG7" s="311">
        <v>107</v>
      </c>
      <c r="EH7" s="37">
        <v>133</v>
      </c>
      <c r="EI7" s="37">
        <v>86</v>
      </c>
      <c r="EJ7" s="37">
        <v>85</v>
      </c>
      <c r="EK7" s="37">
        <v>82</v>
      </c>
      <c r="EL7" s="37">
        <v>96</v>
      </c>
      <c r="EM7" s="37">
        <v>98</v>
      </c>
      <c r="EN7" s="37">
        <v>95</v>
      </c>
      <c r="EO7" s="37">
        <v>96</v>
      </c>
      <c r="EP7" s="37">
        <v>96</v>
      </c>
      <c r="EQ7" s="37">
        <v>80</v>
      </c>
      <c r="ER7" s="310">
        <v>49</v>
      </c>
      <c r="ES7" s="311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10"/>
      <c r="FE7" s="311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10"/>
      <c r="FQ7" s="311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10"/>
      <c r="GC7" s="311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10"/>
      <c r="GO7" s="311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10"/>
      <c r="HA7" s="311"/>
    </row>
    <row r="8" spans="2:209" ht="12">
      <c r="B8" s="40"/>
      <c r="C8" s="41"/>
      <c r="D8" s="26" t="s">
        <v>34</v>
      </c>
      <c r="E8" s="42">
        <v>46.2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>
        <f aca="true" t="shared" si="22" ref="R8:AW8">ROUND(R7/F7*100,1)</f>
        <v>80.3</v>
      </c>
      <c r="S8" s="42">
        <f t="shared" si="22"/>
        <v>84.4</v>
      </c>
      <c r="T8" s="42">
        <f t="shared" si="22"/>
        <v>94.7</v>
      </c>
      <c r="U8" s="42">
        <f t="shared" si="22"/>
        <v>91.5</v>
      </c>
      <c r="V8" s="42">
        <f t="shared" si="22"/>
        <v>100</v>
      </c>
      <c r="W8" s="42">
        <f t="shared" si="22"/>
        <v>100</v>
      </c>
      <c r="X8" s="42">
        <f t="shared" si="22"/>
        <v>91.7</v>
      </c>
      <c r="Y8" s="42">
        <f t="shared" si="22"/>
        <v>102.9</v>
      </c>
      <c r="Z8" s="42">
        <f t="shared" si="22"/>
        <v>100</v>
      </c>
      <c r="AA8" s="42">
        <f t="shared" si="22"/>
        <v>95.7</v>
      </c>
      <c r="AB8" s="42">
        <f t="shared" si="22"/>
        <v>108.7</v>
      </c>
      <c r="AC8" s="42">
        <f t="shared" si="22"/>
        <v>86.8</v>
      </c>
      <c r="AD8" s="43">
        <f t="shared" si="22"/>
        <v>216.4</v>
      </c>
      <c r="AE8" s="43">
        <f t="shared" si="22"/>
        <v>218.5</v>
      </c>
      <c r="AF8" s="43">
        <f t="shared" si="22"/>
        <v>188.7</v>
      </c>
      <c r="AG8" s="43">
        <f t="shared" si="22"/>
        <v>215.4</v>
      </c>
      <c r="AH8" s="43">
        <f t="shared" si="22"/>
        <v>201.5</v>
      </c>
      <c r="AI8" s="43">
        <f t="shared" si="22"/>
        <v>203</v>
      </c>
      <c r="AJ8" s="43">
        <f t="shared" si="22"/>
        <v>209.1</v>
      </c>
      <c r="AK8" s="43">
        <f t="shared" si="22"/>
        <v>202.8</v>
      </c>
      <c r="AL8" s="43">
        <f t="shared" si="22"/>
        <v>220</v>
      </c>
      <c r="AM8" s="43">
        <f t="shared" si="22"/>
        <v>207.6</v>
      </c>
      <c r="AN8" s="44">
        <f t="shared" si="22"/>
        <v>181.3</v>
      </c>
      <c r="AO8" s="45">
        <f t="shared" si="22"/>
        <v>264.4</v>
      </c>
      <c r="AP8" s="42">
        <f t="shared" si="22"/>
        <v>102.3</v>
      </c>
      <c r="AQ8" s="42">
        <f t="shared" si="22"/>
        <v>98.6</v>
      </c>
      <c r="AR8" s="42">
        <f t="shared" si="22"/>
        <v>106</v>
      </c>
      <c r="AS8" s="42">
        <f t="shared" si="22"/>
        <v>95.7</v>
      </c>
      <c r="AT8" s="42">
        <f t="shared" si="22"/>
        <v>100.7</v>
      </c>
      <c r="AU8" s="42">
        <f t="shared" si="22"/>
        <v>101.5</v>
      </c>
      <c r="AV8" s="42">
        <f t="shared" si="22"/>
        <v>93.5</v>
      </c>
      <c r="AW8" s="42">
        <f t="shared" si="22"/>
        <v>91</v>
      </c>
      <c r="AX8" s="42">
        <f aca="true" t="shared" si="23" ref="AX8:CC8">ROUND(AX7/AL7*100,1)</f>
        <v>98.6</v>
      </c>
      <c r="AY8" s="42">
        <f t="shared" si="23"/>
        <v>100</v>
      </c>
      <c r="AZ8" s="46">
        <f t="shared" si="23"/>
        <v>101.5</v>
      </c>
      <c r="BA8" s="47">
        <f t="shared" si="23"/>
        <v>94.2</v>
      </c>
      <c r="BB8" s="42">
        <f t="shared" si="23"/>
        <v>102.2</v>
      </c>
      <c r="BC8" s="42">
        <f t="shared" si="23"/>
        <v>101.4</v>
      </c>
      <c r="BD8" s="42">
        <f t="shared" si="23"/>
        <v>99.3</v>
      </c>
      <c r="BE8" s="42">
        <f t="shared" si="23"/>
        <v>94</v>
      </c>
      <c r="BF8" s="42">
        <f t="shared" si="23"/>
        <v>102.2</v>
      </c>
      <c r="BG8" s="42">
        <f t="shared" si="23"/>
        <v>102.2</v>
      </c>
      <c r="BH8" s="42">
        <f t="shared" si="23"/>
        <v>93.8</v>
      </c>
      <c r="BI8" s="42">
        <f t="shared" si="23"/>
        <v>0</v>
      </c>
      <c r="BJ8" s="42">
        <f t="shared" si="23"/>
        <v>0</v>
      </c>
      <c r="BK8" s="42">
        <f t="shared" si="23"/>
        <v>0</v>
      </c>
      <c r="BL8" s="46">
        <f t="shared" si="23"/>
        <v>0</v>
      </c>
      <c r="BM8" s="47">
        <f t="shared" si="23"/>
        <v>0</v>
      </c>
      <c r="BN8" s="42">
        <f t="shared" si="23"/>
        <v>0</v>
      </c>
      <c r="BO8" s="42">
        <f t="shared" si="23"/>
        <v>0</v>
      </c>
      <c r="BP8" s="42">
        <f t="shared" si="23"/>
        <v>0</v>
      </c>
      <c r="BQ8" s="42">
        <f t="shared" si="23"/>
        <v>0</v>
      </c>
      <c r="BR8" s="42">
        <f t="shared" si="23"/>
        <v>0</v>
      </c>
      <c r="BS8" s="42">
        <f t="shared" si="23"/>
        <v>0</v>
      </c>
      <c r="BT8" s="42">
        <f t="shared" si="23"/>
        <v>0</v>
      </c>
      <c r="BU8" s="42" t="e">
        <f t="shared" si="23"/>
        <v>#DIV/0!</v>
      </c>
      <c r="BV8" s="42" t="e">
        <f t="shared" si="23"/>
        <v>#DIV/0!</v>
      </c>
      <c r="BW8" s="42" t="e">
        <f t="shared" si="23"/>
        <v>#DIV/0!</v>
      </c>
      <c r="BX8" s="46" t="e">
        <f t="shared" si="23"/>
        <v>#DIV/0!</v>
      </c>
      <c r="BY8" s="47" t="e">
        <f t="shared" si="23"/>
        <v>#DIV/0!</v>
      </c>
      <c r="BZ8" s="42" t="e">
        <f t="shared" si="23"/>
        <v>#DIV/0!</v>
      </c>
      <c r="CA8" s="42" t="e">
        <f t="shared" si="23"/>
        <v>#DIV/0!</v>
      </c>
      <c r="CB8" s="42" t="e">
        <f t="shared" si="23"/>
        <v>#DIV/0!</v>
      </c>
      <c r="CC8" s="42" t="e">
        <f t="shared" si="23"/>
        <v>#DIV/0!</v>
      </c>
      <c r="CD8" s="42" t="e">
        <f aca="true" t="shared" si="24" ref="CD8:DU8">ROUND(CD7/BR7*100,1)</f>
        <v>#DIV/0!</v>
      </c>
      <c r="CE8" s="42" t="e">
        <f t="shared" si="24"/>
        <v>#DIV/0!</v>
      </c>
      <c r="CF8" s="42" t="e">
        <f t="shared" si="24"/>
        <v>#DIV/0!</v>
      </c>
      <c r="CG8" s="42" t="e">
        <f t="shared" si="24"/>
        <v>#DIV/0!</v>
      </c>
      <c r="CH8" s="42" t="e">
        <f t="shared" si="24"/>
        <v>#DIV/0!</v>
      </c>
      <c r="CI8" s="42" t="e">
        <f t="shared" si="24"/>
        <v>#DIV/0!</v>
      </c>
      <c r="CJ8" s="46" t="e">
        <f t="shared" si="24"/>
        <v>#DIV/0!</v>
      </c>
      <c r="CK8" s="47" t="e">
        <f t="shared" si="24"/>
        <v>#DIV/0!</v>
      </c>
      <c r="CL8" s="42" t="e">
        <f t="shared" si="24"/>
        <v>#DIV/0!</v>
      </c>
      <c r="CM8" s="42" t="e">
        <f t="shared" si="24"/>
        <v>#DIV/0!</v>
      </c>
      <c r="CN8" s="42" t="e">
        <f t="shared" si="24"/>
        <v>#DIV/0!</v>
      </c>
      <c r="CO8" s="42" t="e">
        <f t="shared" si="24"/>
        <v>#DIV/0!</v>
      </c>
      <c r="CP8" s="42" t="e">
        <f t="shared" si="24"/>
        <v>#DIV/0!</v>
      </c>
      <c r="CQ8" s="42" t="e">
        <f t="shared" si="24"/>
        <v>#DIV/0!</v>
      </c>
      <c r="CR8" s="42" t="e">
        <f t="shared" si="24"/>
        <v>#DIV/0!</v>
      </c>
      <c r="CS8" s="42" t="e">
        <f t="shared" si="24"/>
        <v>#DIV/0!</v>
      </c>
      <c r="CT8" s="42" t="e">
        <f t="shared" si="24"/>
        <v>#DIV/0!</v>
      </c>
      <c r="CU8" s="42" t="e">
        <f t="shared" si="24"/>
        <v>#DIV/0!</v>
      </c>
      <c r="CV8" s="46" t="e">
        <f t="shared" si="24"/>
        <v>#DIV/0!</v>
      </c>
      <c r="CW8" s="47" t="e">
        <f t="shared" si="24"/>
        <v>#DIV/0!</v>
      </c>
      <c r="CX8" s="42" t="e">
        <f t="shared" si="24"/>
        <v>#DIV/0!</v>
      </c>
      <c r="CY8" s="42" t="e">
        <f t="shared" si="24"/>
        <v>#DIV/0!</v>
      </c>
      <c r="CZ8" s="42" t="e">
        <f t="shared" si="24"/>
        <v>#DIV/0!</v>
      </c>
      <c r="DA8" s="42" t="e">
        <f t="shared" si="24"/>
        <v>#DIV/0!</v>
      </c>
      <c r="DB8" s="42" t="e">
        <f t="shared" si="24"/>
        <v>#DIV/0!</v>
      </c>
      <c r="DC8" s="42" t="e">
        <f t="shared" si="24"/>
        <v>#DIV/0!</v>
      </c>
      <c r="DD8" s="42" t="e">
        <f t="shared" si="24"/>
        <v>#DIV/0!</v>
      </c>
      <c r="DE8" s="42" t="e">
        <f t="shared" si="24"/>
        <v>#DIV/0!</v>
      </c>
      <c r="DF8" s="42" t="e">
        <f t="shared" si="24"/>
        <v>#DIV/0!</v>
      </c>
      <c r="DG8" s="42" t="e">
        <f t="shared" si="24"/>
        <v>#DIV/0!</v>
      </c>
      <c r="DH8" s="46" t="e">
        <f t="shared" si="24"/>
        <v>#DIV/0!</v>
      </c>
      <c r="DI8" s="47" t="e">
        <f t="shared" si="24"/>
        <v>#DIV/0!</v>
      </c>
      <c r="DJ8" s="42">
        <f t="shared" si="24"/>
        <v>70.6</v>
      </c>
      <c r="DK8" s="42">
        <f t="shared" si="24"/>
        <v>71.7</v>
      </c>
      <c r="DL8" s="42">
        <f t="shared" si="24"/>
        <v>71.9</v>
      </c>
      <c r="DM8" s="42">
        <f t="shared" si="24"/>
        <v>71.9</v>
      </c>
      <c r="DN8" s="42">
        <f t="shared" si="24"/>
        <v>69.5</v>
      </c>
      <c r="DO8" s="42">
        <f t="shared" si="24"/>
        <v>69.7</v>
      </c>
      <c r="DP8" s="42">
        <f t="shared" si="24"/>
        <v>69.7</v>
      </c>
      <c r="DQ8" s="42">
        <f t="shared" si="24"/>
        <v>69.5</v>
      </c>
      <c r="DR8" s="42">
        <f t="shared" si="24"/>
        <v>104.3</v>
      </c>
      <c r="DS8" s="42">
        <f t="shared" si="24"/>
        <v>94.4</v>
      </c>
      <c r="DT8" s="46">
        <f t="shared" si="24"/>
        <v>90.4</v>
      </c>
      <c r="DU8" s="47">
        <f t="shared" si="24"/>
        <v>48.3</v>
      </c>
      <c r="DV8" s="42">
        <f aca="true" t="shared" si="25" ref="DV8:EO8">ROUND(DV7/DJ7*100,1)</f>
        <v>112.2</v>
      </c>
      <c r="DW8" s="42">
        <f t="shared" si="25"/>
        <v>114</v>
      </c>
      <c r="DX8" s="42">
        <f t="shared" si="25"/>
        <v>120.9</v>
      </c>
      <c r="DY8" s="42">
        <f t="shared" si="25"/>
        <v>117.4</v>
      </c>
      <c r="DZ8" s="42">
        <f t="shared" si="25"/>
        <v>118.4</v>
      </c>
      <c r="EA8" s="42">
        <f t="shared" si="25"/>
        <v>117.4</v>
      </c>
      <c r="EB8" s="42">
        <f t="shared" si="25"/>
        <v>114.8</v>
      </c>
      <c r="EC8" s="42">
        <f t="shared" si="25"/>
        <v>115.5</v>
      </c>
      <c r="ED8" s="42">
        <f t="shared" si="25"/>
        <v>77.8</v>
      </c>
      <c r="EE8" s="42">
        <f t="shared" si="25"/>
        <v>64.3</v>
      </c>
      <c r="EF8" s="46">
        <f t="shared" si="25"/>
        <v>62.4</v>
      </c>
      <c r="EG8" s="47">
        <f t="shared" si="25"/>
        <v>96.4</v>
      </c>
      <c r="EH8" s="42">
        <f t="shared" si="25"/>
        <v>103.1</v>
      </c>
      <c r="EI8" s="42">
        <f t="shared" si="25"/>
        <v>66.2</v>
      </c>
      <c r="EJ8" s="42">
        <f t="shared" si="25"/>
        <v>61.2</v>
      </c>
      <c r="EK8" s="42">
        <f t="shared" si="25"/>
        <v>60.7</v>
      </c>
      <c r="EL8" s="42">
        <f t="shared" si="25"/>
        <v>71.1</v>
      </c>
      <c r="EM8" s="42">
        <f t="shared" si="25"/>
        <v>72.6</v>
      </c>
      <c r="EN8" s="42">
        <f t="shared" si="25"/>
        <v>72</v>
      </c>
      <c r="EO8" s="42">
        <f t="shared" si="25"/>
        <v>71.6</v>
      </c>
      <c r="EP8" s="42">
        <f aca="true" t="shared" si="26" ref="EP8:FU8">ROUND(EP7/ED7*100,1)</f>
        <v>72.2</v>
      </c>
      <c r="EQ8" s="42">
        <f t="shared" si="26"/>
        <v>74.1</v>
      </c>
      <c r="ER8" s="46">
        <f t="shared" si="26"/>
        <v>46.2</v>
      </c>
      <c r="ES8" s="47">
        <f t="shared" si="26"/>
        <v>0</v>
      </c>
      <c r="ET8" s="42">
        <f t="shared" si="26"/>
        <v>0</v>
      </c>
      <c r="EU8" s="42">
        <f t="shared" si="26"/>
        <v>0</v>
      </c>
      <c r="EV8" s="42">
        <f t="shared" si="26"/>
        <v>0</v>
      </c>
      <c r="EW8" s="42">
        <f t="shared" si="26"/>
        <v>0</v>
      </c>
      <c r="EX8" s="42">
        <f t="shared" si="26"/>
        <v>0</v>
      </c>
      <c r="EY8" s="42">
        <f t="shared" si="26"/>
        <v>0</v>
      </c>
      <c r="EZ8" s="42">
        <f t="shared" si="26"/>
        <v>0</v>
      </c>
      <c r="FA8" s="42">
        <f t="shared" si="26"/>
        <v>0</v>
      </c>
      <c r="FB8" s="42">
        <f t="shared" si="26"/>
        <v>0</v>
      </c>
      <c r="FC8" s="42">
        <f t="shared" si="26"/>
        <v>0</v>
      </c>
      <c r="FD8" s="46">
        <f t="shared" si="26"/>
        <v>0</v>
      </c>
      <c r="FE8" s="47" t="e">
        <f t="shared" si="26"/>
        <v>#DIV/0!</v>
      </c>
      <c r="FF8" s="42" t="e">
        <f t="shared" si="26"/>
        <v>#DIV/0!</v>
      </c>
      <c r="FG8" s="42" t="e">
        <f t="shared" si="26"/>
        <v>#DIV/0!</v>
      </c>
      <c r="FH8" s="42" t="e">
        <f t="shared" si="26"/>
        <v>#DIV/0!</v>
      </c>
      <c r="FI8" s="42" t="e">
        <f t="shared" si="26"/>
        <v>#DIV/0!</v>
      </c>
      <c r="FJ8" s="42" t="e">
        <f t="shared" si="26"/>
        <v>#DIV/0!</v>
      </c>
      <c r="FK8" s="42" t="e">
        <f t="shared" si="26"/>
        <v>#DIV/0!</v>
      </c>
      <c r="FL8" s="42" t="e">
        <f t="shared" si="26"/>
        <v>#DIV/0!</v>
      </c>
      <c r="FM8" s="42" t="e">
        <f t="shared" si="26"/>
        <v>#DIV/0!</v>
      </c>
      <c r="FN8" s="42" t="e">
        <f t="shared" si="26"/>
        <v>#DIV/0!</v>
      </c>
      <c r="FO8" s="42" t="e">
        <f t="shared" si="26"/>
        <v>#DIV/0!</v>
      </c>
      <c r="FP8" s="46" t="e">
        <f t="shared" si="26"/>
        <v>#DIV/0!</v>
      </c>
      <c r="FQ8" s="47" t="e">
        <f t="shared" si="26"/>
        <v>#DIV/0!</v>
      </c>
      <c r="FR8" s="42" t="e">
        <f t="shared" si="26"/>
        <v>#DIV/0!</v>
      </c>
      <c r="FS8" s="42" t="e">
        <f t="shared" si="26"/>
        <v>#DIV/0!</v>
      </c>
      <c r="FT8" s="42" t="e">
        <f t="shared" si="26"/>
        <v>#DIV/0!</v>
      </c>
      <c r="FU8" s="42" t="e">
        <f t="shared" si="26"/>
        <v>#DIV/0!</v>
      </c>
      <c r="FV8" s="42" t="e">
        <f aca="true" t="shared" si="27" ref="FV8:HA8">ROUND(FV7/FJ7*100,1)</f>
        <v>#DIV/0!</v>
      </c>
      <c r="FW8" s="42" t="e">
        <f t="shared" si="27"/>
        <v>#DIV/0!</v>
      </c>
      <c r="FX8" s="42" t="e">
        <f t="shared" si="27"/>
        <v>#DIV/0!</v>
      </c>
      <c r="FY8" s="42" t="e">
        <f t="shared" si="27"/>
        <v>#DIV/0!</v>
      </c>
      <c r="FZ8" s="42" t="e">
        <f t="shared" si="27"/>
        <v>#DIV/0!</v>
      </c>
      <c r="GA8" s="42" t="e">
        <f t="shared" si="27"/>
        <v>#DIV/0!</v>
      </c>
      <c r="GB8" s="46" t="e">
        <f t="shared" si="27"/>
        <v>#DIV/0!</v>
      </c>
      <c r="GC8" s="47" t="e">
        <f t="shared" si="27"/>
        <v>#DIV/0!</v>
      </c>
      <c r="GD8" s="42" t="e">
        <f t="shared" si="27"/>
        <v>#DIV/0!</v>
      </c>
      <c r="GE8" s="42" t="e">
        <f t="shared" si="27"/>
        <v>#DIV/0!</v>
      </c>
      <c r="GF8" s="42" t="e">
        <f t="shared" si="27"/>
        <v>#DIV/0!</v>
      </c>
      <c r="GG8" s="42" t="e">
        <f t="shared" si="27"/>
        <v>#DIV/0!</v>
      </c>
      <c r="GH8" s="42" t="e">
        <f t="shared" si="27"/>
        <v>#DIV/0!</v>
      </c>
      <c r="GI8" s="42" t="e">
        <f t="shared" si="27"/>
        <v>#DIV/0!</v>
      </c>
      <c r="GJ8" s="42" t="e">
        <f t="shared" si="27"/>
        <v>#DIV/0!</v>
      </c>
      <c r="GK8" s="42" t="e">
        <f t="shared" si="27"/>
        <v>#DIV/0!</v>
      </c>
      <c r="GL8" s="42" t="e">
        <f t="shared" si="27"/>
        <v>#DIV/0!</v>
      </c>
      <c r="GM8" s="42" t="e">
        <f t="shared" si="27"/>
        <v>#DIV/0!</v>
      </c>
      <c r="GN8" s="46" t="e">
        <f t="shared" si="27"/>
        <v>#DIV/0!</v>
      </c>
      <c r="GO8" s="47" t="e">
        <f t="shared" si="27"/>
        <v>#DIV/0!</v>
      </c>
      <c r="GP8" s="42" t="e">
        <f t="shared" si="27"/>
        <v>#DIV/0!</v>
      </c>
      <c r="GQ8" s="42" t="e">
        <f t="shared" si="27"/>
        <v>#DIV/0!</v>
      </c>
      <c r="GR8" s="42" t="e">
        <f t="shared" si="27"/>
        <v>#DIV/0!</v>
      </c>
      <c r="GS8" s="42" t="e">
        <f t="shared" si="27"/>
        <v>#DIV/0!</v>
      </c>
      <c r="GT8" s="42" t="e">
        <f t="shared" si="27"/>
        <v>#DIV/0!</v>
      </c>
      <c r="GU8" s="42" t="e">
        <f t="shared" si="27"/>
        <v>#DIV/0!</v>
      </c>
      <c r="GV8" s="42" t="e">
        <f t="shared" si="27"/>
        <v>#DIV/0!</v>
      </c>
      <c r="GW8" s="42" t="e">
        <f t="shared" si="27"/>
        <v>#DIV/0!</v>
      </c>
      <c r="GX8" s="42" t="e">
        <f t="shared" si="27"/>
        <v>#DIV/0!</v>
      </c>
      <c r="GY8" s="42" t="e">
        <f t="shared" si="27"/>
        <v>#DIV/0!</v>
      </c>
      <c r="GZ8" s="46" t="e">
        <f t="shared" si="27"/>
        <v>#DIV/0!</v>
      </c>
      <c r="HA8" s="47" t="e">
        <f t="shared" si="27"/>
        <v>#DIV/0!</v>
      </c>
    </row>
    <row r="9" spans="2:209" ht="12" hidden="1">
      <c r="B9" s="53"/>
      <c r="C9" s="53"/>
      <c r="D9" s="54"/>
      <c r="E9" s="55"/>
      <c r="F9" s="50" t="str">
        <f>ROUNDDOWN(E8,0)&amp;"."</f>
        <v>46.</v>
      </c>
      <c r="G9" s="51">
        <f>ROUND((+E8-ROUNDDOWN(E8,0))*10,0)</f>
        <v>2</v>
      </c>
      <c r="H9" s="46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4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6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6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6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6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6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6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6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6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6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6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6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6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6"/>
    </row>
    <row r="10" spans="2:209" ht="12">
      <c r="B10" s="57" t="s">
        <v>36</v>
      </c>
      <c r="C10" s="58"/>
      <c r="D10" s="59" t="s">
        <v>37</v>
      </c>
      <c r="E10" s="303">
        <v>46</v>
      </c>
      <c r="F10" s="61">
        <v>30</v>
      </c>
      <c r="G10" s="61">
        <v>38</v>
      </c>
      <c r="H10" s="61">
        <v>34</v>
      </c>
      <c r="I10" s="61">
        <v>45</v>
      </c>
      <c r="J10" s="61">
        <v>37</v>
      </c>
      <c r="K10" s="61">
        <v>38</v>
      </c>
      <c r="L10" s="61">
        <v>43</v>
      </c>
      <c r="M10" s="61">
        <v>28</v>
      </c>
      <c r="N10" s="61">
        <v>41</v>
      </c>
      <c r="O10" s="61">
        <v>45</v>
      </c>
      <c r="P10" s="61">
        <v>95</v>
      </c>
      <c r="Q10" s="62">
        <v>137</v>
      </c>
      <c r="R10" s="63">
        <v>54</v>
      </c>
      <c r="S10" s="63">
        <v>32</v>
      </c>
      <c r="T10" s="63">
        <v>39</v>
      </c>
      <c r="U10" s="63">
        <v>36</v>
      </c>
      <c r="V10" s="63">
        <v>38</v>
      </c>
      <c r="W10" s="63">
        <v>38</v>
      </c>
      <c r="X10" s="63">
        <v>41</v>
      </c>
      <c r="Y10" s="63">
        <v>27</v>
      </c>
      <c r="Z10" s="63">
        <v>35</v>
      </c>
      <c r="AA10" s="63">
        <v>46</v>
      </c>
      <c r="AB10" s="64">
        <v>43</v>
      </c>
      <c r="AC10" s="65">
        <v>42</v>
      </c>
      <c r="AD10" s="303">
        <v>33</v>
      </c>
      <c r="AE10" s="303">
        <v>37</v>
      </c>
      <c r="AF10" s="303">
        <v>41</v>
      </c>
      <c r="AG10" s="303">
        <v>37</v>
      </c>
      <c r="AH10" s="303">
        <v>46</v>
      </c>
      <c r="AI10" s="303">
        <v>44</v>
      </c>
      <c r="AJ10" s="303">
        <v>44</v>
      </c>
      <c r="AK10" s="303">
        <v>33</v>
      </c>
      <c r="AL10" s="303">
        <v>53</v>
      </c>
      <c r="AM10" s="303">
        <v>40</v>
      </c>
      <c r="AN10" s="312">
        <v>59</v>
      </c>
      <c r="AO10" s="313">
        <v>38</v>
      </c>
      <c r="AP10" s="303">
        <v>30</v>
      </c>
      <c r="AQ10" s="303">
        <v>43</v>
      </c>
      <c r="AR10" s="303">
        <v>47</v>
      </c>
      <c r="AS10" s="303">
        <v>36</v>
      </c>
      <c r="AT10" s="303">
        <v>54</v>
      </c>
      <c r="AU10" s="303">
        <v>49</v>
      </c>
      <c r="AV10" s="303">
        <v>33</v>
      </c>
      <c r="AW10" s="303">
        <v>44</v>
      </c>
      <c r="AX10" s="303">
        <v>51</v>
      </c>
      <c r="AY10" s="303">
        <v>42</v>
      </c>
      <c r="AZ10" s="312">
        <v>39</v>
      </c>
      <c r="BA10" s="313">
        <v>49</v>
      </c>
      <c r="BB10" s="303">
        <v>47</v>
      </c>
      <c r="BC10" s="303">
        <v>34</v>
      </c>
      <c r="BD10" s="303">
        <v>60</v>
      </c>
      <c r="BE10" s="303">
        <v>47</v>
      </c>
      <c r="BF10" s="303">
        <v>52</v>
      </c>
      <c r="BG10" s="303">
        <v>44</v>
      </c>
      <c r="BH10" s="303">
        <v>70</v>
      </c>
      <c r="BI10" s="303"/>
      <c r="BJ10" s="303"/>
      <c r="BK10" s="303"/>
      <c r="BL10" s="312"/>
      <c r="BM10" s="31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12"/>
      <c r="BY10" s="313"/>
      <c r="BZ10" s="303"/>
      <c r="CA10" s="303"/>
      <c r="CB10" s="303"/>
      <c r="CC10" s="303"/>
      <c r="CD10" s="303"/>
      <c r="CE10" s="303"/>
      <c r="CF10" s="303"/>
      <c r="CG10" s="303"/>
      <c r="CH10" s="303"/>
      <c r="CI10" s="303"/>
      <c r="CJ10" s="312"/>
      <c r="CK10" s="313"/>
      <c r="CL10" s="303"/>
      <c r="CM10" s="303"/>
      <c r="CN10" s="303"/>
      <c r="CO10" s="303"/>
      <c r="CP10" s="303"/>
      <c r="CQ10" s="303"/>
      <c r="CR10" s="303"/>
      <c r="CS10" s="303"/>
      <c r="CT10" s="303"/>
      <c r="CU10" s="303"/>
      <c r="CV10" s="312"/>
      <c r="CW10" s="313"/>
      <c r="CX10" s="303">
        <v>42</v>
      </c>
      <c r="CY10" s="303">
        <v>45</v>
      </c>
      <c r="CZ10" s="303">
        <v>37</v>
      </c>
      <c r="DA10" s="303">
        <v>44</v>
      </c>
      <c r="DB10" s="303">
        <v>40</v>
      </c>
      <c r="DC10" s="303">
        <v>46</v>
      </c>
      <c r="DD10" s="303">
        <v>47</v>
      </c>
      <c r="DE10" s="303">
        <v>40</v>
      </c>
      <c r="DF10" s="303">
        <v>41</v>
      </c>
      <c r="DG10" s="303">
        <v>51</v>
      </c>
      <c r="DH10" s="312">
        <v>44</v>
      </c>
      <c r="DI10" s="313">
        <v>40</v>
      </c>
      <c r="DJ10" s="303">
        <v>35</v>
      </c>
      <c r="DK10" s="303">
        <v>44</v>
      </c>
      <c r="DL10" s="303">
        <v>52</v>
      </c>
      <c r="DM10" s="303">
        <v>46</v>
      </c>
      <c r="DN10" s="303">
        <v>31</v>
      </c>
      <c r="DO10" s="303">
        <v>37</v>
      </c>
      <c r="DP10" s="303">
        <v>64</v>
      </c>
      <c r="DQ10" s="303">
        <v>47</v>
      </c>
      <c r="DR10" s="303">
        <v>29</v>
      </c>
      <c r="DS10" s="303">
        <v>45</v>
      </c>
      <c r="DT10" s="312">
        <v>41</v>
      </c>
      <c r="DU10" s="313">
        <v>44</v>
      </c>
      <c r="DV10" s="303">
        <v>34</v>
      </c>
      <c r="DW10" s="303">
        <v>49</v>
      </c>
      <c r="DX10" s="303">
        <v>46</v>
      </c>
      <c r="DY10" s="303">
        <v>48</v>
      </c>
      <c r="DZ10" s="303">
        <v>41</v>
      </c>
      <c r="EA10" s="303">
        <v>57</v>
      </c>
      <c r="EB10" s="303">
        <v>58</v>
      </c>
      <c r="EC10" s="303">
        <v>44</v>
      </c>
      <c r="ED10" s="303">
        <v>36</v>
      </c>
      <c r="EE10" s="303">
        <v>48</v>
      </c>
      <c r="EF10" s="312">
        <v>41</v>
      </c>
      <c r="EG10" s="313">
        <v>40</v>
      </c>
      <c r="EH10" s="303">
        <v>36</v>
      </c>
      <c r="EI10" s="303">
        <v>44</v>
      </c>
      <c r="EJ10" s="303">
        <v>48</v>
      </c>
      <c r="EK10" s="303">
        <v>39</v>
      </c>
      <c r="EL10" s="303">
        <v>31</v>
      </c>
      <c r="EM10" s="303">
        <v>47</v>
      </c>
      <c r="EN10" s="303">
        <v>51</v>
      </c>
      <c r="EO10" s="303">
        <v>35</v>
      </c>
      <c r="EP10" s="303">
        <v>51</v>
      </c>
      <c r="EQ10" s="303">
        <v>62</v>
      </c>
      <c r="ER10" s="312">
        <v>46</v>
      </c>
      <c r="ES10" s="313"/>
      <c r="ET10" s="303"/>
      <c r="EU10" s="303"/>
      <c r="EV10" s="303"/>
      <c r="EW10" s="303"/>
      <c r="EX10" s="303"/>
      <c r="EY10" s="303"/>
      <c r="EZ10" s="303"/>
      <c r="FA10" s="303"/>
      <c r="FB10" s="303"/>
      <c r="FC10" s="303"/>
      <c r="FD10" s="312"/>
      <c r="FE10" s="313"/>
      <c r="FF10" s="303"/>
      <c r="FG10" s="303"/>
      <c r="FH10" s="303"/>
      <c r="FI10" s="303"/>
      <c r="FJ10" s="303"/>
      <c r="FK10" s="303"/>
      <c r="FL10" s="303"/>
      <c r="FM10" s="303"/>
      <c r="FN10" s="303"/>
      <c r="FO10" s="303"/>
      <c r="FP10" s="312"/>
      <c r="FQ10" s="313"/>
      <c r="FR10" s="303"/>
      <c r="FS10" s="303"/>
      <c r="FT10" s="303"/>
      <c r="FU10" s="303"/>
      <c r="FV10" s="303"/>
      <c r="FW10" s="303"/>
      <c r="FX10" s="303"/>
      <c r="FY10" s="303"/>
      <c r="FZ10" s="303"/>
      <c r="GA10" s="303"/>
      <c r="GB10" s="312"/>
      <c r="GC10" s="313"/>
      <c r="GD10" s="303"/>
      <c r="GE10" s="303"/>
      <c r="GF10" s="303"/>
      <c r="GG10" s="303"/>
      <c r="GH10" s="303"/>
      <c r="GI10" s="303"/>
      <c r="GJ10" s="303"/>
      <c r="GK10" s="303"/>
      <c r="GL10" s="303"/>
      <c r="GM10" s="303"/>
      <c r="GN10" s="312"/>
      <c r="GO10" s="313"/>
      <c r="GP10" s="303"/>
      <c r="GQ10" s="303"/>
      <c r="GR10" s="303"/>
      <c r="GS10" s="303"/>
      <c r="GT10" s="303"/>
      <c r="GU10" s="303"/>
      <c r="GV10" s="303"/>
      <c r="GW10" s="303"/>
      <c r="GX10" s="303"/>
      <c r="GY10" s="303"/>
      <c r="GZ10" s="312"/>
      <c r="HA10" s="313"/>
    </row>
    <row r="11" spans="2:209" ht="12">
      <c r="B11" s="40"/>
      <c r="C11" s="41"/>
      <c r="D11" s="59" t="s">
        <v>12</v>
      </c>
      <c r="E11" s="303">
        <v>947074</v>
      </c>
      <c r="F11" s="61">
        <v>918921</v>
      </c>
      <c r="G11" s="61">
        <v>1049260</v>
      </c>
      <c r="H11" s="61">
        <v>875420</v>
      </c>
      <c r="I11" s="61">
        <v>1453239</v>
      </c>
      <c r="J11" s="61">
        <v>934895</v>
      </c>
      <c r="K11" s="61">
        <v>1234608</v>
      </c>
      <c r="L11" s="61">
        <v>1084978</v>
      </c>
      <c r="M11" s="61">
        <v>580703</v>
      </c>
      <c r="N11" s="61">
        <v>1493526</v>
      </c>
      <c r="O11" s="61">
        <v>1194720</v>
      </c>
      <c r="P11" s="61">
        <v>3122600</v>
      </c>
      <c r="Q11" s="66">
        <v>5214718</v>
      </c>
      <c r="R11" s="63">
        <v>1453160</v>
      </c>
      <c r="S11" s="63">
        <v>1079780</v>
      </c>
      <c r="T11" s="63">
        <v>1295581</v>
      </c>
      <c r="U11" s="63">
        <v>762512</v>
      </c>
      <c r="V11" s="63">
        <v>1146331</v>
      </c>
      <c r="W11" s="63">
        <v>1049706</v>
      </c>
      <c r="X11" s="63">
        <v>1301970</v>
      </c>
      <c r="Y11" s="63">
        <v>519753</v>
      </c>
      <c r="Z11" s="63">
        <v>1121898</v>
      </c>
      <c r="AA11" s="63">
        <v>1159072</v>
      </c>
      <c r="AB11" s="64">
        <v>1035223</v>
      </c>
      <c r="AC11" s="65">
        <v>1061977</v>
      </c>
      <c r="AD11" s="303">
        <v>981000</v>
      </c>
      <c r="AE11" s="303">
        <v>1377435</v>
      </c>
      <c r="AF11" s="303">
        <v>968155</v>
      </c>
      <c r="AG11" s="303">
        <v>1247406</v>
      </c>
      <c r="AH11" s="303">
        <v>1284678</v>
      </c>
      <c r="AI11" s="303">
        <v>1093713</v>
      </c>
      <c r="AJ11" s="303">
        <v>1295338</v>
      </c>
      <c r="AK11" s="303">
        <v>850685</v>
      </c>
      <c r="AL11" s="303">
        <v>1154400</v>
      </c>
      <c r="AM11" s="303">
        <v>1203776</v>
      </c>
      <c r="AN11" s="312">
        <v>1771621</v>
      </c>
      <c r="AO11" s="313">
        <v>1115081</v>
      </c>
      <c r="AP11" s="303">
        <v>846165</v>
      </c>
      <c r="AQ11" s="303">
        <v>1480809</v>
      </c>
      <c r="AR11" s="303">
        <v>1305304</v>
      </c>
      <c r="AS11" s="303">
        <v>938720</v>
      </c>
      <c r="AT11" s="303">
        <v>1320710</v>
      </c>
      <c r="AU11" s="303">
        <v>1445486</v>
      </c>
      <c r="AV11" s="303">
        <v>880284</v>
      </c>
      <c r="AW11" s="303">
        <v>1664594</v>
      </c>
      <c r="AX11" s="303">
        <v>906869</v>
      </c>
      <c r="AY11" s="303">
        <v>1187142</v>
      </c>
      <c r="AZ11" s="312">
        <v>1329211</v>
      </c>
      <c r="BA11" s="313">
        <v>1310481</v>
      </c>
      <c r="BB11" s="303">
        <v>1177066</v>
      </c>
      <c r="BC11" s="303">
        <v>994797</v>
      </c>
      <c r="BD11" s="303">
        <v>1562002</v>
      </c>
      <c r="BE11" s="303">
        <v>1628258</v>
      </c>
      <c r="BF11" s="303">
        <v>1223928</v>
      </c>
      <c r="BG11" s="303">
        <v>1463733</v>
      </c>
      <c r="BH11" s="303">
        <v>1451002</v>
      </c>
      <c r="BI11" s="303"/>
      <c r="BJ11" s="303"/>
      <c r="BK11" s="303"/>
      <c r="BL11" s="312"/>
      <c r="BM11" s="31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12"/>
      <c r="BY11" s="31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12"/>
      <c r="CK11" s="313"/>
      <c r="CL11" s="303"/>
      <c r="CM11" s="303"/>
      <c r="CN11" s="303"/>
      <c r="CO11" s="303"/>
      <c r="CP11" s="303"/>
      <c r="CQ11" s="303"/>
      <c r="CR11" s="303"/>
      <c r="CS11" s="303"/>
      <c r="CT11" s="303"/>
      <c r="CU11" s="303"/>
      <c r="CV11" s="312"/>
      <c r="CW11" s="313"/>
      <c r="CX11" s="303">
        <v>1045000</v>
      </c>
      <c r="CY11" s="303">
        <v>1559347</v>
      </c>
      <c r="CZ11" s="303">
        <v>1140910</v>
      </c>
      <c r="DA11" s="303">
        <v>1106743</v>
      </c>
      <c r="DB11" s="303">
        <v>1129771</v>
      </c>
      <c r="DC11" s="303">
        <v>1107689</v>
      </c>
      <c r="DD11" s="303">
        <v>1417655</v>
      </c>
      <c r="DE11" s="303">
        <v>965398</v>
      </c>
      <c r="DF11" s="303">
        <v>1144211</v>
      </c>
      <c r="DG11" s="303">
        <v>1321038</v>
      </c>
      <c r="DH11" s="312">
        <v>945576</v>
      </c>
      <c r="DI11" s="313">
        <v>1042932</v>
      </c>
      <c r="DJ11" s="303">
        <v>889081</v>
      </c>
      <c r="DK11" s="303">
        <v>1030932</v>
      </c>
      <c r="DL11" s="303">
        <v>1173391</v>
      </c>
      <c r="DM11" s="303">
        <v>1012177</v>
      </c>
      <c r="DN11" s="303">
        <v>572726</v>
      </c>
      <c r="DO11" s="303">
        <v>1301041</v>
      </c>
      <c r="DP11" s="303">
        <v>1079167</v>
      </c>
      <c r="DQ11" s="303">
        <v>1215139</v>
      </c>
      <c r="DR11" s="303">
        <v>595057</v>
      </c>
      <c r="DS11" s="303">
        <v>1107980</v>
      </c>
      <c r="DT11" s="312">
        <v>1157713</v>
      </c>
      <c r="DU11" s="313">
        <v>1104896</v>
      </c>
      <c r="DV11" s="303">
        <v>1054124</v>
      </c>
      <c r="DW11" s="303">
        <v>1034208</v>
      </c>
      <c r="DX11" s="303">
        <v>874772</v>
      </c>
      <c r="DY11" s="303">
        <v>905543</v>
      </c>
      <c r="DZ11" s="303">
        <v>1205138</v>
      </c>
      <c r="EA11" s="303">
        <v>1120129</v>
      </c>
      <c r="EB11" s="303">
        <v>1154061</v>
      </c>
      <c r="EC11" s="303">
        <v>656034</v>
      </c>
      <c r="ED11" s="303">
        <v>873500</v>
      </c>
      <c r="EE11" s="303">
        <v>1133956</v>
      </c>
      <c r="EF11" s="312">
        <v>1120885</v>
      </c>
      <c r="EG11" s="313">
        <v>1007725</v>
      </c>
      <c r="EH11" s="303">
        <v>1068719</v>
      </c>
      <c r="EI11" s="303">
        <v>996020</v>
      </c>
      <c r="EJ11" s="303">
        <v>1338493</v>
      </c>
      <c r="EK11" s="303">
        <v>905752</v>
      </c>
      <c r="EL11" s="303">
        <v>845826</v>
      </c>
      <c r="EM11" s="303">
        <v>1515547</v>
      </c>
      <c r="EN11" s="303">
        <v>1201449</v>
      </c>
      <c r="EO11" s="303">
        <v>747652</v>
      </c>
      <c r="EP11" s="303">
        <v>1454021</v>
      </c>
      <c r="EQ11" s="303">
        <v>1671494</v>
      </c>
      <c r="ER11" s="312">
        <v>947074</v>
      </c>
      <c r="ES11" s="313"/>
      <c r="ET11" s="303"/>
      <c r="EU11" s="303"/>
      <c r="EV11" s="303"/>
      <c r="EW11" s="303"/>
      <c r="EX11" s="303"/>
      <c r="EY11" s="303"/>
      <c r="EZ11" s="303"/>
      <c r="FA11" s="303"/>
      <c r="FB11" s="303"/>
      <c r="FC11" s="303"/>
      <c r="FD11" s="312"/>
      <c r="FE11" s="313"/>
      <c r="FF11" s="303"/>
      <c r="FG11" s="303"/>
      <c r="FH11" s="303"/>
      <c r="FI11" s="303"/>
      <c r="FJ11" s="303"/>
      <c r="FK11" s="303"/>
      <c r="FL11" s="303"/>
      <c r="FM11" s="303"/>
      <c r="FN11" s="303"/>
      <c r="FO11" s="303"/>
      <c r="FP11" s="312"/>
      <c r="FQ11" s="313"/>
      <c r="FR11" s="303"/>
      <c r="FS11" s="303"/>
      <c r="FT11" s="303"/>
      <c r="FU11" s="303"/>
      <c r="FV11" s="303"/>
      <c r="FW11" s="303"/>
      <c r="FX11" s="303"/>
      <c r="FY11" s="303"/>
      <c r="FZ11" s="303"/>
      <c r="GA11" s="303"/>
      <c r="GB11" s="312"/>
      <c r="GC11" s="313"/>
      <c r="GD11" s="303"/>
      <c r="GE11" s="303"/>
      <c r="GF11" s="303"/>
      <c r="GG11" s="303"/>
      <c r="GH11" s="303"/>
      <c r="GI11" s="303"/>
      <c r="GJ11" s="303"/>
      <c r="GK11" s="303"/>
      <c r="GL11" s="303"/>
      <c r="GM11" s="303"/>
      <c r="GN11" s="312"/>
      <c r="GO11" s="313"/>
      <c r="GP11" s="303"/>
      <c r="GQ11" s="303"/>
      <c r="GR11" s="303"/>
      <c r="GS11" s="303"/>
      <c r="GT11" s="303"/>
      <c r="GU11" s="303"/>
      <c r="GV11" s="303"/>
      <c r="GW11" s="303"/>
      <c r="GX11" s="303"/>
      <c r="GY11" s="303"/>
      <c r="GZ11" s="312"/>
      <c r="HA11" s="313"/>
    </row>
    <row r="12" spans="2:209" ht="12.75" customHeight="1" hidden="1" thickBot="1">
      <c r="B12" s="67"/>
      <c r="C12" s="67"/>
      <c r="D12" s="67"/>
      <c r="E12" s="30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5"/>
      <c r="AD12" s="309"/>
      <c r="AE12" s="309"/>
      <c r="AF12" s="309"/>
      <c r="AG12" s="309"/>
      <c r="AH12" s="309"/>
      <c r="AI12" s="309"/>
      <c r="AJ12" s="309"/>
      <c r="AK12" s="309"/>
      <c r="AL12" s="309">
        <v>42</v>
      </c>
      <c r="AM12" s="309"/>
      <c r="AN12" s="309"/>
      <c r="AO12" s="313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13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13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13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13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13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13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13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13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13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13"/>
      <c r="FF12" s="309"/>
      <c r="FG12" s="309"/>
      <c r="FH12" s="309"/>
      <c r="FI12" s="309"/>
      <c r="FJ12" s="309"/>
      <c r="FK12" s="309"/>
      <c r="FL12" s="309"/>
      <c r="FM12" s="309"/>
      <c r="FN12" s="309"/>
      <c r="FO12" s="309"/>
      <c r="FP12" s="309"/>
      <c r="FQ12" s="313"/>
      <c r="FR12" s="309"/>
      <c r="FS12" s="309"/>
      <c r="FT12" s="309"/>
      <c r="FU12" s="309"/>
      <c r="FV12" s="309"/>
      <c r="FW12" s="309"/>
      <c r="FX12" s="309"/>
      <c r="FY12" s="309"/>
      <c r="FZ12" s="309"/>
      <c r="GA12" s="309"/>
      <c r="GB12" s="309"/>
      <c r="GC12" s="313"/>
      <c r="GD12" s="309"/>
      <c r="GE12" s="309"/>
      <c r="GF12" s="309"/>
      <c r="GG12" s="309"/>
      <c r="GH12" s="309"/>
      <c r="GI12" s="309"/>
      <c r="GJ12" s="309"/>
      <c r="GK12" s="309"/>
      <c r="GL12" s="309"/>
      <c r="GM12" s="309"/>
      <c r="GN12" s="309"/>
      <c r="GO12" s="313"/>
      <c r="GP12" s="309"/>
      <c r="GQ12" s="309"/>
      <c r="GR12" s="309"/>
      <c r="GS12" s="309"/>
      <c r="GT12" s="309"/>
      <c r="GU12" s="309"/>
      <c r="GV12" s="309"/>
      <c r="GW12" s="309"/>
      <c r="GX12" s="309"/>
      <c r="GY12" s="309"/>
      <c r="GZ12" s="309"/>
      <c r="HA12" s="313"/>
    </row>
    <row r="13" spans="2:209" ht="12">
      <c r="B13" s="57" t="s">
        <v>38</v>
      </c>
      <c r="C13" s="58"/>
      <c r="D13" s="59" t="s">
        <v>37</v>
      </c>
      <c r="E13" s="303">
        <v>47</v>
      </c>
      <c r="F13" s="61">
        <v>38</v>
      </c>
      <c r="G13" s="61">
        <v>40</v>
      </c>
      <c r="H13" s="61">
        <v>33</v>
      </c>
      <c r="I13" s="61">
        <v>55</v>
      </c>
      <c r="J13" s="61">
        <v>36</v>
      </c>
      <c r="K13" s="61">
        <v>45</v>
      </c>
      <c r="L13" s="61">
        <v>47</v>
      </c>
      <c r="M13" s="61">
        <v>17</v>
      </c>
      <c r="N13" s="61">
        <v>44</v>
      </c>
      <c r="O13" s="61">
        <v>43</v>
      </c>
      <c r="P13" s="61">
        <v>48</v>
      </c>
      <c r="Q13" s="66">
        <v>52</v>
      </c>
      <c r="R13" s="63">
        <v>27</v>
      </c>
      <c r="S13" s="63">
        <v>51</v>
      </c>
      <c r="T13" s="63">
        <v>43</v>
      </c>
      <c r="U13" s="63">
        <v>38</v>
      </c>
      <c r="V13" s="63">
        <v>49</v>
      </c>
      <c r="W13" s="63">
        <v>44</v>
      </c>
      <c r="X13" s="63">
        <v>53</v>
      </c>
      <c r="Y13" s="63">
        <v>29</v>
      </c>
      <c r="Z13" s="63">
        <v>54</v>
      </c>
      <c r="AA13" s="63">
        <v>57</v>
      </c>
      <c r="AB13" s="64">
        <v>42</v>
      </c>
      <c r="AC13" s="65">
        <v>59</v>
      </c>
      <c r="AD13" s="303">
        <v>49</v>
      </c>
      <c r="AE13" s="303">
        <v>48</v>
      </c>
      <c r="AF13" s="303">
        <v>44</v>
      </c>
      <c r="AG13" s="303">
        <v>47</v>
      </c>
      <c r="AH13" s="303">
        <v>42</v>
      </c>
      <c r="AI13" s="303">
        <v>44</v>
      </c>
      <c r="AJ13" s="303">
        <v>49</v>
      </c>
      <c r="AK13" s="303">
        <v>42</v>
      </c>
      <c r="AL13" s="303">
        <v>42</v>
      </c>
      <c r="AM13" s="303">
        <v>55</v>
      </c>
      <c r="AN13" s="312">
        <v>47</v>
      </c>
      <c r="AO13" s="313">
        <v>47</v>
      </c>
      <c r="AP13" s="303">
        <v>49</v>
      </c>
      <c r="AQ13" s="303">
        <v>42</v>
      </c>
      <c r="AR13" s="303">
        <v>57</v>
      </c>
      <c r="AS13" s="303">
        <v>39</v>
      </c>
      <c r="AT13" s="303">
        <v>58</v>
      </c>
      <c r="AU13" s="303">
        <v>49</v>
      </c>
      <c r="AV13" s="303">
        <v>56</v>
      </c>
      <c r="AW13" s="303">
        <v>47</v>
      </c>
      <c r="AX13" s="303">
        <v>38</v>
      </c>
      <c r="AY13" s="303">
        <v>60</v>
      </c>
      <c r="AZ13" s="312">
        <v>58</v>
      </c>
      <c r="BA13" s="313">
        <v>44</v>
      </c>
      <c r="BB13" s="303">
        <v>56</v>
      </c>
      <c r="BC13" s="303">
        <v>49</v>
      </c>
      <c r="BD13" s="303">
        <v>41</v>
      </c>
      <c r="BE13" s="303">
        <v>53</v>
      </c>
      <c r="BF13" s="303">
        <v>47</v>
      </c>
      <c r="BG13" s="303">
        <v>42</v>
      </c>
      <c r="BH13" s="303">
        <v>58</v>
      </c>
      <c r="BI13" s="303"/>
      <c r="BJ13" s="303"/>
      <c r="BK13" s="303"/>
      <c r="BL13" s="312"/>
      <c r="BM13" s="31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12"/>
      <c r="BY13" s="31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12"/>
      <c r="CK13" s="31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12"/>
      <c r="CW13" s="313"/>
      <c r="CX13" s="303">
        <v>52</v>
      </c>
      <c r="CY13" s="303">
        <v>46</v>
      </c>
      <c r="CZ13" s="303">
        <v>58</v>
      </c>
      <c r="DA13" s="303">
        <v>47</v>
      </c>
      <c r="DB13" s="303">
        <v>53</v>
      </c>
      <c r="DC13" s="303">
        <v>48</v>
      </c>
      <c r="DD13" s="303">
        <v>47</v>
      </c>
      <c r="DE13" s="303">
        <v>49</v>
      </c>
      <c r="DF13" s="303">
        <v>37</v>
      </c>
      <c r="DG13" s="303">
        <v>55</v>
      </c>
      <c r="DH13" s="312">
        <v>43</v>
      </c>
      <c r="DI13" s="313">
        <v>44</v>
      </c>
      <c r="DJ13" s="303">
        <v>50</v>
      </c>
      <c r="DK13" s="303">
        <v>46</v>
      </c>
      <c r="DL13" s="303">
        <v>58</v>
      </c>
      <c r="DM13" s="303">
        <v>35</v>
      </c>
      <c r="DN13" s="303">
        <v>48</v>
      </c>
      <c r="DO13" s="303">
        <v>41</v>
      </c>
      <c r="DP13" s="303">
        <v>50</v>
      </c>
      <c r="DQ13" s="303">
        <v>42</v>
      </c>
      <c r="DR13" s="303">
        <v>43</v>
      </c>
      <c r="DS13" s="303">
        <v>52</v>
      </c>
      <c r="DT13" s="312">
        <v>41</v>
      </c>
      <c r="DU13" s="313">
        <v>51</v>
      </c>
      <c r="DV13" s="303">
        <v>44</v>
      </c>
      <c r="DW13" s="303">
        <v>47</v>
      </c>
      <c r="DX13" s="303">
        <v>46</v>
      </c>
      <c r="DY13" s="303">
        <v>47</v>
      </c>
      <c r="DZ13" s="303">
        <v>39</v>
      </c>
      <c r="EA13" s="303">
        <v>43</v>
      </c>
      <c r="EB13" s="303">
        <v>66</v>
      </c>
      <c r="EC13" s="303">
        <v>35</v>
      </c>
      <c r="ED13" s="303">
        <v>46</v>
      </c>
      <c r="EE13" s="303">
        <v>54</v>
      </c>
      <c r="EF13" s="312">
        <v>51</v>
      </c>
      <c r="EG13" s="313">
        <v>49</v>
      </c>
      <c r="EH13" s="303">
        <v>48</v>
      </c>
      <c r="EI13" s="303">
        <v>48</v>
      </c>
      <c r="EJ13" s="303">
        <v>52</v>
      </c>
      <c r="EK13" s="303">
        <v>52</v>
      </c>
      <c r="EL13" s="303">
        <v>33</v>
      </c>
      <c r="EM13" s="303">
        <v>49</v>
      </c>
      <c r="EN13" s="303">
        <v>53</v>
      </c>
      <c r="EO13" s="303">
        <v>46</v>
      </c>
      <c r="EP13" s="303">
        <v>50</v>
      </c>
      <c r="EQ13" s="303">
        <v>55</v>
      </c>
      <c r="ER13" s="312">
        <v>47</v>
      </c>
      <c r="ES13" s="313"/>
      <c r="ET13" s="303"/>
      <c r="EU13" s="303"/>
      <c r="EV13" s="303"/>
      <c r="EW13" s="303"/>
      <c r="EX13" s="303"/>
      <c r="EY13" s="303"/>
      <c r="EZ13" s="303"/>
      <c r="FA13" s="303"/>
      <c r="FB13" s="303"/>
      <c r="FC13" s="303"/>
      <c r="FD13" s="312"/>
      <c r="FE13" s="313"/>
      <c r="FF13" s="303"/>
      <c r="FG13" s="303"/>
      <c r="FH13" s="303"/>
      <c r="FI13" s="303"/>
      <c r="FJ13" s="303"/>
      <c r="FK13" s="303"/>
      <c r="FL13" s="303"/>
      <c r="FM13" s="303"/>
      <c r="FN13" s="303"/>
      <c r="FO13" s="303"/>
      <c r="FP13" s="312"/>
      <c r="FQ13" s="313"/>
      <c r="FR13" s="303"/>
      <c r="FS13" s="303"/>
      <c r="FT13" s="303"/>
      <c r="FU13" s="303"/>
      <c r="FV13" s="303"/>
      <c r="FW13" s="303"/>
      <c r="FX13" s="303"/>
      <c r="FY13" s="303"/>
      <c r="FZ13" s="303"/>
      <c r="GA13" s="303"/>
      <c r="GB13" s="312"/>
      <c r="GC13" s="313"/>
      <c r="GD13" s="303"/>
      <c r="GE13" s="303"/>
      <c r="GF13" s="303"/>
      <c r="GG13" s="303"/>
      <c r="GH13" s="303"/>
      <c r="GI13" s="303"/>
      <c r="GJ13" s="303"/>
      <c r="GK13" s="303"/>
      <c r="GL13" s="303"/>
      <c r="GM13" s="303"/>
      <c r="GN13" s="312"/>
      <c r="GO13" s="313"/>
      <c r="GP13" s="303"/>
      <c r="GQ13" s="303"/>
      <c r="GR13" s="303"/>
      <c r="GS13" s="303"/>
      <c r="GT13" s="303"/>
      <c r="GU13" s="303"/>
      <c r="GV13" s="303"/>
      <c r="GW13" s="303"/>
      <c r="GX13" s="303"/>
      <c r="GY13" s="303"/>
      <c r="GZ13" s="312"/>
      <c r="HA13" s="313"/>
    </row>
    <row r="14" spans="2:209" ht="12">
      <c r="B14" s="40"/>
      <c r="C14" s="41"/>
      <c r="D14" s="59" t="s">
        <v>12</v>
      </c>
      <c r="E14" s="303">
        <v>1213577</v>
      </c>
      <c r="F14" s="61">
        <v>1204362</v>
      </c>
      <c r="G14" s="61">
        <v>794971</v>
      </c>
      <c r="H14" s="61">
        <v>1025134</v>
      </c>
      <c r="I14" s="61">
        <v>1291349</v>
      </c>
      <c r="J14" s="61">
        <v>1341244</v>
      </c>
      <c r="K14" s="61">
        <v>1387038</v>
      </c>
      <c r="L14" s="61">
        <v>1028344</v>
      </c>
      <c r="M14" s="61">
        <v>668828</v>
      </c>
      <c r="N14" s="61">
        <v>1297473</v>
      </c>
      <c r="O14" s="61">
        <v>1023998</v>
      </c>
      <c r="P14" s="61">
        <v>1594572</v>
      </c>
      <c r="Q14" s="66">
        <v>1472572</v>
      </c>
      <c r="R14" s="63">
        <v>744920</v>
      </c>
      <c r="S14" s="63">
        <v>1390703</v>
      </c>
      <c r="T14" s="63">
        <v>1315060</v>
      </c>
      <c r="U14" s="63">
        <v>1030721</v>
      </c>
      <c r="V14" s="63">
        <v>1724607</v>
      </c>
      <c r="W14" s="63">
        <v>966608</v>
      </c>
      <c r="X14" s="63">
        <v>1657628</v>
      </c>
      <c r="Y14" s="63">
        <v>1105113</v>
      </c>
      <c r="Z14" s="63">
        <v>1669281</v>
      </c>
      <c r="AA14" s="63">
        <v>1208968</v>
      </c>
      <c r="AB14" s="64">
        <v>1118368</v>
      </c>
      <c r="AC14" s="65">
        <v>1534005</v>
      </c>
      <c r="AD14" s="303">
        <v>1410204</v>
      </c>
      <c r="AE14" s="303">
        <v>1271705</v>
      </c>
      <c r="AF14" s="303">
        <v>1384428</v>
      </c>
      <c r="AG14" s="303">
        <v>1499622</v>
      </c>
      <c r="AH14" s="303">
        <v>1397659</v>
      </c>
      <c r="AI14" s="303">
        <v>1104717</v>
      </c>
      <c r="AJ14" s="303">
        <v>1599594</v>
      </c>
      <c r="AK14" s="303">
        <v>951690</v>
      </c>
      <c r="AL14" s="303">
        <v>1647290</v>
      </c>
      <c r="AM14" s="303">
        <v>1826602</v>
      </c>
      <c r="AN14" s="312">
        <v>1437923</v>
      </c>
      <c r="AO14" s="313">
        <v>1569733</v>
      </c>
      <c r="AP14" s="303">
        <v>1219305</v>
      </c>
      <c r="AQ14" s="303">
        <v>1391278</v>
      </c>
      <c r="AR14" s="303">
        <v>1611217</v>
      </c>
      <c r="AS14" s="303">
        <v>1329569</v>
      </c>
      <c r="AT14" s="303">
        <v>1409225</v>
      </c>
      <c r="AU14" s="303">
        <v>1336427</v>
      </c>
      <c r="AV14" s="303">
        <v>1846451</v>
      </c>
      <c r="AW14" s="303">
        <v>1217079</v>
      </c>
      <c r="AX14" s="303">
        <v>1087091</v>
      </c>
      <c r="AY14" s="303">
        <v>2097970</v>
      </c>
      <c r="AZ14" s="312">
        <v>1291892</v>
      </c>
      <c r="BA14" s="313">
        <v>1261989</v>
      </c>
      <c r="BB14" s="303">
        <v>1715820</v>
      </c>
      <c r="BC14" s="303">
        <v>1403079</v>
      </c>
      <c r="BD14" s="303">
        <v>1297938</v>
      </c>
      <c r="BE14" s="303">
        <v>1457782</v>
      </c>
      <c r="BF14" s="303">
        <v>1477323</v>
      </c>
      <c r="BG14" s="303">
        <v>1344028</v>
      </c>
      <c r="BH14" s="303">
        <v>1540516</v>
      </c>
      <c r="BI14" s="303"/>
      <c r="BJ14" s="303"/>
      <c r="BK14" s="303"/>
      <c r="BL14" s="312"/>
      <c r="BM14" s="31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12"/>
      <c r="BY14" s="31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12"/>
      <c r="CK14" s="31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12"/>
      <c r="CW14" s="313"/>
      <c r="CX14" s="303">
        <v>1463004</v>
      </c>
      <c r="CY14" s="303">
        <v>1444213</v>
      </c>
      <c r="CZ14" s="303">
        <v>1729024</v>
      </c>
      <c r="DA14" s="303">
        <v>1626016</v>
      </c>
      <c r="DB14" s="303">
        <v>1412216</v>
      </c>
      <c r="DC14" s="303">
        <v>1171750</v>
      </c>
      <c r="DD14" s="303">
        <v>1346350</v>
      </c>
      <c r="DE14" s="303">
        <v>1554087</v>
      </c>
      <c r="DF14" s="303">
        <v>1225361</v>
      </c>
      <c r="DG14" s="303">
        <v>1600650</v>
      </c>
      <c r="DH14" s="312">
        <v>1329848</v>
      </c>
      <c r="DI14" s="313">
        <v>1128174</v>
      </c>
      <c r="DJ14" s="303">
        <v>1339300</v>
      </c>
      <c r="DK14" s="303">
        <v>972521</v>
      </c>
      <c r="DL14" s="303">
        <v>1625839</v>
      </c>
      <c r="DM14" s="303">
        <v>870979</v>
      </c>
      <c r="DN14" s="303">
        <v>1155281</v>
      </c>
      <c r="DO14" s="303">
        <v>1246796</v>
      </c>
      <c r="DP14" s="303">
        <v>1104646</v>
      </c>
      <c r="DQ14" s="303">
        <v>864936</v>
      </c>
      <c r="DR14" s="303">
        <v>896467</v>
      </c>
      <c r="DS14" s="303">
        <v>1064102</v>
      </c>
      <c r="DT14" s="312">
        <v>939844</v>
      </c>
      <c r="DU14" s="313">
        <v>1285022</v>
      </c>
      <c r="DV14" s="303">
        <v>1235925</v>
      </c>
      <c r="DW14" s="303">
        <v>1005828</v>
      </c>
      <c r="DX14" s="303">
        <v>945194</v>
      </c>
      <c r="DY14" s="303">
        <v>1390009</v>
      </c>
      <c r="DZ14" s="303">
        <v>980469</v>
      </c>
      <c r="EA14" s="303">
        <v>1182803</v>
      </c>
      <c r="EB14" s="303">
        <v>1271594</v>
      </c>
      <c r="EC14" s="303">
        <v>964153</v>
      </c>
      <c r="ED14" s="303">
        <v>1086179</v>
      </c>
      <c r="EE14" s="303">
        <v>1156746</v>
      </c>
      <c r="EF14" s="312">
        <v>1163917</v>
      </c>
      <c r="EG14" s="313">
        <v>1188652</v>
      </c>
      <c r="EH14" s="303">
        <v>1139668</v>
      </c>
      <c r="EI14" s="303">
        <v>1084223</v>
      </c>
      <c r="EJ14" s="303">
        <v>1397892</v>
      </c>
      <c r="EK14" s="303">
        <v>1047777</v>
      </c>
      <c r="EL14" s="303">
        <v>902140</v>
      </c>
      <c r="EM14" s="303">
        <v>1423327</v>
      </c>
      <c r="EN14" s="303">
        <v>879467</v>
      </c>
      <c r="EO14" s="303">
        <v>1131714</v>
      </c>
      <c r="EP14" s="303">
        <v>1389978</v>
      </c>
      <c r="EQ14" s="303">
        <v>1089507</v>
      </c>
      <c r="ER14" s="312">
        <v>1213577</v>
      </c>
      <c r="ES14" s="313"/>
      <c r="ET14" s="303"/>
      <c r="EU14" s="303"/>
      <c r="EV14" s="303"/>
      <c r="EW14" s="303"/>
      <c r="EX14" s="303"/>
      <c r="EY14" s="303"/>
      <c r="EZ14" s="303"/>
      <c r="FA14" s="303"/>
      <c r="FB14" s="303"/>
      <c r="FC14" s="303"/>
      <c r="FD14" s="312"/>
      <c r="FE14" s="313"/>
      <c r="FF14" s="303"/>
      <c r="FG14" s="303"/>
      <c r="FH14" s="303"/>
      <c r="FI14" s="303"/>
      <c r="FJ14" s="303"/>
      <c r="FK14" s="303"/>
      <c r="FL14" s="303"/>
      <c r="FM14" s="303"/>
      <c r="FN14" s="303"/>
      <c r="FO14" s="303"/>
      <c r="FP14" s="312"/>
      <c r="FQ14" s="313"/>
      <c r="FR14" s="303"/>
      <c r="FS14" s="303"/>
      <c r="FT14" s="303"/>
      <c r="FU14" s="303"/>
      <c r="FV14" s="303"/>
      <c r="FW14" s="303"/>
      <c r="FX14" s="303"/>
      <c r="FY14" s="303"/>
      <c r="FZ14" s="303"/>
      <c r="GA14" s="303"/>
      <c r="GB14" s="312"/>
      <c r="GC14" s="313"/>
      <c r="GD14" s="303"/>
      <c r="GE14" s="303"/>
      <c r="GF14" s="303"/>
      <c r="GG14" s="303"/>
      <c r="GH14" s="303"/>
      <c r="GI14" s="303"/>
      <c r="GJ14" s="303"/>
      <c r="GK14" s="303"/>
      <c r="GL14" s="303"/>
      <c r="GM14" s="303"/>
      <c r="GN14" s="312"/>
      <c r="GO14" s="313"/>
      <c r="GP14" s="303"/>
      <c r="GQ14" s="303"/>
      <c r="GR14" s="303"/>
      <c r="GS14" s="303"/>
      <c r="GT14" s="303"/>
      <c r="GU14" s="303"/>
      <c r="GV14" s="303"/>
      <c r="GW14" s="303"/>
      <c r="GX14" s="303"/>
      <c r="GY14" s="303"/>
      <c r="GZ14" s="312"/>
      <c r="HA14" s="313"/>
    </row>
    <row r="15" spans="2:209" ht="12.75" customHeight="1" hidden="1" thickBot="1">
      <c r="B15" s="67"/>
      <c r="C15" s="67"/>
      <c r="D15" s="67"/>
      <c r="E15" s="70"/>
      <c r="F15" s="71">
        <f>IF(J15&gt;=1,J15,"")</f>
        <v>121</v>
      </c>
      <c r="G15" s="72" t="str">
        <f>IF(F15="","","万")</f>
        <v>万</v>
      </c>
      <c r="H15" s="72">
        <f>IF(K15&gt;0,K15,"")</f>
        <v>4</v>
      </c>
      <c r="I15" s="72" t="str">
        <f>IF(H15="","","千")</f>
        <v>千</v>
      </c>
      <c r="J15" s="71">
        <f>IF(M15=10,L15+1,L15)</f>
        <v>121</v>
      </c>
      <c r="K15" s="72">
        <f>IF(M15&lt;10,M15,"")</f>
        <v>4</v>
      </c>
      <c r="L15" s="73">
        <f>ROUNDDOWN(E14/10000,0)</f>
        <v>121</v>
      </c>
      <c r="M15" s="73">
        <f>ROUND((+E14-ROUNDDOWN(E14/10000,0)*10000)/1000,0)</f>
        <v>4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6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6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6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6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6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6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6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6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6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6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6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6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6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6"/>
    </row>
    <row r="16" spans="2:209" ht="12">
      <c r="B16" s="28"/>
      <c r="C16" s="77" t="s">
        <v>39</v>
      </c>
      <c r="D16" s="78" t="s">
        <v>37</v>
      </c>
      <c r="E16" s="79">
        <v>38</v>
      </c>
      <c r="F16" s="79">
        <f aca="true" t="shared" si="28" ref="F16:AM16">F31</f>
        <v>52</v>
      </c>
      <c r="G16" s="79">
        <f t="shared" si="28"/>
        <v>43</v>
      </c>
      <c r="H16" s="79">
        <f t="shared" si="28"/>
        <v>65</v>
      </c>
      <c r="I16" s="79">
        <f t="shared" si="28"/>
        <v>35</v>
      </c>
      <c r="J16" s="79">
        <f t="shared" si="28"/>
        <v>42</v>
      </c>
      <c r="K16" s="79">
        <f t="shared" si="28"/>
        <v>50</v>
      </c>
      <c r="L16" s="79">
        <f t="shared" si="28"/>
        <v>36</v>
      </c>
      <c r="M16" s="79">
        <f t="shared" si="28"/>
        <v>31</v>
      </c>
      <c r="N16" s="79">
        <f t="shared" si="28"/>
        <v>56</v>
      </c>
      <c r="O16" s="79">
        <f t="shared" si="28"/>
        <v>40</v>
      </c>
      <c r="P16" s="79">
        <f t="shared" si="28"/>
        <v>41</v>
      </c>
      <c r="Q16" s="79">
        <f t="shared" si="28"/>
        <v>35</v>
      </c>
      <c r="R16" s="79">
        <f t="shared" si="28"/>
        <v>46</v>
      </c>
      <c r="S16" s="79">
        <f t="shared" si="28"/>
        <v>43</v>
      </c>
      <c r="T16" s="79">
        <f t="shared" si="28"/>
        <v>71</v>
      </c>
      <c r="U16" s="79">
        <f t="shared" si="28"/>
        <v>42</v>
      </c>
      <c r="V16" s="79">
        <f t="shared" si="28"/>
        <v>35</v>
      </c>
      <c r="W16" s="79">
        <f t="shared" si="28"/>
        <v>49</v>
      </c>
      <c r="X16" s="79">
        <f t="shared" si="28"/>
        <v>53</v>
      </c>
      <c r="Y16" s="79">
        <f t="shared" si="28"/>
        <v>36</v>
      </c>
      <c r="Z16" s="79">
        <f t="shared" si="28"/>
        <v>47</v>
      </c>
      <c r="AA16" s="79">
        <f t="shared" si="28"/>
        <v>61</v>
      </c>
      <c r="AB16" s="79">
        <f t="shared" si="28"/>
        <v>51</v>
      </c>
      <c r="AC16" s="79">
        <f t="shared" si="28"/>
        <v>39</v>
      </c>
      <c r="AD16" s="80">
        <f t="shared" si="28"/>
        <v>58</v>
      </c>
      <c r="AE16" s="80">
        <f t="shared" si="28"/>
        <v>50</v>
      </c>
      <c r="AF16" s="80">
        <f t="shared" si="28"/>
        <v>73</v>
      </c>
      <c r="AG16" s="80">
        <f t="shared" si="28"/>
        <v>37</v>
      </c>
      <c r="AH16" s="80">
        <f t="shared" si="28"/>
        <v>45</v>
      </c>
      <c r="AI16" s="80">
        <f t="shared" si="28"/>
        <v>38</v>
      </c>
      <c r="AJ16" s="80">
        <f t="shared" si="28"/>
        <v>43</v>
      </c>
      <c r="AK16" s="80">
        <f t="shared" si="28"/>
        <v>50</v>
      </c>
      <c r="AL16" s="80">
        <f t="shared" si="28"/>
        <v>51</v>
      </c>
      <c r="AM16" s="80">
        <f t="shared" si="28"/>
        <v>40</v>
      </c>
      <c r="AN16" s="81">
        <v>51</v>
      </c>
      <c r="AO16" s="75">
        <f aca="true" t="shared" si="29" ref="AO16:BT16">AO31</f>
        <v>38</v>
      </c>
      <c r="AP16" s="79">
        <f t="shared" si="29"/>
        <v>65</v>
      </c>
      <c r="AQ16" s="79">
        <f t="shared" si="29"/>
        <v>33</v>
      </c>
      <c r="AR16" s="79">
        <f t="shared" si="29"/>
        <v>89</v>
      </c>
      <c r="AS16" s="79">
        <f t="shared" si="29"/>
        <v>37</v>
      </c>
      <c r="AT16" s="79">
        <f t="shared" si="29"/>
        <v>50</v>
      </c>
      <c r="AU16" s="79">
        <f t="shared" si="29"/>
        <v>69</v>
      </c>
      <c r="AV16" s="79">
        <f t="shared" si="29"/>
        <v>55</v>
      </c>
      <c r="AW16" s="79">
        <f t="shared" si="29"/>
        <v>37</v>
      </c>
      <c r="AX16" s="79">
        <f t="shared" si="29"/>
        <v>46</v>
      </c>
      <c r="AY16" s="79">
        <f t="shared" si="29"/>
        <v>57</v>
      </c>
      <c r="AZ16" s="82">
        <f t="shared" si="29"/>
        <v>52</v>
      </c>
      <c r="BA16" s="83">
        <f t="shared" si="29"/>
        <v>38</v>
      </c>
      <c r="BB16" s="79">
        <f t="shared" si="29"/>
        <v>64</v>
      </c>
      <c r="BC16" s="79">
        <f t="shared" si="29"/>
        <v>43</v>
      </c>
      <c r="BD16" s="79">
        <f t="shared" si="29"/>
        <v>86</v>
      </c>
      <c r="BE16" s="79">
        <f t="shared" si="29"/>
        <v>43</v>
      </c>
      <c r="BF16" s="79">
        <f t="shared" si="29"/>
        <v>50</v>
      </c>
      <c r="BG16" s="79">
        <f t="shared" si="29"/>
        <v>53</v>
      </c>
      <c r="BH16" s="79">
        <f t="shared" si="29"/>
        <v>43</v>
      </c>
      <c r="BI16" s="79">
        <f t="shared" si="29"/>
        <v>0</v>
      </c>
      <c r="BJ16" s="79">
        <f t="shared" si="29"/>
        <v>0</v>
      </c>
      <c r="BK16" s="79">
        <f t="shared" si="29"/>
        <v>0</v>
      </c>
      <c r="BL16" s="82">
        <f t="shared" si="29"/>
        <v>0</v>
      </c>
      <c r="BM16" s="83">
        <f t="shared" si="29"/>
        <v>0</v>
      </c>
      <c r="BN16" s="79">
        <f t="shared" si="29"/>
        <v>0</v>
      </c>
      <c r="BO16" s="79">
        <f t="shared" si="29"/>
        <v>0</v>
      </c>
      <c r="BP16" s="79">
        <f t="shared" si="29"/>
        <v>0</v>
      </c>
      <c r="BQ16" s="79">
        <f t="shared" si="29"/>
        <v>0</v>
      </c>
      <c r="BR16" s="79">
        <f t="shared" si="29"/>
        <v>0</v>
      </c>
      <c r="BS16" s="79">
        <f t="shared" si="29"/>
        <v>0</v>
      </c>
      <c r="BT16" s="79">
        <f t="shared" si="29"/>
        <v>0</v>
      </c>
      <c r="BU16" s="79">
        <f aca="true" t="shared" si="30" ref="BU16:CZ16">BU31</f>
        <v>0</v>
      </c>
      <c r="BV16" s="79">
        <f t="shared" si="30"/>
        <v>0</v>
      </c>
      <c r="BW16" s="79">
        <f t="shared" si="30"/>
        <v>0</v>
      </c>
      <c r="BX16" s="82">
        <f t="shared" si="30"/>
        <v>0</v>
      </c>
      <c r="BY16" s="83">
        <f t="shared" si="30"/>
        <v>0</v>
      </c>
      <c r="BZ16" s="79">
        <f t="shared" si="30"/>
        <v>0</v>
      </c>
      <c r="CA16" s="79">
        <f t="shared" si="30"/>
        <v>0</v>
      </c>
      <c r="CB16" s="79">
        <f t="shared" si="30"/>
        <v>0</v>
      </c>
      <c r="CC16" s="79">
        <f t="shared" si="30"/>
        <v>0</v>
      </c>
      <c r="CD16" s="79">
        <f t="shared" si="30"/>
        <v>0</v>
      </c>
      <c r="CE16" s="79">
        <f t="shared" si="30"/>
        <v>0</v>
      </c>
      <c r="CF16" s="79">
        <f t="shared" si="30"/>
        <v>0</v>
      </c>
      <c r="CG16" s="79">
        <f t="shared" si="30"/>
        <v>0</v>
      </c>
      <c r="CH16" s="79">
        <f t="shared" si="30"/>
        <v>0</v>
      </c>
      <c r="CI16" s="79">
        <f t="shared" si="30"/>
        <v>0</v>
      </c>
      <c r="CJ16" s="82">
        <f t="shared" si="30"/>
        <v>0</v>
      </c>
      <c r="CK16" s="83">
        <f t="shared" si="30"/>
        <v>0</v>
      </c>
      <c r="CL16" s="79">
        <f t="shared" si="30"/>
        <v>0</v>
      </c>
      <c r="CM16" s="79">
        <f t="shared" si="30"/>
        <v>0</v>
      </c>
      <c r="CN16" s="79">
        <f t="shared" si="30"/>
        <v>0</v>
      </c>
      <c r="CO16" s="79">
        <f t="shared" si="30"/>
        <v>0</v>
      </c>
      <c r="CP16" s="79">
        <f t="shared" si="30"/>
        <v>0</v>
      </c>
      <c r="CQ16" s="79">
        <f t="shared" si="30"/>
        <v>0</v>
      </c>
      <c r="CR16" s="79">
        <f t="shared" si="30"/>
        <v>0</v>
      </c>
      <c r="CS16" s="79">
        <f t="shared" si="30"/>
        <v>0</v>
      </c>
      <c r="CT16" s="79">
        <f t="shared" si="30"/>
        <v>0</v>
      </c>
      <c r="CU16" s="79">
        <f t="shared" si="30"/>
        <v>0</v>
      </c>
      <c r="CV16" s="82">
        <f t="shared" si="30"/>
        <v>0</v>
      </c>
      <c r="CW16" s="83">
        <f t="shared" si="30"/>
        <v>0</v>
      </c>
      <c r="CX16" s="79">
        <f t="shared" si="30"/>
        <v>56</v>
      </c>
      <c r="CY16" s="79">
        <f t="shared" si="30"/>
        <v>45</v>
      </c>
      <c r="CZ16" s="79">
        <f t="shared" si="30"/>
        <v>57</v>
      </c>
      <c r="DA16" s="79">
        <f aca="true" t="shared" si="31" ref="DA16:EF16">DA31</f>
        <v>63</v>
      </c>
      <c r="DB16" s="79">
        <f t="shared" si="31"/>
        <v>43</v>
      </c>
      <c r="DC16" s="79">
        <f t="shared" si="31"/>
        <v>60</v>
      </c>
      <c r="DD16" s="79">
        <f t="shared" si="31"/>
        <v>49</v>
      </c>
      <c r="DE16" s="79">
        <f t="shared" si="31"/>
        <v>34</v>
      </c>
      <c r="DF16" s="79">
        <f t="shared" si="31"/>
        <v>43</v>
      </c>
      <c r="DG16" s="79">
        <f t="shared" si="31"/>
        <v>45</v>
      </c>
      <c r="DH16" s="82">
        <f t="shared" si="31"/>
        <v>36</v>
      </c>
      <c r="DI16" s="83">
        <f t="shared" si="31"/>
        <v>26</v>
      </c>
      <c r="DJ16" s="79">
        <f t="shared" si="31"/>
        <v>65</v>
      </c>
      <c r="DK16" s="79">
        <f t="shared" si="31"/>
        <v>41</v>
      </c>
      <c r="DL16" s="79">
        <f t="shared" si="31"/>
        <v>84</v>
      </c>
      <c r="DM16" s="79">
        <f t="shared" si="31"/>
        <v>37</v>
      </c>
      <c r="DN16" s="79">
        <f t="shared" si="31"/>
        <v>51</v>
      </c>
      <c r="DO16" s="79">
        <f t="shared" si="31"/>
        <v>51</v>
      </c>
      <c r="DP16" s="79">
        <f t="shared" si="31"/>
        <v>55</v>
      </c>
      <c r="DQ16" s="79">
        <f t="shared" si="31"/>
        <v>34</v>
      </c>
      <c r="DR16" s="79">
        <f t="shared" si="31"/>
        <v>53</v>
      </c>
      <c r="DS16" s="79">
        <f t="shared" si="31"/>
        <v>46</v>
      </c>
      <c r="DT16" s="82">
        <f t="shared" si="31"/>
        <v>38</v>
      </c>
      <c r="DU16" s="83">
        <f t="shared" si="31"/>
        <v>33</v>
      </c>
      <c r="DV16" s="79">
        <f t="shared" si="31"/>
        <v>52</v>
      </c>
      <c r="DW16" s="79">
        <f t="shared" si="31"/>
        <v>46</v>
      </c>
      <c r="DX16" s="79">
        <f t="shared" si="31"/>
        <v>82</v>
      </c>
      <c r="DY16" s="79">
        <f t="shared" si="31"/>
        <v>40</v>
      </c>
      <c r="DZ16" s="79">
        <f t="shared" si="31"/>
        <v>37</v>
      </c>
      <c r="EA16" s="79">
        <f t="shared" si="31"/>
        <v>52</v>
      </c>
      <c r="EB16" s="79">
        <f t="shared" si="31"/>
        <v>60</v>
      </c>
      <c r="EC16" s="79">
        <f t="shared" si="31"/>
        <v>35</v>
      </c>
      <c r="ED16" s="79">
        <f t="shared" si="31"/>
        <v>57</v>
      </c>
      <c r="EE16" s="79">
        <f t="shared" si="31"/>
        <v>54</v>
      </c>
      <c r="EF16" s="82">
        <f t="shared" si="31"/>
        <v>39</v>
      </c>
      <c r="EG16" s="83">
        <f aca="true" t="shared" si="32" ref="EG16:FL16">EG31</f>
        <v>30</v>
      </c>
      <c r="EH16" s="79">
        <f t="shared" si="32"/>
        <v>57</v>
      </c>
      <c r="EI16" s="79">
        <f t="shared" si="32"/>
        <v>48</v>
      </c>
      <c r="EJ16" s="79">
        <f t="shared" si="32"/>
        <v>78</v>
      </c>
      <c r="EK16" s="79">
        <f t="shared" si="32"/>
        <v>43</v>
      </c>
      <c r="EL16" s="79">
        <f t="shared" si="32"/>
        <v>45</v>
      </c>
      <c r="EM16" s="79">
        <f t="shared" si="32"/>
        <v>42</v>
      </c>
      <c r="EN16" s="79">
        <f t="shared" si="32"/>
        <v>47</v>
      </c>
      <c r="EO16" s="79">
        <f t="shared" si="32"/>
        <v>36</v>
      </c>
      <c r="EP16" s="79">
        <f t="shared" si="32"/>
        <v>53</v>
      </c>
      <c r="EQ16" s="79">
        <f t="shared" si="32"/>
        <v>49</v>
      </c>
      <c r="ER16" s="82">
        <f t="shared" si="32"/>
        <v>38</v>
      </c>
      <c r="ES16" s="83">
        <f t="shared" si="32"/>
        <v>0</v>
      </c>
      <c r="ET16" s="79">
        <f t="shared" si="32"/>
        <v>0</v>
      </c>
      <c r="EU16" s="79">
        <f t="shared" si="32"/>
        <v>0</v>
      </c>
      <c r="EV16" s="79">
        <f t="shared" si="32"/>
        <v>0</v>
      </c>
      <c r="EW16" s="79">
        <f t="shared" si="32"/>
        <v>0</v>
      </c>
      <c r="EX16" s="79">
        <f t="shared" si="32"/>
        <v>0</v>
      </c>
      <c r="EY16" s="79">
        <f t="shared" si="32"/>
        <v>0</v>
      </c>
      <c r="EZ16" s="79">
        <f t="shared" si="32"/>
        <v>0</v>
      </c>
      <c r="FA16" s="79">
        <f t="shared" si="32"/>
        <v>0</v>
      </c>
      <c r="FB16" s="79">
        <f t="shared" si="32"/>
        <v>0</v>
      </c>
      <c r="FC16" s="79">
        <f t="shared" si="32"/>
        <v>0</v>
      </c>
      <c r="FD16" s="82">
        <f t="shared" si="32"/>
        <v>0</v>
      </c>
      <c r="FE16" s="83">
        <f t="shared" si="32"/>
        <v>0</v>
      </c>
      <c r="FF16" s="79">
        <f t="shared" si="32"/>
        <v>0</v>
      </c>
      <c r="FG16" s="79">
        <f t="shared" si="32"/>
        <v>0</v>
      </c>
      <c r="FH16" s="79">
        <f t="shared" si="32"/>
        <v>0</v>
      </c>
      <c r="FI16" s="79">
        <f t="shared" si="32"/>
        <v>0</v>
      </c>
      <c r="FJ16" s="79">
        <f t="shared" si="32"/>
        <v>0</v>
      </c>
      <c r="FK16" s="79">
        <f t="shared" si="32"/>
        <v>0</v>
      </c>
      <c r="FL16" s="79">
        <f t="shared" si="32"/>
        <v>0</v>
      </c>
      <c r="FM16" s="79">
        <f aca="true" t="shared" si="33" ref="FM16:GR16">FM31</f>
        <v>0</v>
      </c>
      <c r="FN16" s="79">
        <f t="shared" si="33"/>
        <v>0</v>
      </c>
      <c r="FO16" s="79">
        <f t="shared" si="33"/>
        <v>0</v>
      </c>
      <c r="FP16" s="82">
        <f t="shared" si="33"/>
        <v>0</v>
      </c>
      <c r="FQ16" s="83">
        <f t="shared" si="33"/>
        <v>0</v>
      </c>
      <c r="FR16" s="79">
        <f t="shared" si="33"/>
        <v>0</v>
      </c>
      <c r="FS16" s="79">
        <f t="shared" si="33"/>
        <v>0</v>
      </c>
      <c r="FT16" s="79">
        <f t="shared" si="33"/>
        <v>0</v>
      </c>
      <c r="FU16" s="79">
        <f t="shared" si="33"/>
        <v>0</v>
      </c>
      <c r="FV16" s="79">
        <f t="shared" si="33"/>
        <v>0</v>
      </c>
      <c r="FW16" s="79">
        <f t="shared" si="33"/>
        <v>0</v>
      </c>
      <c r="FX16" s="79">
        <f t="shared" si="33"/>
        <v>0</v>
      </c>
      <c r="FY16" s="79">
        <f t="shared" si="33"/>
        <v>0</v>
      </c>
      <c r="FZ16" s="79">
        <f t="shared" si="33"/>
        <v>0</v>
      </c>
      <c r="GA16" s="79">
        <f t="shared" si="33"/>
        <v>0</v>
      </c>
      <c r="GB16" s="82">
        <f t="shared" si="33"/>
        <v>0</v>
      </c>
      <c r="GC16" s="83">
        <f t="shared" si="33"/>
        <v>0</v>
      </c>
      <c r="GD16" s="79">
        <f t="shared" si="33"/>
        <v>0</v>
      </c>
      <c r="GE16" s="79">
        <f t="shared" si="33"/>
        <v>0</v>
      </c>
      <c r="GF16" s="79">
        <f t="shared" si="33"/>
        <v>0</v>
      </c>
      <c r="GG16" s="79">
        <f t="shared" si="33"/>
        <v>0</v>
      </c>
      <c r="GH16" s="79">
        <f t="shared" si="33"/>
        <v>0</v>
      </c>
      <c r="GI16" s="79">
        <f t="shared" si="33"/>
        <v>0</v>
      </c>
      <c r="GJ16" s="79">
        <f t="shared" si="33"/>
        <v>0</v>
      </c>
      <c r="GK16" s="79">
        <f t="shared" si="33"/>
        <v>0</v>
      </c>
      <c r="GL16" s="79">
        <f t="shared" si="33"/>
        <v>0</v>
      </c>
      <c r="GM16" s="79">
        <f t="shared" si="33"/>
        <v>0</v>
      </c>
      <c r="GN16" s="82">
        <f t="shared" si="33"/>
        <v>0</v>
      </c>
      <c r="GO16" s="83">
        <f t="shared" si="33"/>
        <v>0</v>
      </c>
      <c r="GP16" s="79">
        <f t="shared" si="33"/>
        <v>0</v>
      </c>
      <c r="GQ16" s="79">
        <f t="shared" si="33"/>
        <v>0</v>
      </c>
      <c r="GR16" s="79">
        <f t="shared" si="33"/>
        <v>0</v>
      </c>
      <c r="GS16" s="79">
        <f aca="true" t="shared" si="34" ref="GS16:HA16">GS31</f>
        <v>0</v>
      </c>
      <c r="GT16" s="79">
        <f t="shared" si="34"/>
        <v>0</v>
      </c>
      <c r="GU16" s="79">
        <f t="shared" si="34"/>
        <v>0</v>
      </c>
      <c r="GV16" s="79">
        <f t="shared" si="34"/>
        <v>0</v>
      </c>
      <c r="GW16" s="79">
        <f t="shared" si="34"/>
        <v>0</v>
      </c>
      <c r="GX16" s="79">
        <f t="shared" si="34"/>
        <v>0</v>
      </c>
      <c r="GY16" s="79">
        <f t="shared" si="34"/>
        <v>0</v>
      </c>
      <c r="GZ16" s="82">
        <f t="shared" si="34"/>
        <v>0</v>
      </c>
      <c r="HA16" s="83">
        <f t="shared" si="34"/>
        <v>0</v>
      </c>
    </row>
    <row r="17" spans="2:209" ht="12">
      <c r="B17" s="28"/>
      <c r="C17" s="77"/>
      <c r="D17" s="78" t="s">
        <v>12</v>
      </c>
      <c r="E17" s="84">
        <v>720585</v>
      </c>
      <c r="F17" s="84">
        <f aca="true" t="shared" si="35" ref="F17:AM17">F22+F27</f>
        <v>1493812</v>
      </c>
      <c r="G17" s="84">
        <f t="shared" si="35"/>
        <v>1150020</v>
      </c>
      <c r="H17" s="84">
        <f t="shared" si="35"/>
        <v>1176712</v>
      </c>
      <c r="I17" s="84">
        <f t="shared" si="35"/>
        <v>1101146</v>
      </c>
      <c r="J17" s="84">
        <f t="shared" si="35"/>
        <v>1132031</v>
      </c>
      <c r="K17" s="84">
        <f t="shared" si="35"/>
        <v>1352270</v>
      </c>
      <c r="L17" s="84">
        <f t="shared" si="35"/>
        <v>1049593</v>
      </c>
      <c r="M17" s="84">
        <f t="shared" si="35"/>
        <v>839191</v>
      </c>
      <c r="N17" s="84">
        <f t="shared" si="35"/>
        <v>1652494</v>
      </c>
      <c r="O17" s="84">
        <f t="shared" si="35"/>
        <v>1429409</v>
      </c>
      <c r="P17" s="84">
        <f t="shared" si="35"/>
        <v>889621</v>
      </c>
      <c r="Q17" s="84">
        <f t="shared" si="35"/>
        <v>664967</v>
      </c>
      <c r="R17" s="84">
        <f t="shared" si="35"/>
        <v>1595051</v>
      </c>
      <c r="S17" s="84">
        <f t="shared" si="35"/>
        <v>1268329</v>
      </c>
      <c r="T17" s="84">
        <f t="shared" si="35"/>
        <v>1858994</v>
      </c>
      <c r="U17" s="84">
        <f t="shared" si="35"/>
        <v>1037340</v>
      </c>
      <c r="V17" s="84">
        <f t="shared" si="35"/>
        <v>924784</v>
      </c>
      <c r="W17" s="84">
        <f t="shared" si="35"/>
        <v>1197253</v>
      </c>
      <c r="X17" s="84">
        <f t="shared" si="35"/>
        <v>1849142</v>
      </c>
      <c r="Y17" s="84">
        <f t="shared" si="35"/>
        <v>1011024</v>
      </c>
      <c r="Z17" s="84">
        <f t="shared" si="35"/>
        <v>1413075</v>
      </c>
      <c r="AA17" s="84">
        <f t="shared" si="35"/>
        <v>1422614</v>
      </c>
      <c r="AB17" s="84">
        <f t="shared" si="35"/>
        <v>1499380</v>
      </c>
      <c r="AC17" s="84">
        <f t="shared" si="35"/>
        <v>954429</v>
      </c>
      <c r="AD17" s="85">
        <f t="shared" si="35"/>
        <v>1911703</v>
      </c>
      <c r="AE17" s="85">
        <f t="shared" si="35"/>
        <v>1453111</v>
      </c>
      <c r="AF17" s="85">
        <f t="shared" si="35"/>
        <v>1833782</v>
      </c>
      <c r="AG17" s="85">
        <f t="shared" si="35"/>
        <v>1391161</v>
      </c>
      <c r="AH17" s="85">
        <f t="shared" si="35"/>
        <v>1198300</v>
      </c>
      <c r="AI17" s="85">
        <f t="shared" si="35"/>
        <v>1059247</v>
      </c>
      <c r="AJ17" s="85">
        <f t="shared" si="35"/>
        <v>1395057</v>
      </c>
      <c r="AK17" s="85">
        <f t="shared" si="35"/>
        <v>1461226</v>
      </c>
      <c r="AL17" s="85">
        <f t="shared" si="35"/>
        <v>1600214</v>
      </c>
      <c r="AM17" s="85">
        <f t="shared" si="35"/>
        <v>1406593</v>
      </c>
      <c r="AN17" s="86">
        <v>1499380</v>
      </c>
      <c r="AO17" s="87">
        <f aca="true" t="shared" si="36" ref="AO17:BT17">AO22+AO27</f>
        <v>1115081</v>
      </c>
      <c r="AP17" s="84">
        <f t="shared" si="36"/>
        <v>2167974</v>
      </c>
      <c r="AQ17" s="84">
        <f t="shared" si="36"/>
        <v>794731</v>
      </c>
      <c r="AR17" s="84">
        <f t="shared" si="36"/>
        <v>2303494</v>
      </c>
      <c r="AS17" s="84">
        <f t="shared" si="36"/>
        <v>1250666</v>
      </c>
      <c r="AT17" s="84">
        <f t="shared" si="36"/>
        <v>1047891</v>
      </c>
      <c r="AU17" s="84">
        <f t="shared" si="36"/>
        <v>1927338</v>
      </c>
      <c r="AV17" s="84">
        <f t="shared" si="36"/>
        <v>1516360</v>
      </c>
      <c r="AW17" s="84">
        <f t="shared" si="36"/>
        <v>932880</v>
      </c>
      <c r="AX17" s="84">
        <f t="shared" si="36"/>
        <v>1257009</v>
      </c>
      <c r="AY17" s="84">
        <f t="shared" si="36"/>
        <v>1452064</v>
      </c>
      <c r="AZ17" s="88">
        <f t="shared" si="36"/>
        <v>1370437</v>
      </c>
      <c r="BA17" s="89">
        <f t="shared" si="36"/>
        <v>1219376</v>
      </c>
      <c r="BB17" s="84">
        <f t="shared" si="36"/>
        <v>1929976</v>
      </c>
      <c r="BC17" s="84">
        <f t="shared" si="36"/>
        <v>1424809</v>
      </c>
      <c r="BD17" s="84">
        <f t="shared" si="36"/>
        <v>2396213</v>
      </c>
      <c r="BE17" s="84">
        <f t="shared" si="36"/>
        <v>1010359</v>
      </c>
      <c r="BF17" s="84">
        <f t="shared" si="36"/>
        <v>1216549</v>
      </c>
      <c r="BG17" s="84">
        <f t="shared" si="36"/>
        <v>1617247</v>
      </c>
      <c r="BH17" s="84">
        <f t="shared" si="36"/>
        <v>1127927</v>
      </c>
      <c r="BI17" s="84">
        <f t="shared" si="36"/>
        <v>0</v>
      </c>
      <c r="BJ17" s="84">
        <f t="shared" si="36"/>
        <v>0</v>
      </c>
      <c r="BK17" s="84">
        <f t="shared" si="36"/>
        <v>0</v>
      </c>
      <c r="BL17" s="88">
        <f t="shared" si="36"/>
        <v>0</v>
      </c>
      <c r="BM17" s="89">
        <f t="shared" si="36"/>
        <v>0</v>
      </c>
      <c r="BN17" s="84">
        <f t="shared" si="36"/>
        <v>0</v>
      </c>
      <c r="BO17" s="84">
        <f t="shared" si="36"/>
        <v>0</v>
      </c>
      <c r="BP17" s="84">
        <f t="shared" si="36"/>
        <v>0</v>
      </c>
      <c r="BQ17" s="84">
        <f t="shared" si="36"/>
        <v>0</v>
      </c>
      <c r="BR17" s="84">
        <f t="shared" si="36"/>
        <v>0</v>
      </c>
      <c r="BS17" s="84">
        <f t="shared" si="36"/>
        <v>0</v>
      </c>
      <c r="BT17" s="84">
        <f t="shared" si="36"/>
        <v>0</v>
      </c>
      <c r="BU17" s="84">
        <f aca="true" t="shared" si="37" ref="BU17:CZ17">BU22+BU27</f>
        <v>0</v>
      </c>
      <c r="BV17" s="84">
        <f t="shared" si="37"/>
        <v>0</v>
      </c>
      <c r="BW17" s="84">
        <f t="shared" si="37"/>
        <v>0</v>
      </c>
      <c r="BX17" s="88">
        <f t="shared" si="37"/>
        <v>0</v>
      </c>
      <c r="BY17" s="89">
        <f t="shared" si="37"/>
        <v>0</v>
      </c>
      <c r="BZ17" s="84">
        <f t="shared" si="37"/>
        <v>0</v>
      </c>
      <c r="CA17" s="84">
        <f t="shared" si="37"/>
        <v>0</v>
      </c>
      <c r="CB17" s="84">
        <f t="shared" si="37"/>
        <v>0</v>
      </c>
      <c r="CC17" s="84">
        <f t="shared" si="37"/>
        <v>0</v>
      </c>
      <c r="CD17" s="84">
        <f t="shared" si="37"/>
        <v>0</v>
      </c>
      <c r="CE17" s="84">
        <f t="shared" si="37"/>
        <v>0</v>
      </c>
      <c r="CF17" s="84">
        <f t="shared" si="37"/>
        <v>0</v>
      </c>
      <c r="CG17" s="84">
        <f t="shared" si="37"/>
        <v>0</v>
      </c>
      <c r="CH17" s="84">
        <f t="shared" si="37"/>
        <v>0</v>
      </c>
      <c r="CI17" s="84">
        <f t="shared" si="37"/>
        <v>0</v>
      </c>
      <c r="CJ17" s="88">
        <f t="shared" si="37"/>
        <v>0</v>
      </c>
      <c r="CK17" s="89">
        <f t="shared" si="37"/>
        <v>0</v>
      </c>
      <c r="CL17" s="84">
        <f t="shared" si="37"/>
        <v>0</v>
      </c>
      <c r="CM17" s="84">
        <f t="shared" si="37"/>
        <v>0</v>
      </c>
      <c r="CN17" s="84">
        <f t="shared" si="37"/>
        <v>0</v>
      </c>
      <c r="CO17" s="84">
        <f t="shared" si="37"/>
        <v>0</v>
      </c>
      <c r="CP17" s="84">
        <f t="shared" si="37"/>
        <v>0</v>
      </c>
      <c r="CQ17" s="84">
        <f t="shared" si="37"/>
        <v>0</v>
      </c>
      <c r="CR17" s="84">
        <f t="shared" si="37"/>
        <v>0</v>
      </c>
      <c r="CS17" s="84">
        <f t="shared" si="37"/>
        <v>0</v>
      </c>
      <c r="CT17" s="84">
        <f t="shared" si="37"/>
        <v>0</v>
      </c>
      <c r="CU17" s="84">
        <f t="shared" si="37"/>
        <v>0</v>
      </c>
      <c r="CV17" s="88">
        <f t="shared" si="37"/>
        <v>0</v>
      </c>
      <c r="CW17" s="89">
        <f t="shared" si="37"/>
        <v>0</v>
      </c>
      <c r="CX17" s="84">
        <f t="shared" si="37"/>
        <v>2165344</v>
      </c>
      <c r="CY17" s="84">
        <f t="shared" si="37"/>
        <v>1206597</v>
      </c>
      <c r="CZ17" s="84">
        <f t="shared" si="37"/>
        <v>1993965</v>
      </c>
      <c r="DA17" s="84">
        <f aca="true" t="shared" si="38" ref="DA17:EF18">DA22+DA27</f>
        <v>1659220</v>
      </c>
      <c r="DB17" s="84">
        <f t="shared" si="38"/>
        <v>1398164</v>
      </c>
      <c r="DC17" s="84">
        <f t="shared" si="38"/>
        <v>2259486</v>
      </c>
      <c r="DD17" s="84">
        <f t="shared" si="38"/>
        <v>1151236</v>
      </c>
      <c r="DE17" s="84">
        <f t="shared" si="38"/>
        <v>846744</v>
      </c>
      <c r="DF17" s="84">
        <f t="shared" si="38"/>
        <v>1379889</v>
      </c>
      <c r="DG17" s="84">
        <f t="shared" si="38"/>
        <v>1013743</v>
      </c>
      <c r="DH17" s="88">
        <f t="shared" si="38"/>
        <v>1056660</v>
      </c>
      <c r="DI17" s="89">
        <f t="shared" si="38"/>
        <v>638053</v>
      </c>
      <c r="DJ17" s="84">
        <f t="shared" si="38"/>
        <v>2065581</v>
      </c>
      <c r="DK17" s="84">
        <f t="shared" si="38"/>
        <v>1231018</v>
      </c>
      <c r="DL17" s="84">
        <f t="shared" si="38"/>
        <v>1812107</v>
      </c>
      <c r="DM17" s="84">
        <f t="shared" si="38"/>
        <v>997434</v>
      </c>
      <c r="DN17" s="84">
        <f t="shared" si="38"/>
        <v>1115426</v>
      </c>
      <c r="DO17" s="84">
        <f t="shared" si="38"/>
        <v>1207528</v>
      </c>
      <c r="DP17" s="84">
        <f t="shared" si="38"/>
        <v>1321567</v>
      </c>
      <c r="DQ17" s="84">
        <f t="shared" si="38"/>
        <v>494921</v>
      </c>
      <c r="DR17" s="84">
        <f t="shared" si="38"/>
        <v>1314893</v>
      </c>
      <c r="DS17" s="84">
        <f t="shared" si="38"/>
        <v>998040</v>
      </c>
      <c r="DT17" s="88">
        <f t="shared" si="38"/>
        <v>1085040</v>
      </c>
      <c r="DU17" s="89">
        <f t="shared" si="38"/>
        <v>779393</v>
      </c>
      <c r="DV17" s="84">
        <f t="shared" si="38"/>
        <v>1401581</v>
      </c>
      <c r="DW17" s="84">
        <f t="shared" si="38"/>
        <v>1315598</v>
      </c>
      <c r="DX17" s="84">
        <f t="shared" si="38"/>
        <v>1780359</v>
      </c>
      <c r="DY17" s="84">
        <f t="shared" si="38"/>
        <v>727262</v>
      </c>
      <c r="DZ17" s="84">
        <f t="shared" si="38"/>
        <v>988794</v>
      </c>
      <c r="EA17" s="84">
        <f t="shared" si="38"/>
        <v>1216523</v>
      </c>
      <c r="EB17" s="84">
        <f t="shared" si="38"/>
        <v>1183629</v>
      </c>
      <c r="EC17" s="84">
        <f t="shared" si="38"/>
        <v>560186</v>
      </c>
      <c r="ED17" s="84">
        <f t="shared" si="38"/>
        <v>1364047</v>
      </c>
      <c r="EE17" s="84">
        <f t="shared" si="38"/>
        <v>1545381</v>
      </c>
      <c r="EF17" s="88">
        <f t="shared" si="38"/>
        <v>793106</v>
      </c>
      <c r="EG17" s="89">
        <f aca="true" t="shared" si="39" ref="EG17:FL17">EG22+EG27</f>
        <v>417282</v>
      </c>
      <c r="EH17" s="84">
        <f t="shared" si="39"/>
        <v>1897255</v>
      </c>
      <c r="EI17" s="84">
        <f t="shared" si="39"/>
        <v>821968</v>
      </c>
      <c r="EJ17" s="84">
        <f t="shared" si="39"/>
        <v>1733642</v>
      </c>
      <c r="EK17" s="84">
        <f t="shared" si="39"/>
        <v>818998</v>
      </c>
      <c r="EL17" s="84">
        <f t="shared" si="39"/>
        <v>1018087</v>
      </c>
      <c r="EM17" s="84">
        <f t="shared" si="39"/>
        <v>818830</v>
      </c>
      <c r="EN17" s="84">
        <f t="shared" si="39"/>
        <v>1351315</v>
      </c>
      <c r="EO17" s="84">
        <f t="shared" si="39"/>
        <v>968897</v>
      </c>
      <c r="EP17" s="84">
        <f t="shared" si="39"/>
        <v>1067980</v>
      </c>
      <c r="EQ17" s="84">
        <f t="shared" si="39"/>
        <v>993594</v>
      </c>
      <c r="ER17" s="88">
        <f t="shared" si="39"/>
        <v>720585</v>
      </c>
      <c r="ES17" s="89">
        <f t="shared" si="39"/>
        <v>0</v>
      </c>
      <c r="ET17" s="84">
        <f t="shared" si="39"/>
        <v>0</v>
      </c>
      <c r="EU17" s="84">
        <f t="shared" si="39"/>
        <v>0</v>
      </c>
      <c r="EV17" s="84">
        <f t="shared" si="39"/>
        <v>0</v>
      </c>
      <c r="EW17" s="84">
        <f t="shared" si="39"/>
        <v>0</v>
      </c>
      <c r="EX17" s="84">
        <f t="shared" si="39"/>
        <v>0</v>
      </c>
      <c r="EY17" s="84">
        <f t="shared" si="39"/>
        <v>0</v>
      </c>
      <c r="EZ17" s="84">
        <f t="shared" si="39"/>
        <v>0</v>
      </c>
      <c r="FA17" s="84">
        <f t="shared" si="39"/>
        <v>0</v>
      </c>
      <c r="FB17" s="84">
        <f t="shared" si="39"/>
        <v>0</v>
      </c>
      <c r="FC17" s="84">
        <f t="shared" si="39"/>
        <v>0</v>
      </c>
      <c r="FD17" s="88">
        <f t="shared" si="39"/>
        <v>0</v>
      </c>
      <c r="FE17" s="89">
        <f t="shared" si="39"/>
        <v>0</v>
      </c>
      <c r="FF17" s="84">
        <f t="shared" si="39"/>
        <v>0</v>
      </c>
      <c r="FG17" s="84">
        <f t="shared" si="39"/>
        <v>0</v>
      </c>
      <c r="FH17" s="84">
        <f t="shared" si="39"/>
        <v>0</v>
      </c>
      <c r="FI17" s="84">
        <f t="shared" si="39"/>
        <v>0</v>
      </c>
      <c r="FJ17" s="84">
        <f t="shared" si="39"/>
        <v>0</v>
      </c>
      <c r="FK17" s="84">
        <f t="shared" si="39"/>
        <v>0</v>
      </c>
      <c r="FL17" s="84">
        <f t="shared" si="39"/>
        <v>0</v>
      </c>
      <c r="FM17" s="84">
        <f aca="true" t="shared" si="40" ref="FM17:GR17">FM22+FM27</f>
        <v>0</v>
      </c>
      <c r="FN17" s="84">
        <f t="shared" si="40"/>
        <v>0</v>
      </c>
      <c r="FO17" s="84">
        <f t="shared" si="40"/>
        <v>0</v>
      </c>
      <c r="FP17" s="88">
        <f t="shared" si="40"/>
        <v>0</v>
      </c>
      <c r="FQ17" s="89">
        <f t="shared" si="40"/>
        <v>0</v>
      </c>
      <c r="FR17" s="84">
        <f t="shared" si="40"/>
        <v>0</v>
      </c>
      <c r="FS17" s="84">
        <f t="shared" si="40"/>
        <v>0</v>
      </c>
      <c r="FT17" s="84">
        <f t="shared" si="40"/>
        <v>0</v>
      </c>
      <c r="FU17" s="84">
        <f t="shared" si="40"/>
        <v>0</v>
      </c>
      <c r="FV17" s="84">
        <f t="shared" si="40"/>
        <v>0</v>
      </c>
      <c r="FW17" s="84">
        <f t="shared" si="40"/>
        <v>0</v>
      </c>
      <c r="FX17" s="84">
        <f t="shared" si="40"/>
        <v>0</v>
      </c>
      <c r="FY17" s="84">
        <f t="shared" si="40"/>
        <v>0</v>
      </c>
      <c r="FZ17" s="84">
        <f t="shared" si="40"/>
        <v>0</v>
      </c>
      <c r="GA17" s="84">
        <f t="shared" si="40"/>
        <v>0</v>
      </c>
      <c r="GB17" s="88">
        <f t="shared" si="40"/>
        <v>0</v>
      </c>
      <c r="GC17" s="89">
        <f t="shared" si="40"/>
        <v>0</v>
      </c>
      <c r="GD17" s="84">
        <f t="shared" si="40"/>
        <v>0</v>
      </c>
      <c r="GE17" s="84">
        <f t="shared" si="40"/>
        <v>0</v>
      </c>
      <c r="GF17" s="84">
        <f t="shared" si="40"/>
        <v>0</v>
      </c>
      <c r="GG17" s="84">
        <f t="shared" si="40"/>
        <v>0</v>
      </c>
      <c r="GH17" s="84">
        <f t="shared" si="40"/>
        <v>0</v>
      </c>
      <c r="GI17" s="84">
        <f t="shared" si="40"/>
        <v>0</v>
      </c>
      <c r="GJ17" s="84">
        <f t="shared" si="40"/>
        <v>0</v>
      </c>
      <c r="GK17" s="84">
        <f t="shared" si="40"/>
        <v>0</v>
      </c>
      <c r="GL17" s="84">
        <f t="shared" si="40"/>
        <v>0</v>
      </c>
      <c r="GM17" s="84">
        <f t="shared" si="40"/>
        <v>0</v>
      </c>
      <c r="GN17" s="88">
        <f t="shared" si="40"/>
        <v>0</v>
      </c>
      <c r="GO17" s="89">
        <f t="shared" si="40"/>
        <v>0</v>
      </c>
      <c r="GP17" s="84">
        <f t="shared" si="40"/>
        <v>0</v>
      </c>
      <c r="GQ17" s="84">
        <f t="shared" si="40"/>
        <v>0</v>
      </c>
      <c r="GR17" s="84">
        <f t="shared" si="40"/>
        <v>0</v>
      </c>
      <c r="GS17" s="84">
        <f aca="true" t="shared" si="41" ref="GS17:HA17">GS22+GS27</f>
        <v>0</v>
      </c>
      <c r="GT17" s="84">
        <f t="shared" si="41"/>
        <v>0</v>
      </c>
      <c r="GU17" s="84">
        <f t="shared" si="41"/>
        <v>0</v>
      </c>
      <c r="GV17" s="84">
        <f t="shared" si="41"/>
        <v>0</v>
      </c>
      <c r="GW17" s="84">
        <f t="shared" si="41"/>
        <v>0</v>
      </c>
      <c r="GX17" s="84">
        <f t="shared" si="41"/>
        <v>0</v>
      </c>
      <c r="GY17" s="84">
        <f t="shared" si="41"/>
        <v>0</v>
      </c>
      <c r="GZ17" s="88">
        <f t="shared" si="41"/>
        <v>0</v>
      </c>
      <c r="HA17" s="89">
        <f t="shared" si="41"/>
        <v>0</v>
      </c>
    </row>
    <row r="18" spans="2:209" ht="12" customHeight="1">
      <c r="B18" s="28" t="s">
        <v>40</v>
      </c>
      <c r="C18" s="59" t="s">
        <v>20</v>
      </c>
      <c r="D18" s="78" t="s">
        <v>41</v>
      </c>
      <c r="E18" s="79">
        <v>102131120</v>
      </c>
      <c r="F18" s="79">
        <f aca="true" t="shared" si="42" ref="F18:AM18">F23+F28</f>
        <v>148915981</v>
      </c>
      <c r="G18" s="79">
        <f t="shared" si="42"/>
        <v>139821575</v>
      </c>
      <c r="H18" s="79">
        <f t="shared" si="42"/>
        <v>114618291</v>
      </c>
      <c r="I18" s="79">
        <f t="shared" si="42"/>
        <v>95141191</v>
      </c>
      <c r="J18" s="79">
        <f t="shared" si="42"/>
        <v>132153381</v>
      </c>
      <c r="K18" s="79">
        <f t="shared" si="42"/>
        <v>151535190</v>
      </c>
      <c r="L18" s="79">
        <f t="shared" si="42"/>
        <v>101999496</v>
      </c>
      <c r="M18" s="79">
        <f t="shared" si="42"/>
        <v>72939505</v>
      </c>
      <c r="N18" s="79">
        <f t="shared" si="42"/>
        <v>134239681</v>
      </c>
      <c r="O18" s="79">
        <f t="shared" si="42"/>
        <v>130876770</v>
      </c>
      <c r="P18" s="79">
        <f t="shared" si="42"/>
        <v>65110640</v>
      </c>
      <c r="Q18" s="79">
        <f t="shared" si="42"/>
        <v>73306557</v>
      </c>
      <c r="R18" s="79">
        <f t="shared" si="42"/>
        <v>117629655</v>
      </c>
      <c r="S18" s="79">
        <f t="shared" si="42"/>
        <v>95089969</v>
      </c>
      <c r="T18" s="79">
        <f t="shared" si="42"/>
        <v>175783427</v>
      </c>
      <c r="U18" s="79">
        <f t="shared" si="42"/>
        <v>98931773</v>
      </c>
      <c r="V18" s="79">
        <f t="shared" si="42"/>
        <v>69918334</v>
      </c>
      <c r="W18" s="79">
        <f t="shared" si="42"/>
        <v>104342180</v>
      </c>
      <c r="X18" s="79">
        <f t="shared" si="42"/>
        <v>166910519</v>
      </c>
      <c r="Y18" s="79">
        <f t="shared" si="42"/>
        <v>85544131</v>
      </c>
      <c r="Z18" s="79">
        <f t="shared" si="42"/>
        <v>115960726</v>
      </c>
      <c r="AA18" s="79">
        <f t="shared" si="42"/>
        <v>107195448</v>
      </c>
      <c r="AB18" s="79">
        <f t="shared" si="42"/>
        <v>124429493</v>
      </c>
      <c r="AC18" s="79">
        <f t="shared" si="42"/>
        <v>91334680</v>
      </c>
      <c r="AD18" s="80">
        <f t="shared" si="42"/>
        <v>183590436</v>
      </c>
      <c r="AE18" s="80">
        <f t="shared" si="42"/>
        <v>135328219</v>
      </c>
      <c r="AF18" s="80">
        <f t="shared" si="42"/>
        <v>190038039</v>
      </c>
      <c r="AG18" s="80">
        <f t="shared" si="42"/>
        <v>112292322</v>
      </c>
      <c r="AH18" s="80">
        <f t="shared" si="42"/>
        <v>103918888</v>
      </c>
      <c r="AI18" s="80">
        <f t="shared" si="42"/>
        <v>85918502</v>
      </c>
      <c r="AJ18" s="80">
        <f t="shared" si="42"/>
        <v>130209645</v>
      </c>
      <c r="AK18" s="80">
        <f t="shared" si="42"/>
        <v>117315284</v>
      </c>
      <c r="AL18" s="80">
        <f t="shared" si="42"/>
        <v>146882818</v>
      </c>
      <c r="AM18" s="80">
        <f t="shared" si="42"/>
        <v>119081938</v>
      </c>
      <c r="AN18" s="81">
        <v>124429493</v>
      </c>
      <c r="AO18" s="75">
        <f aca="true" t="shared" si="43" ref="AO18:BT18">AO23+AO28</f>
        <v>102676743</v>
      </c>
      <c r="AP18" s="79">
        <f t="shared" si="43"/>
        <v>205046492</v>
      </c>
      <c r="AQ18" s="79">
        <f t="shared" si="43"/>
        <v>77211758</v>
      </c>
      <c r="AR18" s="79">
        <f t="shared" si="43"/>
        <v>211891620</v>
      </c>
      <c r="AS18" s="79">
        <f t="shared" si="43"/>
        <v>105381902</v>
      </c>
      <c r="AT18" s="79">
        <f t="shared" si="43"/>
        <v>107009168</v>
      </c>
      <c r="AU18" s="79">
        <f t="shared" si="43"/>
        <v>235531176</v>
      </c>
      <c r="AV18" s="79">
        <f t="shared" si="43"/>
        <v>162439297</v>
      </c>
      <c r="AW18" s="79">
        <f t="shared" si="43"/>
        <v>93071641</v>
      </c>
      <c r="AX18" s="79">
        <f t="shared" si="43"/>
        <v>141251794</v>
      </c>
      <c r="AY18" s="79">
        <f t="shared" si="43"/>
        <v>169612755</v>
      </c>
      <c r="AZ18" s="82">
        <f t="shared" si="43"/>
        <v>154871533</v>
      </c>
      <c r="BA18" s="83">
        <f t="shared" si="43"/>
        <v>135709124</v>
      </c>
      <c r="BB18" s="79">
        <f t="shared" si="43"/>
        <v>216412222</v>
      </c>
      <c r="BC18" s="79">
        <f t="shared" si="43"/>
        <v>151916763</v>
      </c>
      <c r="BD18" s="79">
        <f t="shared" si="43"/>
        <v>276198012</v>
      </c>
      <c r="BE18" s="79">
        <f t="shared" si="43"/>
        <v>133314476</v>
      </c>
      <c r="BF18" s="79">
        <f t="shared" si="43"/>
        <v>140046854</v>
      </c>
      <c r="BG18" s="79">
        <f t="shared" si="43"/>
        <v>195772662</v>
      </c>
      <c r="BH18" s="79">
        <f t="shared" si="43"/>
        <v>150652095</v>
      </c>
      <c r="BI18" s="79">
        <f t="shared" si="43"/>
        <v>0</v>
      </c>
      <c r="BJ18" s="79">
        <f t="shared" si="43"/>
        <v>0</v>
      </c>
      <c r="BK18" s="79">
        <f t="shared" si="43"/>
        <v>0</v>
      </c>
      <c r="BL18" s="82">
        <f t="shared" si="43"/>
        <v>0</v>
      </c>
      <c r="BM18" s="83">
        <f t="shared" si="43"/>
        <v>0</v>
      </c>
      <c r="BN18" s="79">
        <f t="shared" si="43"/>
        <v>0</v>
      </c>
      <c r="BO18" s="79">
        <f t="shared" si="43"/>
        <v>0</v>
      </c>
      <c r="BP18" s="79">
        <f t="shared" si="43"/>
        <v>0</v>
      </c>
      <c r="BQ18" s="79">
        <f t="shared" si="43"/>
        <v>0</v>
      </c>
      <c r="BR18" s="79">
        <f t="shared" si="43"/>
        <v>0</v>
      </c>
      <c r="BS18" s="79">
        <f t="shared" si="43"/>
        <v>0</v>
      </c>
      <c r="BT18" s="79">
        <f t="shared" si="43"/>
        <v>0</v>
      </c>
      <c r="BU18" s="79">
        <f aca="true" t="shared" si="44" ref="BU18:CZ18">BU23+BU28</f>
        <v>0</v>
      </c>
      <c r="BV18" s="79">
        <f t="shared" si="44"/>
        <v>0</v>
      </c>
      <c r="BW18" s="79">
        <f t="shared" si="44"/>
        <v>0</v>
      </c>
      <c r="BX18" s="82">
        <f t="shared" si="44"/>
        <v>0</v>
      </c>
      <c r="BY18" s="83">
        <f t="shared" si="44"/>
        <v>0</v>
      </c>
      <c r="BZ18" s="79">
        <f t="shared" si="44"/>
        <v>0</v>
      </c>
      <c r="CA18" s="79">
        <f t="shared" si="44"/>
        <v>0</v>
      </c>
      <c r="CB18" s="79">
        <f t="shared" si="44"/>
        <v>0</v>
      </c>
      <c r="CC18" s="79">
        <f t="shared" si="44"/>
        <v>0</v>
      </c>
      <c r="CD18" s="79">
        <f t="shared" si="44"/>
        <v>0</v>
      </c>
      <c r="CE18" s="79">
        <f t="shared" si="44"/>
        <v>0</v>
      </c>
      <c r="CF18" s="79">
        <f t="shared" si="44"/>
        <v>0</v>
      </c>
      <c r="CG18" s="79">
        <f t="shared" si="44"/>
        <v>0</v>
      </c>
      <c r="CH18" s="79">
        <f t="shared" si="44"/>
        <v>0</v>
      </c>
      <c r="CI18" s="79">
        <f t="shared" si="44"/>
        <v>0</v>
      </c>
      <c r="CJ18" s="82">
        <f t="shared" si="44"/>
        <v>0</v>
      </c>
      <c r="CK18" s="83">
        <f t="shared" si="44"/>
        <v>0</v>
      </c>
      <c r="CL18" s="79">
        <f t="shared" si="44"/>
        <v>0</v>
      </c>
      <c r="CM18" s="79">
        <f t="shared" si="44"/>
        <v>0</v>
      </c>
      <c r="CN18" s="79">
        <f t="shared" si="44"/>
        <v>0</v>
      </c>
      <c r="CO18" s="79">
        <f t="shared" si="44"/>
        <v>0</v>
      </c>
      <c r="CP18" s="79">
        <f t="shared" si="44"/>
        <v>0</v>
      </c>
      <c r="CQ18" s="79">
        <f t="shared" si="44"/>
        <v>0</v>
      </c>
      <c r="CR18" s="79">
        <f t="shared" si="44"/>
        <v>0</v>
      </c>
      <c r="CS18" s="79">
        <f t="shared" si="44"/>
        <v>0</v>
      </c>
      <c r="CT18" s="79">
        <f t="shared" si="44"/>
        <v>0</v>
      </c>
      <c r="CU18" s="79">
        <f t="shared" si="44"/>
        <v>0</v>
      </c>
      <c r="CV18" s="82">
        <f t="shared" si="44"/>
        <v>0</v>
      </c>
      <c r="CW18" s="83">
        <f t="shared" si="44"/>
        <v>0</v>
      </c>
      <c r="CX18" s="79">
        <f t="shared" si="44"/>
        <v>275952164</v>
      </c>
      <c r="CY18" s="79">
        <f t="shared" si="44"/>
        <v>141296745</v>
      </c>
      <c r="CZ18" s="79">
        <f t="shared" si="44"/>
        <v>228026202</v>
      </c>
      <c r="DA18" s="79">
        <f aca="true" t="shared" si="45" ref="DA18:EF18">DA23+DA28</f>
        <v>206464732</v>
      </c>
      <c r="DB18" s="79">
        <f t="shared" si="45"/>
        <v>145074788</v>
      </c>
      <c r="DC18" s="79">
        <f t="shared" si="45"/>
        <v>290807596</v>
      </c>
      <c r="DD18" s="79">
        <f t="shared" si="45"/>
        <v>120522425</v>
      </c>
      <c r="DE18" s="79">
        <f t="shared" si="45"/>
        <v>106273363</v>
      </c>
      <c r="DF18" s="79">
        <f t="shared" si="45"/>
        <v>140767456</v>
      </c>
      <c r="DG18" s="79">
        <f t="shared" si="45"/>
        <v>107409904</v>
      </c>
      <c r="DH18" s="82">
        <f t="shared" si="45"/>
        <v>113805900</v>
      </c>
      <c r="DI18" s="83">
        <f t="shared" si="45"/>
        <v>68233043</v>
      </c>
      <c r="DJ18" s="79">
        <f t="shared" si="38"/>
        <v>235733035</v>
      </c>
      <c r="DK18" s="79">
        <f t="shared" si="38"/>
        <v>131481867</v>
      </c>
      <c r="DL18" s="79">
        <f t="shared" si="38"/>
        <v>222023419</v>
      </c>
      <c r="DM18" s="79">
        <f t="shared" si="38"/>
        <v>102994855</v>
      </c>
      <c r="DN18" s="79">
        <f t="shared" si="38"/>
        <v>134086460</v>
      </c>
      <c r="DO18" s="79">
        <f t="shared" si="38"/>
        <v>142023696</v>
      </c>
      <c r="DP18" s="79">
        <f t="shared" si="38"/>
        <v>152917012</v>
      </c>
      <c r="DQ18" s="79">
        <f t="shared" si="38"/>
        <v>64683232</v>
      </c>
      <c r="DR18" s="79">
        <f t="shared" si="38"/>
        <v>152064288</v>
      </c>
      <c r="DS18" s="79">
        <f t="shared" si="38"/>
        <v>103074908</v>
      </c>
      <c r="DT18" s="82">
        <f t="shared" si="38"/>
        <v>110574392</v>
      </c>
      <c r="DU18" s="83">
        <f t="shared" si="38"/>
        <v>80897631</v>
      </c>
      <c r="DV18" s="79">
        <f t="shared" si="45"/>
        <v>159800644</v>
      </c>
      <c r="DW18" s="79">
        <f t="shared" si="45"/>
        <v>131863656</v>
      </c>
      <c r="DX18" s="79">
        <f t="shared" si="45"/>
        <v>211416749</v>
      </c>
      <c r="DY18" s="79">
        <f t="shared" si="45"/>
        <v>129185307</v>
      </c>
      <c r="DZ18" s="79">
        <f t="shared" si="45"/>
        <v>102118647</v>
      </c>
      <c r="EA18" s="79">
        <f t="shared" si="45"/>
        <v>134480415</v>
      </c>
      <c r="EB18" s="79">
        <f t="shared" si="45"/>
        <v>127033295</v>
      </c>
      <c r="EC18" s="79">
        <f t="shared" si="45"/>
        <v>71075190</v>
      </c>
      <c r="ED18" s="79">
        <f t="shared" si="45"/>
        <v>165580809</v>
      </c>
      <c r="EE18" s="79">
        <f t="shared" si="45"/>
        <v>162233068</v>
      </c>
      <c r="EF18" s="82">
        <f t="shared" si="45"/>
        <v>95848905</v>
      </c>
      <c r="EG18" s="83">
        <f aca="true" t="shared" si="46" ref="EG18:FL18">EG23+EG28</f>
        <v>66184632</v>
      </c>
      <c r="EH18" s="79">
        <f t="shared" si="46"/>
        <v>176867283</v>
      </c>
      <c r="EI18" s="79">
        <f t="shared" si="46"/>
        <v>105437298</v>
      </c>
      <c r="EJ18" s="79">
        <f t="shared" si="46"/>
        <v>187286009</v>
      </c>
      <c r="EK18" s="79">
        <f t="shared" si="46"/>
        <v>92590603</v>
      </c>
      <c r="EL18" s="79">
        <f t="shared" si="46"/>
        <v>120478910</v>
      </c>
      <c r="EM18" s="79">
        <f t="shared" si="46"/>
        <v>95114196</v>
      </c>
      <c r="EN18" s="79">
        <f t="shared" si="46"/>
        <v>141419793</v>
      </c>
      <c r="EO18" s="79">
        <f t="shared" si="46"/>
        <v>96887260</v>
      </c>
      <c r="EP18" s="79">
        <f t="shared" si="46"/>
        <v>123965319</v>
      </c>
      <c r="EQ18" s="79">
        <f t="shared" si="46"/>
        <v>116833828</v>
      </c>
      <c r="ER18" s="82">
        <f t="shared" si="46"/>
        <v>102131120</v>
      </c>
      <c r="ES18" s="83">
        <f t="shared" si="46"/>
        <v>0</v>
      </c>
      <c r="ET18" s="79">
        <f t="shared" si="46"/>
        <v>0</v>
      </c>
      <c r="EU18" s="79">
        <f t="shared" si="46"/>
        <v>0</v>
      </c>
      <c r="EV18" s="79">
        <f t="shared" si="46"/>
        <v>0</v>
      </c>
      <c r="EW18" s="79">
        <f t="shared" si="46"/>
        <v>0</v>
      </c>
      <c r="EX18" s="79">
        <f t="shared" si="46"/>
        <v>0</v>
      </c>
      <c r="EY18" s="79">
        <f t="shared" si="46"/>
        <v>0</v>
      </c>
      <c r="EZ18" s="79">
        <f t="shared" si="46"/>
        <v>0</v>
      </c>
      <c r="FA18" s="79">
        <f t="shared" si="46"/>
        <v>0</v>
      </c>
      <c r="FB18" s="79">
        <f t="shared" si="46"/>
        <v>0</v>
      </c>
      <c r="FC18" s="79">
        <f t="shared" si="46"/>
        <v>0</v>
      </c>
      <c r="FD18" s="82">
        <f t="shared" si="46"/>
        <v>0</v>
      </c>
      <c r="FE18" s="83">
        <f t="shared" si="46"/>
        <v>0</v>
      </c>
      <c r="FF18" s="79">
        <f t="shared" si="46"/>
        <v>0</v>
      </c>
      <c r="FG18" s="79">
        <f t="shared" si="46"/>
        <v>0</v>
      </c>
      <c r="FH18" s="79">
        <f t="shared" si="46"/>
        <v>0</v>
      </c>
      <c r="FI18" s="79">
        <f t="shared" si="46"/>
        <v>0</v>
      </c>
      <c r="FJ18" s="79">
        <f t="shared" si="46"/>
        <v>0</v>
      </c>
      <c r="FK18" s="79">
        <f t="shared" si="46"/>
        <v>0</v>
      </c>
      <c r="FL18" s="79">
        <f t="shared" si="46"/>
        <v>0</v>
      </c>
      <c r="FM18" s="79">
        <f aca="true" t="shared" si="47" ref="FM18:GR18">FM23+FM28</f>
        <v>0</v>
      </c>
      <c r="FN18" s="79">
        <f t="shared" si="47"/>
        <v>0</v>
      </c>
      <c r="FO18" s="79">
        <f t="shared" si="47"/>
        <v>0</v>
      </c>
      <c r="FP18" s="82">
        <f t="shared" si="47"/>
        <v>0</v>
      </c>
      <c r="FQ18" s="83">
        <f t="shared" si="47"/>
        <v>0</v>
      </c>
      <c r="FR18" s="79">
        <f t="shared" si="47"/>
        <v>0</v>
      </c>
      <c r="FS18" s="79">
        <f t="shared" si="47"/>
        <v>0</v>
      </c>
      <c r="FT18" s="79">
        <f t="shared" si="47"/>
        <v>0</v>
      </c>
      <c r="FU18" s="79">
        <f t="shared" si="47"/>
        <v>0</v>
      </c>
      <c r="FV18" s="79">
        <f t="shared" si="47"/>
        <v>0</v>
      </c>
      <c r="FW18" s="79">
        <f t="shared" si="47"/>
        <v>0</v>
      </c>
      <c r="FX18" s="79">
        <f t="shared" si="47"/>
        <v>0</v>
      </c>
      <c r="FY18" s="79">
        <f t="shared" si="47"/>
        <v>0</v>
      </c>
      <c r="FZ18" s="79">
        <f t="shared" si="47"/>
        <v>0</v>
      </c>
      <c r="GA18" s="79">
        <f t="shared" si="47"/>
        <v>0</v>
      </c>
      <c r="GB18" s="82">
        <f t="shared" si="47"/>
        <v>0</v>
      </c>
      <c r="GC18" s="83">
        <f t="shared" si="47"/>
        <v>0</v>
      </c>
      <c r="GD18" s="79">
        <f t="shared" si="47"/>
        <v>0</v>
      </c>
      <c r="GE18" s="79">
        <f t="shared" si="47"/>
        <v>0</v>
      </c>
      <c r="GF18" s="79">
        <f t="shared" si="47"/>
        <v>0</v>
      </c>
      <c r="GG18" s="79">
        <f t="shared" si="47"/>
        <v>0</v>
      </c>
      <c r="GH18" s="79">
        <f t="shared" si="47"/>
        <v>0</v>
      </c>
      <c r="GI18" s="79">
        <f t="shared" si="47"/>
        <v>0</v>
      </c>
      <c r="GJ18" s="79">
        <f t="shared" si="47"/>
        <v>0</v>
      </c>
      <c r="GK18" s="79">
        <f t="shared" si="47"/>
        <v>0</v>
      </c>
      <c r="GL18" s="79">
        <f t="shared" si="47"/>
        <v>0</v>
      </c>
      <c r="GM18" s="79">
        <f t="shared" si="47"/>
        <v>0</v>
      </c>
      <c r="GN18" s="82">
        <f t="shared" si="47"/>
        <v>0</v>
      </c>
      <c r="GO18" s="83">
        <f t="shared" si="47"/>
        <v>0</v>
      </c>
      <c r="GP18" s="79">
        <f t="shared" si="47"/>
        <v>0</v>
      </c>
      <c r="GQ18" s="79">
        <f t="shared" si="47"/>
        <v>0</v>
      </c>
      <c r="GR18" s="79">
        <f t="shared" si="47"/>
        <v>0</v>
      </c>
      <c r="GS18" s="79">
        <f aca="true" t="shared" si="48" ref="GS18:HA18">GS23+GS28</f>
        <v>0</v>
      </c>
      <c r="GT18" s="79">
        <f t="shared" si="48"/>
        <v>0</v>
      </c>
      <c r="GU18" s="79">
        <f t="shared" si="48"/>
        <v>0</v>
      </c>
      <c r="GV18" s="79">
        <f t="shared" si="48"/>
        <v>0</v>
      </c>
      <c r="GW18" s="79">
        <f t="shared" si="48"/>
        <v>0</v>
      </c>
      <c r="GX18" s="79">
        <f t="shared" si="48"/>
        <v>0</v>
      </c>
      <c r="GY18" s="79">
        <f t="shared" si="48"/>
        <v>0</v>
      </c>
      <c r="GZ18" s="82">
        <f t="shared" si="48"/>
        <v>0</v>
      </c>
      <c r="HA18" s="83">
        <f t="shared" si="48"/>
        <v>0</v>
      </c>
    </row>
    <row r="19" spans="2:209" ht="12" hidden="1">
      <c r="B19" s="90"/>
      <c r="C19" s="90"/>
      <c r="D19" s="90"/>
      <c r="E19" s="91"/>
      <c r="F19" s="92">
        <f>IF(J19&gt;=1,J19,"")</f>
        <v>72</v>
      </c>
      <c r="G19" s="93" t="str">
        <f>IF(F19="","","万")</f>
        <v>万</v>
      </c>
      <c r="H19" s="93">
        <f>IF(K19&gt;0,K19,"")</f>
        <v>1</v>
      </c>
      <c r="I19" s="93" t="str">
        <f>IF(H19="","","千")</f>
        <v>千</v>
      </c>
      <c r="J19" s="92">
        <f>IF(M19=10,L19+1,L19)</f>
        <v>72</v>
      </c>
      <c r="K19" s="93">
        <f>IF(M19&lt;10,M19,"")</f>
        <v>1</v>
      </c>
      <c r="L19" s="94">
        <f>ROUNDDOWN(E17/10000,0)</f>
        <v>72</v>
      </c>
      <c r="M19" s="94">
        <f>ROUND((+E17-ROUNDDOWN(E17/10000,0)*10000)/1000,0)</f>
        <v>1</v>
      </c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75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76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76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76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76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76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76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76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76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76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76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76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76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76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76"/>
    </row>
    <row r="20" spans="2:209" ht="12" hidden="1">
      <c r="B20" s="90"/>
      <c r="C20" s="53"/>
      <c r="D20" s="53"/>
      <c r="E20" s="96"/>
      <c r="F20" s="97" t="str">
        <f>IF(ROUNDDOWN(E18/100000000,0)&gt;0,+ROUNDDOWN(E18/100000000,0)&amp;",","")&amp;+IF(ROUND(E18/100000,0)-(ROUNDDOWN(E18/100000000,0)*1000)&gt;99,ROUND(E18/100000,0)-ROUNDDOWN(E18/100000000,0)*1000,IF(ROUND(E18/100000,0)-ROUNDDOWN(E18/100000000,0)*1000&gt;9,"0"&amp;+ROUND(E18/100000,0)-ROUNDDOWN(E18/100000000,0)*1000,"00"&amp;+ROUND(E18/100000,0)-ROUNDDOWN(E18/100000000,0)*1000))</f>
        <v>1,021</v>
      </c>
      <c r="G20" s="98" t="s">
        <v>42</v>
      </c>
      <c r="H20" s="99"/>
      <c r="I20" s="99"/>
      <c r="J20" s="99"/>
      <c r="K20" s="99"/>
      <c r="L20" s="100"/>
      <c r="M20" s="100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75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7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7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7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7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7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7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7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7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7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7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7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7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7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76"/>
    </row>
    <row r="21" spans="2:209" ht="12">
      <c r="B21" s="28"/>
      <c r="C21" s="77" t="s">
        <v>43</v>
      </c>
      <c r="D21" s="78" t="s">
        <v>37</v>
      </c>
      <c r="E21" s="79">
        <v>19</v>
      </c>
      <c r="F21" s="79">
        <f aca="true" t="shared" si="49" ref="F21:AM21">F32</f>
        <v>13</v>
      </c>
      <c r="G21" s="79">
        <f t="shared" si="49"/>
        <v>10</v>
      </c>
      <c r="H21" s="79">
        <f t="shared" si="49"/>
        <v>27</v>
      </c>
      <c r="I21" s="79">
        <f t="shared" si="49"/>
        <v>12</v>
      </c>
      <c r="J21" s="79">
        <f t="shared" si="49"/>
        <v>16</v>
      </c>
      <c r="K21" s="79">
        <f t="shared" si="49"/>
        <v>15</v>
      </c>
      <c r="L21" s="79">
        <f t="shared" si="49"/>
        <v>10</v>
      </c>
      <c r="M21" s="79">
        <f t="shared" si="49"/>
        <v>7</v>
      </c>
      <c r="N21" s="79">
        <f t="shared" si="49"/>
        <v>14</v>
      </c>
      <c r="O21" s="79">
        <f t="shared" si="49"/>
        <v>9</v>
      </c>
      <c r="P21" s="79">
        <f t="shared" si="49"/>
        <v>18</v>
      </c>
      <c r="Q21" s="79">
        <f t="shared" si="49"/>
        <v>12</v>
      </c>
      <c r="R21" s="79">
        <f t="shared" si="49"/>
        <v>10</v>
      </c>
      <c r="S21" s="79">
        <f t="shared" si="49"/>
        <v>11</v>
      </c>
      <c r="T21" s="79">
        <f t="shared" si="49"/>
        <v>26</v>
      </c>
      <c r="U21" s="79">
        <f t="shared" si="49"/>
        <v>12</v>
      </c>
      <c r="V21" s="79">
        <f t="shared" si="49"/>
        <v>10</v>
      </c>
      <c r="W21" s="79">
        <f t="shared" si="49"/>
        <v>13</v>
      </c>
      <c r="X21" s="79">
        <f t="shared" si="49"/>
        <v>17</v>
      </c>
      <c r="Y21" s="79">
        <f t="shared" si="49"/>
        <v>8</v>
      </c>
      <c r="Z21" s="79">
        <f t="shared" si="49"/>
        <v>14</v>
      </c>
      <c r="AA21" s="79">
        <f t="shared" si="49"/>
        <v>27</v>
      </c>
      <c r="AB21" s="79">
        <f t="shared" si="49"/>
        <v>12</v>
      </c>
      <c r="AC21" s="79">
        <f t="shared" si="49"/>
        <v>19</v>
      </c>
      <c r="AD21" s="80">
        <f t="shared" si="49"/>
        <v>13</v>
      </c>
      <c r="AE21" s="80">
        <f t="shared" si="49"/>
        <v>11</v>
      </c>
      <c r="AF21" s="80">
        <f t="shared" si="49"/>
        <v>23</v>
      </c>
      <c r="AG21" s="80">
        <f t="shared" si="49"/>
        <v>8</v>
      </c>
      <c r="AH21" s="80">
        <f t="shared" si="49"/>
        <v>12</v>
      </c>
      <c r="AI21" s="80">
        <f t="shared" si="49"/>
        <v>15</v>
      </c>
      <c r="AJ21" s="80">
        <f t="shared" si="49"/>
        <v>12</v>
      </c>
      <c r="AK21" s="80">
        <f t="shared" si="49"/>
        <v>20</v>
      </c>
      <c r="AL21" s="80">
        <f t="shared" si="49"/>
        <v>14</v>
      </c>
      <c r="AM21" s="80">
        <f t="shared" si="49"/>
        <v>12</v>
      </c>
      <c r="AN21" s="81">
        <v>12</v>
      </c>
      <c r="AO21" s="75">
        <f aca="true" t="shared" si="50" ref="AO21:BT21">AO32</f>
        <v>10</v>
      </c>
      <c r="AP21" s="79">
        <f t="shared" si="50"/>
        <v>11</v>
      </c>
      <c r="AQ21" s="79">
        <f t="shared" si="50"/>
        <v>13</v>
      </c>
      <c r="AR21" s="79">
        <f t="shared" si="50"/>
        <v>33</v>
      </c>
      <c r="AS21" s="79">
        <f t="shared" si="50"/>
        <v>10</v>
      </c>
      <c r="AT21" s="79">
        <f t="shared" si="50"/>
        <v>17</v>
      </c>
      <c r="AU21" s="79">
        <f t="shared" si="50"/>
        <v>20</v>
      </c>
      <c r="AV21" s="79">
        <f t="shared" si="50"/>
        <v>11</v>
      </c>
      <c r="AW21" s="79">
        <f t="shared" si="50"/>
        <v>8</v>
      </c>
      <c r="AX21" s="79">
        <f t="shared" si="50"/>
        <v>17</v>
      </c>
      <c r="AY21" s="79">
        <f t="shared" si="50"/>
        <v>19</v>
      </c>
      <c r="AZ21" s="82">
        <f t="shared" si="50"/>
        <v>19</v>
      </c>
      <c r="BA21" s="83">
        <f t="shared" si="50"/>
        <v>14</v>
      </c>
      <c r="BB21" s="79">
        <f t="shared" si="50"/>
        <v>12</v>
      </c>
      <c r="BC21" s="79">
        <f t="shared" si="50"/>
        <v>10</v>
      </c>
      <c r="BD21" s="79">
        <f t="shared" si="50"/>
        <v>33</v>
      </c>
      <c r="BE21" s="79">
        <f t="shared" si="50"/>
        <v>14</v>
      </c>
      <c r="BF21" s="79">
        <f t="shared" si="50"/>
        <v>14</v>
      </c>
      <c r="BG21" s="79">
        <f t="shared" si="50"/>
        <v>16</v>
      </c>
      <c r="BH21" s="79">
        <f t="shared" si="50"/>
        <v>12</v>
      </c>
      <c r="BI21" s="79">
        <f t="shared" si="50"/>
        <v>0</v>
      </c>
      <c r="BJ21" s="79">
        <f t="shared" si="50"/>
        <v>0</v>
      </c>
      <c r="BK21" s="79">
        <f t="shared" si="50"/>
        <v>0</v>
      </c>
      <c r="BL21" s="82">
        <f t="shared" si="50"/>
        <v>0</v>
      </c>
      <c r="BM21" s="83">
        <f t="shared" si="50"/>
        <v>0</v>
      </c>
      <c r="BN21" s="79">
        <f t="shared" si="50"/>
        <v>0</v>
      </c>
      <c r="BO21" s="79">
        <f t="shared" si="50"/>
        <v>0</v>
      </c>
      <c r="BP21" s="79">
        <f t="shared" si="50"/>
        <v>0</v>
      </c>
      <c r="BQ21" s="79">
        <f t="shared" si="50"/>
        <v>0</v>
      </c>
      <c r="BR21" s="79">
        <f t="shared" si="50"/>
        <v>0</v>
      </c>
      <c r="BS21" s="79">
        <f t="shared" si="50"/>
        <v>0</v>
      </c>
      <c r="BT21" s="79">
        <f t="shared" si="50"/>
        <v>0</v>
      </c>
      <c r="BU21" s="79">
        <f aca="true" t="shared" si="51" ref="BU21:CZ21">BU32</f>
        <v>0</v>
      </c>
      <c r="BV21" s="79">
        <f t="shared" si="51"/>
        <v>0</v>
      </c>
      <c r="BW21" s="79">
        <f t="shared" si="51"/>
        <v>0</v>
      </c>
      <c r="BX21" s="82">
        <f t="shared" si="51"/>
        <v>0</v>
      </c>
      <c r="BY21" s="83">
        <f t="shared" si="51"/>
        <v>0</v>
      </c>
      <c r="BZ21" s="79">
        <f t="shared" si="51"/>
        <v>0</v>
      </c>
      <c r="CA21" s="79">
        <f t="shared" si="51"/>
        <v>0</v>
      </c>
      <c r="CB21" s="79">
        <f t="shared" si="51"/>
        <v>0</v>
      </c>
      <c r="CC21" s="79">
        <f t="shared" si="51"/>
        <v>0</v>
      </c>
      <c r="CD21" s="79">
        <f t="shared" si="51"/>
        <v>0</v>
      </c>
      <c r="CE21" s="79">
        <f t="shared" si="51"/>
        <v>0</v>
      </c>
      <c r="CF21" s="79">
        <f t="shared" si="51"/>
        <v>0</v>
      </c>
      <c r="CG21" s="79">
        <f t="shared" si="51"/>
        <v>0</v>
      </c>
      <c r="CH21" s="79">
        <f t="shared" si="51"/>
        <v>0</v>
      </c>
      <c r="CI21" s="79">
        <f t="shared" si="51"/>
        <v>0</v>
      </c>
      <c r="CJ21" s="82">
        <f t="shared" si="51"/>
        <v>0</v>
      </c>
      <c r="CK21" s="83">
        <f t="shared" si="51"/>
        <v>0</v>
      </c>
      <c r="CL21" s="79">
        <f t="shared" si="51"/>
        <v>0</v>
      </c>
      <c r="CM21" s="79">
        <f t="shared" si="51"/>
        <v>0</v>
      </c>
      <c r="CN21" s="79">
        <f t="shared" si="51"/>
        <v>0</v>
      </c>
      <c r="CO21" s="79">
        <f t="shared" si="51"/>
        <v>0</v>
      </c>
      <c r="CP21" s="79">
        <f t="shared" si="51"/>
        <v>0</v>
      </c>
      <c r="CQ21" s="79">
        <f t="shared" si="51"/>
        <v>0</v>
      </c>
      <c r="CR21" s="79">
        <f t="shared" si="51"/>
        <v>0</v>
      </c>
      <c r="CS21" s="79">
        <f t="shared" si="51"/>
        <v>0</v>
      </c>
      <c r="CT21" s="79">
        <f t="shared" si="51"/>
        <v>0</v>
      </c>
      <c r="CU21" s="79">
        <f t="shared" si="51"/>
        <v>0</v>
      </c>
      <c r="CV21" s="82">
        <f t="shared" si="51"/>
        <v>0</v>
      </c>
      <c r="CW21" s="83">
        <f t="shared" si="51"/>
        <v>0</v>
      </c>
      <c r="CX21" s="79">
        <f t="shared" si="51"/>
        <v>13</v>
      </c>
      <c r="CY21" s="79">
        <f t="shared" si="51"/>
        <v>14</v>
      </c>
      <c r="CZ21" s="79">
        <f t="shared" si="51"/>
        <v>26</v>
      </c>
      <c r="DA21" s="79">
        <f aca="true" t="shared" si="52" ref="DA21:EF21">DA32</f>
        <v>24</v>
      </c>
      <c r="DB21" s="79">
        <f t="shared" si="52"/>
        <v>18</v>
      </c>
      <c r="DC21" s="79">
        <f t="shared" si="52"/>
        <v>15</v>
      </c>
      <c r="DD21" s="79">
        <f t="shared" si="52"/>
        <v>22</v>
      </c>
      <c r="DE21" s="79">
        <f t="shared" si="52"/>
        <v>12</v>
      </c>
      <c r="DF21" s="79">
        <f t="shared" si="52"/>
        <v>15</v>
      </c>
      <c r="DG21" s="79">
        <f t="shared" si="52"/>
        <v>22</v>
      </c>
      <c r="DH21" s="82">
        <f t="shared" si="52"/>
        <v>11</v>
      </c>
      <c r="DI21" s="83">
        <f t="shared" si="52"/>
        <v>12</v>
      </c>
      <c r="DJ21" s="79">
        <f t="shared" si="52"/>
        <v>15</v>
      </c>
      <c r="DK21" s="79">
        <f t="shared" si="52"/>
        <v>16</v>
      </c>
      <c r="DL21" s="79">
        <f t="shared" si="52"/>
        <v>39</v>
      </c>
      <c r="DM21" s="79">
        <f t="shared" si="52"/>
        <v>14</v>
      </c>
      <c r="DN21" s="79">
        <f t="shared" si="52"/>
        <v>25</v>
      </c>
      <c r="DO21" s="79">
        <f t="shared" si="52"/>
        <v>22</v>
      </c>
      <c r="DP21" s="79">
        <f t="shared" si="52"/>
        <v>23</v>
      </c>
      <c r="DQ21" s="79">
        <f t="shared" si="52"/>
        <v>16</v>
      </c>
      <c r="DR21" s="79">
        <f t="shared" si="52"/>
        <v>29</v>
      </c>
      <c r="DS21" s="79">
        <f t="shared" si="52"/>
        <v>19</v>
      </c>
      <c r="DT21" s="82">
        <f t="shared" si="52"/>
        <v>14</v>
      </c>
      <c r="DU21" s="83">
        <f t="shared" si="52"/>
        <v>20</v>
      </c>
      <c r="DV21" s="79">
        <f t="shared" si="52"/>
        <v>14</v>
      </c>
      <c r="DW21" s="79">
        <f t="shared" si="52"/>
        <v>16</v>
      </c>
      <c r="DX21" s="79">
        <f t="shared" si="52"/>
        <v>42</v>
      </c>
      <c r="DY21" s="79">
        <f t="shared" si="52"/>
        <v>18</v>
      </c>
      <c r="DZ21" s="79">
        <f t="shared" si="52"/>
        <v>15</v>
      </c>
      <c r="EA21" s="79">
        <f t="shared" si="52"/>
        <v>22</v>
      </c>
      <c r="EB21" s="79">
        <f t="shared" si="52"/>
        <v>26</v>
      </c>
      <c r="EC21" s="79">
        <f t="shared" si="52"/>
        <v>17</v>
      </c>
      <c r="ED21" s="79">
        <f t="shared" si="52"/>
        <v>18</v>
      </c>
      <c r="EE21" s="79">
        <f t="shared" si="52"/>
        <v>20</v>
      </c>
      <c r="EF21" s="82">
        <f t="shared" si="52"/>
        <v>21</v>
      </c>
      <c r="EG21" s="83">
        <f aca="true" t="shared" si="53" ref="EG21:FL21">EG32</f>
        <v>18</v>
      </c>
      <c r="EH21" s="79">
        <f t="shared" si="53"/>
        <v>12</v>
      </c>
      <c r="EI21" s="79">
        <f t="shared" si="53"/>
        <v>20</v>
      </c>
      <c r="EJ21" s="79">
        <f t="shared" si="53"/>
        <v>32</v>
      </c>
      <c r="EK21" s="79">
        <f t="shared" si="53"/>
        <v>19</v>
      </c>
      <c r="EL21" s="79">
        <f t="shared" si="53"/>
        <v>14</v>
      </c>
      <c r="EM21" s="79">
        <f t="shared" si="53"/>
        <v>12</v>
      </c>
      <c r="EN21" s="79">
        <f t="shared" si="53"/>
        <v>11</v>
      </c>
      <c r="EO21" s="79">
        <f t="shared" si="53"/>
        <v>13</v>
      </c>
      <c r="EP21" s="79">
        <f t="shared" si="53"/>
        <v>22</v>
      </c>
      <c r="EQ21" s="79">
        <f t="shared" si="53"/>
        <v>21</v>
      </c>
      <c r="ER21" s="82">
        <f t="shared" si="53"/>
        <v>19</v>
      </c>
      <c r="ES21" s="83">
        <f t="shared" si="53"/>
        <v>0</v>
      </c>
      <c r="ET21" s="79">
        <f t="shared" si="53"/>
        <v>0</v>
      </c>
      <c r="EU21" s="79">
        <f t="shared" si="53"/>
        <v>0</v>
      </c>
      <c r="EV21" s="79">
        <f t="shared" si="53"/>
        <v>0</v>
      </c>
      <c r="EW21" s="79">
        <f t="shared" si="53"/>
        <v>0</v>
      </c>
      <c r="EX21" s="79">
        <f t="shared" si="53"/>
        <v>0</v>
      </c>
      <c r="EY21" s="79">
        <f t="shared" si="53"/>
        <v>0</v>
      </c>
      <c r="EZ21" s="79">
        <f t="shared" si="53"/>
        <v>0</v>
      </c>
      <c r="FA21" s="79">
        <f t="shared" si="53"/>
        <v>0</v>
      </c>
      <c r="FB21" s="79">
        <f t="shared" si="53"/>
        <v>0</v>
      </c>
      <c r="FC21" s="79">
        <f t="shared" si="53"/>
        <v>0</v>
      </c>
      <c r="FD21" s="82">
        <f t="shared" si="53"/>
        <v>0</v>
      </c>
      <c r="FE21" s="83">
        <f t="shared" si="53"/>
        <v>0</v>
      </c>
      <c r="FF21" s="79">
        <f t="shared" si="53"/>
        <v>0</v>
      </c>
      <c r="FG21" s="79">
        <f t="shared" si="53"/>
        <v>0</v>
      </c>
      <c r="FH21" s="79">
        <f t="shared" si="53"/>
        <v>0</v>
      </c>
      <c r="FI21" s="79">
        <f t="shared" si="53"/>
        <v>0</v>
      </c>
      <c r="FJ21" s="79">
        <f t="shared" si="53"/>
        <v>0</v>
      </c>
      <c r="FK21" s="79">
        <f t="shared" si="53"/>
        <v>0</v>
      </c>
      <c r="FL21" s="79">
        <f t="shared" si="53"/>
        <v>0</v>
      </c>
      <c r="FM21" s="79">
        <f aca="true" t="shared" si="54" ref="FM21:GR21">FM32</f>
        <v>0</v>
      </c>
      <c r="FN21" s="79">
        <f t="shared" si="54"/>
        <v>0</v>
      </c>
      <c r="FO21" s="79">
        <f t="shared" si="54"/>
        <v>0</v>
      </c>
      <c r="FP21" s="82">
        <f t="shared" si="54"/>
        <v>0</v>
      </c>
      <c r="FQ21" s="83">
        <f t="shared" si="54"/>
        <v>0</v>
      </c>
      <c r="FR21" s="79">
        <f t="shared" si="54"/>
        <v>0</v>
      </c>
      <c r="FS21" s="79">
        <f t="shared" si="54"/>
        <v>0</v>
      </c>
      <c r="FT21" s="79">
        <f t="shared" si="54"/>
        <v>0</v>
      </c>
      <c r="FU21" s="79">
        <f t="shared" si="54"/>
        <v>0</v>
      </c>
      <c r="FV21" s="79">
        <f t="shared" si="54"/>
        <v>0</v>
      </c>
      <c r="FW21" s="79">
        <f t="shared" si="54"/>
        <v>0</v>
      </c>
      <c r="FX21" s="79">
        <f t="shared" si="54"/>
        <v>0</v>
      </c>
      <c r="FY21" s="79">
        <f t="shared" si="54"/>
        <v>0</v>
      </c>
      <c r="FZ21" s="79">
        <f t="shared" si="54"/>
        <v>0</v>
      </c>
      <c r="GA21" s="79">
        <f t="shared" si="54"/>
        <v>0</v>
      </c>
      <c r="GB21" s="82">
        <f t="shared" si="54"/>
        <v>0</v>
      </c>
      <c r="GC21" s="83">
        <f t="shared" si="54"/>
        <v>0</v>
      </c>
      <c r="GD21" s="79">
        <f t="shared" si="54"/>
        <v>0</v>
      </c>
      <c r="GE21" s="79">
        <f t="shared" si="54"/>
        <v>0</v>
      </c>
      <c r="GF21" s="79">
        <f t="shared" si="54"/>
        <v>0</v>
      </c>
      <c r="GG21" s="79">
        <f t="shared" si="54"/>
        <v>0</v>
      </c>
      <c r="GH21" s="79">
        <f t="shared" si="54"/>
        <v>0</v>
      </c>
      <c r="GI21" s="79">
        <f t="shared" si="54"/>
        <v>0</v>
      </c>
      <c r="GJ21" s="79">
        <f t="shared" si="54"/>
        <v>0</v>
      </c>
      <c r="GK21" s="79">
        <f t="shared" si="54"/>
        <v>0</v>
      </c>
      <c r="GL21" s="79">
        <f t="shared" si="54"/>
        <v>0</v>
      </c>
      <c r="GM21" s="79">
        <f t="shared" si="54"/>
        <v>0</v>
      </c>
      <c r="GN21" s="82">
        <f t="shared" si="54"/>
        <v>0</v>
      </c>
      <c r="GO21" s="83">
        <f t="shared" si="54"/>
        <v>0</v>
      </c>
      <c r="GP21" s="79">
        <f t="shared" si="54"/>
        <v>0</v>
      </c>
      <c r="GQ21" s="79">
        <f t="shared" si="54"/>
        <v>0</v>
      </c>
      <c r="GR21" s="79">
        <f t="shared" si="54"/>
        <v>0</v>
      </c>
      <c r="GS21" s="79">
        <f aca="true" t="shared" si="55" ref="GS21:HA21">GS32</f>
        <v>0</v>
      </c>
      <c r="GT21" s="79">
        <f t="shared" si="55"/>
        <v>0</v>
      </c>
      <c r="GU21" s="79">
        <f t="shared" si="55"/>
        <v>0</v>
      </c>
      <c r="GV21" s="79">
        <f t="shared" si="55"/>
        <v>0</v>
      </c>
      <c r="GW21" s="79">
        <f t="shared" si="55"/>
        <v>0</v>
      </c>
      <c r="GX21" s="79">
        <f t="shared" si="55"/>
        <v>0</v>
      </c>
      <c r="GY21" s="79">
        <f t="shared" si="55"/>
        <v>0</v>
      </c>
      <c r="GZ21" s="82">
        <f t="shared" si="55"/>
        <v>0</v>
      </c>
      <c r="HA21" s="83">
        <f t="shared" si="55"/>
        <v>0</v>
      </c>
    </row>
    <row r="22" spans="2:209" ht="12">
      <c r="B22" s="28"/>
      <c r="C22" s="77" t="s">
        <v>44</v>
      </c>
      <c r="D22" s="78" t="s">
        <v>12</v>
      </c>
      <c r="E22" s="303">
        <v>104956</v>
      </c>
      <c r="F22" s="61">
        <v>5297</v>
      </c>
      <c r="G22" s="61">
        <v>1940</v>
      </c>
      <c r="H22" s="61">
        <v>14134</v>
      </c>
      <c r="I22" s="61">
        <v>1964</v>
      </c>
      <c r="J22" s="61">
        <v>163757</v>
      </c>
      <c r="K22" s="61">
        <v>66051</v>
      </c>
      <c r="L22" s="61">
        <v>162117</v>
      </c>
      <c r="M22" s="61">
        <v>4434</v>
      </c>
      <c r="N22" s="61">
        <v>5815</v>
      </c>
      <c r="O22" s="61">
        <v>9049</v>
      </c>
      <c r="P22" s="61">
        <v>14131</v>
      </c>
      <c r="Q22" s="66">
        <v>4193</v>
      </c>
      <c r="R22" s="63">
        <v>21020</v>
      </c>
      <c r="S22" s="63">
        <v>2302</v>
      </c>
      <c r="T22" s="63">
        <v>146905</v>
      </c>
      <c r="U22" s="63">
        <v>1951</v>
      </c>
      <c r="V22" s="63">
        <v>1822</v>
      </c>
      <c r="W22" s="63">
        <v>4051</v>
      </c>
      <c r="X22" s="63">
        <v>119768</v>
      </c>
      <c r="Y22" s="63">
        <v>25747</v>
      </c>
      <c r="Z22" s="63">
        <v>12778</v>
      </c>
      <c r="AA22" s="63">
        <v>5118</v>
      </c>
      <c r="AB22" s="64">
        <v>17915</v>
      </c>
      <c r="AC22" s="65">
        <v>12371</v>
      </c>
      <c r="AD22" s="303">
        <v>24772</v>
      </c>
      <c r="AE22" s="303">
        <v>19364</v>
      </c>
      <c r="AF22" s="303">
        <v>8414</v>
      </c>
      <c r="AG22" s="303">
        <v>12407</v>
      </c>
      <c r="AH22" s="303">
        <v>4609</v>
      </c>
      <c r="AI22" s="303">
        <v>13862</v>
      </c>
      <c r="AJ22" s="303">
        <v>66962</v>
      </c>
      <c r="AK22" s="303">
        <v>23169</v>
      </c>
      <c r="AL22" s="303">
        <v>28216</v>
      </c>
      <c r="AM22" s="303">
        <v>5735</v>
      </c>
      <c r="AN22" s="312">
        <v>17104</v>
      </c>
      <c r="AO22" s="313">
        <v>12882</v>
      </c>
      <c r="AP22" s="303">
        <v>11533</v>
      </c>
      <c r="AQ22" s="303">
        <v>15435</v>
      </c>
      <c r="AR22" s="303">
        <v>9674</v>
      </c>
      <c r="AS22" s="303">
        <v>2268</v>
      </c>
      <c r="AT22" s="303">
        <v>10685</v>
      </c>
      <c r="AU22" s="303">
        <v>18598</v>
      </c>
      <c r="AV22" s="303">
        <v>3675</v>
      </c>
      <c r="AW22" s="303">
        <v>48058</v>
      </c>
      <c r="AX22" s="303">
        <v>56341</v>
      </c>
      <c r="AY22" s="303">
        <v>96281</v>
      </c>
      <c r="AZ22" s="312">
        <v>84751</v>
      </c>
      <c r="BA22" s="313">
        <v>62929</v>
      </c>
      <c r="BB22" s="303">
        <v>15576</v>
      </c>
      <c r="BC22" s="303">
        <v>60756</v>
      </c>
      <c r="BD22" s="303">
        <v>13105</v>
      </c>
      <c r="BE22" s="303">
        <v>20535</v>
      </c>
      <c r="BF22" s="303">
        <v>54648</v>
      </c>
      <c r="BG22" s="303">
        <v>167660</v>
      </c>
      <c r="BH22" s="303">
        <v>11604</v>
      </c>
      <c r="BI22" s="303"/>
      <c r="BJ22" s="303"/>
      <c r="BK22" s="303"/>
      <c r="BL22" s="312"/>
      <c r="BM22" s="31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312"/>
      <c r="BY22" s="31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J22" s="312"/>
      <c r="CK22" s="313"/>
      <c r="CL22" s="303"/>
      <c r="CM22" s="303"/>
      <c r="CN22" s="303"/>
      <c r="CO22" s="303"/>
      <c r="CP22" s="303"/>
      <c r="CQ22" s="303"/>
      <c r="CR22" s="303"/>
      <c r="CS22" s="303"/>
      <c r="CT22" s="303"/>
      <c r="CU22" s="303"/>
      <c r="CV22" s="312"/>
      <c r="CW22" s="313"/>
      <c r="CX22" s="303">
        <v>98469</v>
      </c>
      <c r="CY22" s="303">
        <v>8281</v>
      </c>
      <c r="CZ22" s="303">
        <v>130228</v>
      </c>
      <c r="DA22" s="303">
        <v>29818</v>
      </c>
      <c r="DB22" s="303">
        <v>189469</v>
      </c>
      <c r="DC22" s="303">
        <v>256437</v>
      </c>
      <c r="DD22" s="303">
        <v>8527</v>
      </c>
      <c r="DE22" s="303">
        <v>144182</v>
      </c>
      <c r="DF22" s="303">
        <v>105863</v>
      </c>
      <c r="DG22" s="303">
        <v>143594</v>
      </c>
      <c r="DH22" s="312">
        <v>47667</v>
      </c>
      <c r="DI22" s="313">
        <v>2604</v>
      </c>
      <c r="DJ22" s="303">
        <v>100395</v>
      </c>
      <c r="DK22" s="303">
        <v>21496</v>
      </c>
      <c r="DL22" s="303">
        <v>84850</v>
      </c>
      <c r="DM22" s="303">
        <v>10798</v>
      </c>
      <c r="DN22" s="303">
        <v>75746</v>
      </c>
      <c r="DO22" s="303">
        <v>22519</v>
      </c>
      <c r="DP22" s="303">
        <v>17512</v>
      </c>
      <c r="DQ22" s="303">
        <v>10722</v>
      </c>
      <c r="DR22" s="303">
        <v>274752</v>
      </c>
      <c r="DS22" s="303">
        <v>14334</v>
      </c>
      <c r="DT22" s="312">
        <v>12679</v>
      </c>
      <c r="DU22" s="313">
        <v>179672</v>
      </c>
      <c r="DV22" s="303">
        <v>11113</v>
      </c>
      <c r="DW22" s="303">
        <v>59907</v>
      </c>
      <c r="DX22" s="303">
        <v>263702</v>
      </c>
      <c r="DY22" s="303">
        <v>29661</v>
      </c>
      <c r="DZ22" s="303">
        <v>187020</v>
      </c>
      <c r="EA22" s="303">
        <v>136048</v>
      </c>
      <c r="EB22" s="303">
        <v>122776</v>
      </c>
      <c r="EC22" s="303">
        <v>21804</v>
      </c>
      <c r="ED22" s="303">
        <v>15742</v>
      </c>
      <c r="EE22" s="303">
        <v>13779</v>
      </c>
      <c r="EF22" s="312">
        <v>143137</v>
      </c>
      <c r="EG22" s="313">
        <v>21256</v>
      </c>
      <c r="EH22" s="303">
        <v>120758</v>
      </c>
      <c r="EI22" s="303">
        <v>11262</v>
      </c>
      <c r="EJ22" s="303">
        <v>66110</v>
      </c>
      <c r="EK22" s="303">
        <v>77287</v>
      </c>
      <c r="EL22" s="303">
        <v>34899</v>
      </c>
      <c r="EM22" s="303">
        <v>13661</v>
      </c>
      <c r="EN22" s="303">
        <v>9965</v>
      </c>
      <c r="EO22" s="303">
        <v>154270</v>
      </c>
      <c r="EP22" s="303">
        <v>38715</v>
      </c>
      <c r="EQ22" s="303">
        <v>199750</v>
      </c>
      <c r="ER22" s="312">
        <v>104956</v>
      </c>
      <c r="ES22" s="313"/>
      <c r="ET22" s="303"/>
      <c r="EU22" s="303"/>
      <c r="EV22" s="303"/>
      <c r="EW22" s="303"/>
      <c r="EX22" s="303"/>
      <c r="EY22" s="303"/>
      <c r="EZ22" s="303"/>
      <c r="FA22" s="303"/>
      <c r="FB22" s="303"/>
      <c r="FC22" s="303"/>
      <c r="FD22" s="312"/>
      <c r="FE22" s="313"/>
      <c r="FF22" s="303"/>
      <c r="FG22" s="303"/>
      <c r="FH22" s="303"/>
      <c r="FI22" s="303"/>
      <c r="FJ22" s="303"/>
      <c r="FK22" s="303"/>
      <c r="FL22" s="303"/>
      <c r="FM22" s="303"/>
      <c r="FN22" s="303"/>
      <c r="FO22" s="303"/>
      <c r="FP22" s="312"/>
      <c r="FQ22" s="313"/>
      <c r="FR22" s="303"/>
      <c r="FS22" s="303"/>
      <c r="FT22" s="303"/>
      <c r="FU22" s="303"/>
      <c r="FV22" s="303"/>
      <c r="FW22" s="303"/>
      <c r="FX22" s="303"/>
      <c r="FY22" s="303"/>
      <c r="FZ22" s="303"/>
      <c r="GA22" s="303"/>
      <c r="GB22" s="312"/>
      <c r="GC22" s="313"/>
      <c r="GD22" s="303"/>
      <c r="GE22" s="303"/>
      <c r="GF22" s="303"/>
      <c r="GG22" s="303"/>
      <c r="GH22" s="303"/>
      <c r="GI22" s="303"/>
      <c r="GJ22" s="303"/>
      <c r="GK22" s="303"/>
      <c r="GL22" s="303"/>
      <c r="GM22" s="303"/>
      <c r="GN22" s="312"/>
      <c r="GO22" s="313"/>
      <c r="GP22" s="303"/>
      <c r="GQ22" s="303"/>
      <c r="GR22" s="303"/>
      <c r="GS22" s="303"/>
      <c r="GT22" s="303"/>
      <c r="GU22" s="303"/>
      <c r="GV22" s="303"/>
      <c r="GW22" s="303"/>
      <c r="GX22" s="303"/>
      <c r="GY22" s="303"/>
      <c r="GZ22" s="312"/>
      <c r="HA22" s="313"/>
    </row>
    <row r="23" spans="2:209" ht="12">
      <c r="B23" s="28"/>
      <c r="C23" s="59" t="s">
        <v>45</v>
      </c>
      <c r="D23" s="78" t="s">
        <v>41</v>
      </c>
      <c r="E23" s="303">
        <v>25043480</v>
      </c>
      <c r="F23" s="61">
        <v>4903071</v>
      </c>
      <c r="G23" s="61">
        <v>2424369</v>
      </c>
      <c r="H23" s="61">
        <v>15586565</v>
      </c>
      <c r="I23" s="61">
        <v>4302300</v>
      </c>
      <c r="J23" s="61">
        <v>12527310</v>
      </c>
      <c r="K23" s="61">
        <v>28881812</v>
      </c>
      <c r="L23" s="61">
        <v>11683440</v>
      </c>
      <c r="M23" s="61">
        <v>5776421</v>
      </c>
      <c r="N23" s="61">
        <v>5563604</v>
      </c>
      <c r="O23" s="61">
        <v>4998450</v>
      </c>
      <c r="P23" s="61">
        <v>5843547</v>
      </c>
      <c r="Q23" s="66">
        <v>7025285</v>
      </c>
      <c r="R23" s="63">
        <v>11915050</v>
      </c>
      <c r="S23" s="63">
        <v>3027236</v>
      </c>
      <c r="T23" s="63">
        <v>39131228</v>
      </c>
      <c r="U23" s="63">
        <v>2711753</v>
      </c>
      <c r="V23" s="63">
        <v>2323666</v>
      </c>
      <c r="W23" s="63">
        <v>4166900</v>
      </c>
      <c r="X23" s="63">
        <v>56785000</v>
      </c>
      <c r="Y23" s="63">
        <v>5339315</v>
      </c>
      <c r="Z23" s="63">
        <v>6975473</v>
      </c>
      <c r="AA23" s="63">
        <v>5808356</v>
      </c>
      <c r="AB23" s="64">
        <v>7126950</v>
      </c>
      <c r="AC23" s="65">
        <v>9211965</v>
      </c>
      <c r="AD23" s="303">
        <v>11432700</v>
      </c>
      <c r="AE23" s="303">
        <v>8921918</v>
      </c>
      <c r="AF23" s="303">
        <v>9658746</v>
      </c>
      <c r="AG23" s="303">
        <v>10494022</v>
      </c>
      <c r="AH23" s="303">
        <v>4219250</v>
      </c>
      <c r="AI23" s="303">
        <v>8730041</v>
      </c>
      <c r="AJ23" s="303">
        <v>12701602</v>
      </c>
      <c r="AK23" s="303">
        <v>15224250</v>
      </c>
      <c r="AL23" s="303">
        <v>15758042</v>
      </c>
      <c r="AM23" s="303">
        <v>3752000</v>
      </c>
      <c r="AN23" s="312">
        <v>9908073</v>
      </c>
      <c r="AO23" s="313">
        <v>5367703</v>
      </c>
      <c r="AP23" s="303">
        <v>4412375</v>
      </c>
      <c r="AQ23" s="303">
        <v>8431709</v>
      </c>
      <c r="AR23" s="303">
        <v>11508020</v>
      </c>
      <c r="AS23" s="303">
        <v>2947575</v>
      </c>
      <c r="AT23" s="303">
        <v>8543405</v>
      </c>
      <c r="AU23" s="303">
        <v>19434117</v>
      </c>
      <c r="AV23" s="303">
        <v>4876800</v>
      </c>
      <c r="AW23" s="303">
        <v>5015925</v>
      </c>
      <c r="AX23" s="303">
        <v>12521778</v>
      </c>
      <c r="AY23" s="303">
        <v>21462331</v>
      </c>
      <c r="AZ23" s="312">
        <v>23632782</v>
      </c>
      <c r="BA23" s="313">
        <v>14156775</v>
      </c>
      <c r="BB23" s="303">
        <v>9467885</v>
      </c>
      <c r="BC23" s="303">
        <v>13428310</v>
      </c>
      <c r="BD23" s="303">
        <v>17115220</v>
      </c>
      <c r="BE23" s="303">
        <v>13045224</v>
      </c>
      <c r="BF23" s="303">
        <v>13551771</v>
      </c>
      <c r="BG23" s="303">
        <v>36255310</v>
      </c>
      <c r="BH23" s="303">
        <v>9379564</v>
      </c>
      <c r="BI23" s="303"/>
      <c r="BJ23" s="303"/>
      <c r="BK23" s="303"/>
      <c r="BL23" s="312"/>
      <c r="BM23" s="31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312"/>
      <c r="BY23" s="31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12"/>
      <c r="CK23" s="31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12"/>
      <c r="CW23" s="313"/>
      <c r="CX23" s="303">
        <v>40917400</v>
      </c>
      <c r="CY23" s="303">
        <v>10400888</v>
      </c>
      <c r="CZ23" s="303">
        <v>30375310</v>
      </c>
      <c r="DA23" s="303">
        <v>29313956</v>
      </c>
      <c r="DB23" s="303">
        <v>28288888</v>
      </c>
      <c r="DC23" s="303">
        <v>49571880</v>
      </c>
      <c r="DD23" s="303">
        <v>12864615</v>
      </c>
      <c r="DE23" s="303">
        <v>15236157</v>
      </c>
      <c r="DF23" s="303">
        <v>18047732</v>
      </c>
      <c r="DG23" s="303">
        <v>19239708</v>
      </c>
      <c r="DH23" s="312">
        <v>11706067</v>
      </c>
      <c r="DI23" s="313">
        <v>4681830</v>
      </c>
      <c r="DJ23" s="303">
        <v>24248734</v>
      </c>
      <c r="DK23" s="303">
        <v>17190005</v>
      </c>
      <c r="DL23" s="303">
        <v>34125953</v>
      </c>
      <c r="DM23" s="303">
        <v>9495375</v>
      </c>
      <c r="DN23" s="303">
        <v>18237103</v>
      </c>
      <c r="DO23" s="303">
        <v>25854230</v>
      </c>
      <c r="DP23" s="303">
        <v>13994857</v>
      </c>
      <c r="DQ23" s="303">
        <v>6726140</v>
      </c>
      <c r="DR23" s="303">
        <v>53640831</v>
      </c>
      <c r="DS23" s="303">
        <v>12124343</v>
      </c>
      <c r="DT23" s="312">
        <v>7695800</v>
      </c>
      <c r="DU23" s="313">
        <v>24610133</v>
      </c>
      <c r="DV23" s="303">
        <v>12909850</v>
      </c>
      <c r="DW23" s="303">
        <v>13921376</v>
      </c>
      <c r="DX23" s="303">
        <v>56069955</v>
      </c>
      <c r="DY23" s="303">
        <v>17539000</v>
      </c>
      <c r="DZ23" s="303">
        <v>23500218</v>
      </c>
      <c r="EA23" s="303">
        <v>29394748</v>
      </c>
      <c r="EB23" s="303">
        <v>28723252</v>
      </c>
      <c r="EC23" s="303">
        <v>11851035</v>
      </c>
      <c r="ED23" s="303">
        <v>19781285</v>
      </c>
      <c r="EE23" s="303">
        <v>15802762</v>
      </c>
      <c r="EF23" s="312">
        <v>29043055</v>
      </c>
      <c r="EG23" s="313">
        <v>12735702</v>
      </c>
      <c r="EH23" s="303">
        <v>16777527</v>
      </c>
      <c r="EI23" s="303">
        <v>19906488</v>
      </c>
      <c r="EJ23" s="303">
        <v>26697528</v>
      </c>
      <c r="EK23" s="303">
        <v>20923295</v>
      </c>
      <c r="EL23" s="303">
        <v>11521849</v>
      </c>
      <c r="EM23" s="303">
        <v>10861100</v>
      </c>
      <c r="EN23" s="303">
        <v>5518116</v>
      </c>
      <c r="EO23" s="303">
        <v>18101600</v>
      </c>
      <c r="EP23" s="303">
        <v>22412617</v>
      </c>
      <c r="EQ23" s="303">
        <v>32377368</v>
      </c>
      <c r="ER23" s="312">
        <v>25043480</v>
      </c>
      <c r="ES23" s="313"/>
      <c r="ET23" s="303"/>
      <c r="EU23" s="303"/>
      <c r="EV23" s="303"/>
      <c r="EW23" s="303"/>
      <c r="EX23" s="303"/>
      <c r="EY23" s="303"/>
      <c r="EZ23" s="303"/>
      <c r="FA23" s="303"/>
      <c r="FB23" s="303"/>
      <c r="FC23" s="303"/>
      <c r="FD23" s="312"/>
      <c r="FE23" s="313"/>
      <c r="FF23" s="303"/>
      <c r="FG23" s="303"/>
      <c r="FH23" s="303"/>
      <c r="FI23" s="303"/>
      <c r="FJ23" s="303"/>
      <c r="FK23" s="303"/>
      <c r="FL23" s="303"/>
      <c r="FM23" s="303"/>
      <c r="FN23" s="303"/>
      <c r="FO23" s="303"/>
      <c r="FP23" s="312"/>
      <c r="FQ23" s="313"/>
      <c r="FR23" s="303"/>
      <c r="FS23" s="303"/>
      <c r="FT23" s="303"/>
      <c r="FU23" s="303"/>
      <c r="FV23" s="303"/>
      <c r="FW23" s="303"/>
      <c r="FX23" s="303"/>
      <c r="FY23" s="303"/>
      <c r="FZ23" s="303"/>
      <c r="GA23" s="303"/>
      <c r="GB23" s="312"/>
      <c r="GC23" s="313"/>
      <c r="GD23" s="303"/>
      <c r="GE23" s="303"/>
      <c r="GF23" s="303"/>
      <c r="GG23" s="303"/>
      <c r="GH23" s="303"/>
      <c r="GI23" s="303"/>
      <c r="GJ23" s="303"/>
      <c r="GK23" s="303"/>
      <c r="GL23" s="303"/>
      <c r="GM23" s="303"/>
      <c r="GN23" s="312"/>
      <c r="GO23" s="313"/>
      <c r="GP23" s="303"/>
      <c r="GQ23" s="303"/>
      <c r="GR23" s="303"/>
      <c r="GS23" s="303"/>
      <c r="GT23" s="303"/>
      <c r="GU23" s="303"/>
      <c r="GV23" s="303"/>
      <c r="GW23" s="303"/>
      <c r="GX23" s="303"/>
      <c r="GY23" s="303"/>
      <c r="GZ23" s="312"/>
      <c r="HA23" s="313"/>
    </row>
    <row r="24" spans="2:209" ht="12" hidden="1">
      <c r="B24" s="90"/>
      <c r="C24" s="90"/>
      <c r="D24" s="90"/>
      <c r="E24" s="102"/>
      <c r="F24" s="92">
        <f>IF(J24&gt;=1,J24,"")</f>
        <v>10</v>
      </c>
      <c r="G24" s="93" t="str">
        <f>IF(F24="","","万")</f>
        <v>万</v>
      </c>
      <c r="H24" s="93">
        <f>IF(K24&gt;0,K24,"")</f>
        <v>5</v>
      </c>
      <c r="I24" s="93" t="str">
        <f>IF(H24="","","千")</f>
        <v>千</v>
      </c>
      <c r="J24" s="92">
        <f>IF(M24=10,L24+1,L24)</f>
        <v>10</v>
      </c>
      <c r="K24" s="93">
        <f>IF(M24&lt;10,M24,"")</f>
        <v>5</v>
      </c>
      <c r="L24" s="94">
        <f>ROUNDDOWN(E22/10000,0)</f>
        <v>10</v>
      </c>
      <c r="M24" s="94">
        <f>ROUND((+E22-ROUNDDOWN(E22/10000,0)*10000)/1000,0)</f>
        <v>5</v>
      </c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65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4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4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4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4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4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4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4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4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4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4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4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4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4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4"/>
    </row>
    <row r="25" spans="2:209" ht="12" hidden="1">
      <c r="B25" s="90"/>
      <c r="C25" s="53"/>
      <c r="D25" s="53"/>
      <c r="E25" s="105"/>
      <c r="F25" s="97">
        <f>ROUND(E23/100000,0)</f>
        <v>250</v>
      </c>
      <c r="G25" s="98" t="s">
        <v>42</v>
      </c>
      <c r="H25" s="99"/>
      <c r="I25" s="99"/>
      <c r="J25" s="99"/>
      <c r="K25" s="99"/>
      <c r="L25" s="100"/>
      <c r="M25" s="100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6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4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4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4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4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4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4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4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4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4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4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4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4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4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4"/>
    </row>
    <row r="26" spans="2:209" ht="12">
      <c r="B26" s="28" t="s">
        <v>46</v>
      </c>
      <c r="C26" s="77" t="s">
        <v>47</v>
      </c>
      <c r="D26" s="78" t="s">
        <v>37</v>
      </c>
      <c r="E26" s="79">
        <v>19</v>
      </c>
      <c r="F26" s="79">
        <f aca="true" t="shared" si="56" ref="F26:AM26">F40</f>
        <v>39</v>
      </c>
      <c r="G26" s="79">
        <f t="shared" si="56"/>
        <v>33</v>
      </c>
      <c r="H26" s="79">
        <f t="shared" si="56"/>
        <v>38</v>
      </c>
      <c r="I26" s="79">
        <f t="shared" si="56"/>
        <v>23</v>
      </c>
      <c r="J26" s="79">
        <f t="shared" si="56"/>
        <v>26</v>
      </c>
      <c r="K26" s="79">
        <f t="shared" si="56"/>
        <v>35</v>
      </c>
      <c r="L26" s="79">
        <f t="shared" si="56"/>
        <v>26</v>
      </c>
      <c r="M26" s="79">
        <f t="shared" si="56"/>
        <v>24</v>
      </c>
      <c r="N26" s="79">
        <f t="shared" si="56"/>
        <v>42</v>
      </c>
      <c r="O26" s="79">
        <f t="shared" si="56"/>
        <v>31</v>
      </c>
      <c r="P26" s="79">
        <f t="shared" si="56"/>
        <v>23</v>
      </c>
      <c r="Q26" s="79">
        <f t="shared" si="56"/>
        <v>23</v>
      </c>
      <c r="R26" s="79">
        <f t="shared" si="56"/>
        <v>36</v>
      </c>
      <c r="S26" s="79">
        <f t="shared" si="56"/>
        <v>32</v>
      </c>
      <c r="T26" s="79">
        <f t="shared" si="56"/>
        <v>45</v>
      </c>
      <c r="U26" s="79">
        <f t="shared" si="56"/>
        <v>30</v>
      </c>
      <c r="V26" s="79">
        <f t="shared" si="56"/>
        <v>25</v>
      </c>
      <c r="W26" s="79">
        <f t="shared" si="56"/>
        <v>36</v>
      </c>
      <c r="X26" s="79">
        <f t="shared" si="56"/>
        <v>36</v>
      </c>
      <c r="Y26" s="79">
        <f t="shared" si="56"/>
        <v>28</v>
      </c>
      <c r="Z26" s="79">
        <f t="shared" si="56"/>
        <v>33</v>
      </c>
      <c r="AA26" s="79">
        <f t="shared" si="56"/>
        <v>34</v>
      </c>
      <c r="AB26" s="79">
        <f t="shared" si="56"/>
        <v>39</v>
      </c>
      <c r="AC26" s="79">
        <f t="shared" si="56"/>
        <v>20</v>
      </c>
      <c r="AD26" s="80">
        <f t="shared" si="56"/>
        <v>45</v>
      </c>
      <c r="AE26" s="80">
        <f t="shared" si="56"/>
        <v>39</v>
      </c>
      <c r="AF26" s="80">
        <f t="shared" si="56"/>
        <v>50</v>
      </c>
      <c r="AG26" s="80">
        <f t="shared" si="56"/>
        <v>29</v>
      </c>
      <c r="AH26" s="80">
        <f t="shared" si="56"/>
        <v>33</v>
      </c>
      <c r="AI26" s="80">
        <f t="shared" si="56"/>
        <v>23</v>
      </c>
      <c r="AJ26" s="80">
        <f t="shared" si="56"/>
        <v>31</v>
      </c>
      <c r="AK26" s="80">
        <f t="shared" si="56"/>
        <v>30</v>
      </c>
      <c r="AL26" s="80">
        <f t="shared" si="56"/>
        <v>37</v>
      </c>
      <c r="AM26" s="80">
        <f t="shared" si="56"/>
        <v>28</v>
      </c>
      <c r="AN26" s="81">
        <v>39</v>
      </c>
      <c r="AO26" s="75">
        <f aca="true" t="shared" si="57" ref="AO26:BT26">AO40</f>
        <v>28</v>
      </c>
      <c r="AP26" s="79">
        <f t="shared" si="57"/>
        <v>54</v>
      </c>
      <c r="AQ26" s="79">
        <f t="shared" si="57"/>
        <v>20</v>
      </c>
      <c r="AR26" s="79">
        <f t="shared" si="57"/>
        <v>56</v>
      </c>
      <c r="AS26" s="79">
        <f t="shared" si="57"/>
        <v>27</v>
      </c>
      <c r="AT26" s="79">
        <f t="shared" si="57"/>
        <v>33</v>
      </c>
      <c r="AU26" s="79">
        <f t="shared" si="57"/>
        <v>49</v>
      </c>
      <c r="AV26" s="79">
        <f t="shared" si="57"/>
        <v>44</v>
      </c>
      <c r="AW26" s="79">
        <f t="shared" si="57"/>
        <v>29</v>
      </c>
      <c r="AX26" s="79">
        <f t="shared" si="57"/>
        <v>29</v>
      </c>
      <c r="AY26" s="79">
        <f t="shared" si="57"/>
        <v>38</v>
      </c>
      <c r="AZ26" s="79">
        <f t="shared" si="57"/>
        <v>33</v>
      </c>
      <c r="BA26" s="83">
        <f t="shared" si="57"/>
        <v>24</v>
      </c>
      <c r="BB26" s="79">
        <f t="shared" si="57"/>
        <v>52</v>
      </c>
      <c r="BC26" s="79">
        <f t="shared" si="57"/>
        <v>33</v>
      </c>
      <c r="BD26" s="79">
        <f t="shared" si="57"/>
        <v>53</v>
      </c>
      <c r="BE26" s="79">
        <f t="shared" si="57"/>
        <v>29</v>
      </c>
      <c r="BF26" s="79">
        <f t="shared" si="57"/>
        <v>36</v>
      </c>
      <c r="BG26" s="79">
        <f t="shared" si="57"/>
        <v>37</v>
      </c>
      <c r="BH26" s="79">
        <f t="shared" si="57"/>
        <v>31</v>
      </c>
      <c r="BI26" s="79">
        <f t="shared" si="57"/>
        <v>0</v>
      </c>
      <c r="BJ26" s="79">
        <f t="shared" si="57"/>
        <v>0</v>
      </c>
      <c r="BK26" s="79">
        <f t="shared" si="57"/>
        <v>0</v>
      </c>
      <c r="BL26" s="79">
        <f t="shared" si="57"/>
        <v>0</v>
      </c>
      <c r="BM26" s="83">
        <f t="shared" si="57"/>
        <v>0</v>
      </c>
      <c r="BN26" s="79">
        <f t="shared" si="57"/>
        <v>0</v>
      </c>
      <c r="BO26" s="79">
        <f t="shared" si="57"/>
        <v>0</v>
      </c>
      <c r="BP26" s="79">
        <f t="shared" si="57"/>
        <v>0</v>
      </c>
      <c r="BQ26" s="79">
        <f t="shared" si="57"/>
        <v>0</v>
      </c>
      <c r="BR26" s="79">
        <f t="shared" si="57"/>
        <v>0</v>
      </c>
      <c r="BS26" s="79">
        <f t="shared" si="57"/>
        <v>0</v>
      </c>
      <c r="BT26" s="79">
        <f t="shared" si="57"/>
        <v>0</v>
      </c>
      <c r="BU26" s="79">
        <f aca="true" t="shared" si="58" ref="BU26:CZ26">BU40</f>
        <v>0</v>
      </c>
      <c r="BV26" s="79">
        <f t="shared" si="58"/>
        <v>0</v>
      </c>
      <c r="BW26" s="79">
        <f t="shared" si="58"/>
        <v>0</v>
      </c>
      <c r="BX26" s="79">
        <f t="shared" si="58"/>
        <v>0</v>
      </c>
      <c r="BY26" s="83">
        <f t="shared" si="58"/>
        <v>0</v>
      </c>
      <c r="BZ26" s="79">
        <f t="shared" si="58"/>
        <v>0</v>
      </c>
      <c r="CA26" s="79">
        <f t="shared" si="58"/>
        <v>0</v>
      </c>
      <c r="CB26" s="79">
        <f t="shared" si="58"/>
        <v>0</v>
      </c>
      <c r="CC26" s="79">
        <f t="shared" si="58"/>
        <v>0</v>
      </c>
      <c r="CD26" s="79">
        <f t="shared" si="58"/>
        <v>0</v>
      </c>
      <c r="CE26" s="79">
        <f t="shared" si="58"/>
        <v>0</v>
      </c>
      <c r="CF26" s="79">
        <f t="shared" si="58"/>
        <v>0</v>
      </c>
      <c r="CG26" s="79">
        <f t="shared" si="58"/>
        <v>0</v>
      </c>
      <c r="CH26" s="79">
        <f t="shared" si="58"/>
        <v>0</v>
      </c>
      <c r="CI26" s="79">
        <f t="shared" si="58"/>
        <v>0</v>
      </c>
      <c r="CJ26" s="79">
        <f t="shared" si="58"/>
        <v>0</v>
      </c>
      <c r="CK26" s="83">
        <f t="shared" si="58"/>
        <v>0</v>
      </c>
      <c r="CL26" s="79">
        <f t="shared" si="58"/>
        <v>0</v>
      </c>
      <c r="CM26" s="79">
        <f t="shared" si="58"/>
        <v>0</v>
      </c>
      <c r="CN26" s="79">
        <f t="shared" si="58"/>
        <v>0</v>
      </c>
      <c r="CO26" s="79">
        <f t="shared" si="58"/>
        <v>0</v>
      </c>
      <c r="CP26" s="79">
        <f t="shared" si="58"/>
        <v>0</v>
      </c>
      <c r="CQ26" s="79">
        <f t="shared" si="58"/>
        <v>0</v>
      </c>
      <c r="CR26" s="79">
        <f t="shared" si="58"/>
        <v>0</v>
      </c>
      <c r="CS26" s="79">
        <f t="shared" si="58"/>
        <v>0</v>
      </c>
      <c r="CT26" s="79">
        <f t="shared" si="58"/>
        <v>0</v>
      </c>
      <c r="CU26" s="79">
        <f t="shared" si="58"/>
        <v>0</v>
      </c>
      <c r="CV26" s="79">
        <f t="shared" si="58"/>
        <v>0</v>
      </c>
      <c r="CW26" s="83">
        <f t="shared" si="58"/>
        <v>0</v>
      </c>
      <c r="CX26" s="79">
        <f t="shared" si="58"/>
        <v>43</v>
      </c>
      <c r="CY26" s="79">
        <f t="shared" si="58"/>
        <v>31</v>
      </c>
      <c r="CZ26" s="79">
        <f t="shared" si="58"/>
        <v>31</v>
      </c>
      <c r="DA26" s="79">
        <f aca="true" t="shared" si="59" ref="DA26:EF26">DA40</f>
        <v>39</v>
      </c>
      <c r="DB26" s="79">
        <f t="shared" si="59"/>
        <v>25</v>
      </c>
      <c r="DC26" s="79">
        <f t="shared" si="59"/>
        <v>45</v>
      </c>
      <c r="DD26" s="79">
        <f t="shared" si="59"/>
        <v>27</v>
      </c>
      <c r="DE26" s="79">
        <f t="shared" si="59"/>
        <v>22</v>
      </c>
      <c r="DF26" s="79">
        <f t="shared" si="59"/>
        <v>28</v>
      </c>
      <c r="DG26" s="79">
        <f t="shared" si="59"/>
        <v>23</v>
      </c>
      <c r="DH26" s="79">
        <f t="shared" si="59"/>
        <v>25</v>
      </c>
      <c r="DI26" s="83">
        <f t="shared" si="59"/>
        <v>14</v>
      </c>
      <c r="DJ26" s="79">
        <f t="shared" si="59"/>
        <v>50</v>
      </c>
      <c r="DK26" s="79">
        <f t="shared" si="59"/>
        <v>25</v>
      </c>
      <c r="DL26" s="79">
        <f t="shared" si="59"/>
        <v>45</v>
      </c>
      <c r="DM26" s="79">
        <f t="shared" si="59"/>
        <v>23</v>
      </c>
      <c r="DN26" s="79">
        <f t="shared" si="59"/>
        <v>26</v>
      </c>
      <c r="DO26" s="79">
        <f t="shared" si="59"/>
        <v>29</v>
      </c>
      <c r="DP26" s="79">
        <f t="shared" si="59"/>
        <v>32</v>
      </c>
      <c r="DQ26" s="79">
        <f t="shared" si="59"/>
        <v>18</v>
      </c>
      <c r="DR26" s="79">
        <f t="shared" si="59"/>
        <v>24</v>
      </c>
      <c r="DS26" s="79">
        <f t="shared" si="59"/>
        <v>27</v>
      </c>
      <c r="DT26" s="79">
        <f t="shared" si="59"/>
        <v>24</v>
      </c>
      <c r="DU26" s="83">
        <f t="shared" si="59"/>
        <v>13</v>
      </c>
      <c r="DV26" s="79">
        <f t="shared" si="59"/>
        <v>38</v>
      </c>
      <c r="DW26" s="79">
        <f t="shared" si="59"/>
        <v>30</v>
      </c>
      <c r="DX26" s="79">
        <f t="shared" si="59"/>
        <v>40</v>
      </c>
      <c r="DY26" s="79">
        <f t="shared" si="59"/>
        <v>22</v>
      </c>
      <c r="DZ26" s="79">
        <f t="shared" si="59"/>
        <v>22</v>
      </c>
      <c r="EA26" s="79">
        <f t="shared" si="59"/>
        <v>30</v>
      </c>
      <c r="EB26" s="79">
        <f t="shared" si="59"/>
        <v>34</v>
      </c>
      <c r="EC26" s="79">
        <f t="shared" si="59"/>
        <v>18</v>
      </c>
      <c r="ED26" s="79">
        <f t="shared" si="59"/>
        <v>39</v>
      </c>
      <c r="EE26" s="79">
        <f t="shared" si="59"/>
        <v>34</v>
      </c>
      <c r="EF26" s="79">
        <f t="shared" si="59"/>
        <v>18</v>
      </c>
      <c r="EG26" s="83">
        <f aca="true" t="shared" si="60" ref="EG26:FL26">EG40</f>
        <v>12</v>
      </c>
      <c r="EH26" s="79">
        <f t="shared" si="60"/>
        <v>45</v>
      </c>
      <c r="EI26" s="79">
        <f t="shared" si="60"/>
        <v>28</v>
      </c>
      <c r="EJ26" s="79">
        <f t="shared" si="60"/>
        <v>46</v>
      </c>
      <c r="EK26" s="79">
        <f t="shared" si="60"/>
        <v>24</v>
      </c>
      <c r="EL26" s="79">
        <f t="shared" si="60"/>
        <v>31</v>
      </c>
      <c r="EM26" s="79">
        <f t="shared" si="60"/>
        <v>30</v>
      </c>
      <c r="EN26" s="79">
        <f t="shared" si="60"/>
        <v>36</v>
      </c>
      <c r="EO26" s="79">
        <f t="shared" si="60"/>
        <v>23</v>
      </c>
      <c r="EP26" s="79">
        <f t="shared" si="60"/>
        <v>31</v>
      </c>
      <c r="EQ26" s="79">
        <f t="shared" si="60"/>
        <v>28</v>
      </c>
      <c r="ER26" s="79">
        <f t="shared" si="60"/>
        <v>19</v>
      </c>
      <c r="ES26" s="83">
        <f t="shared" si="60"/>
        <v>0</v>
      </c>
      <c r="ET26" s="79">
        <f t="shared" si="60"/>
        <v>0</v>
      </c>
      <c r="EU26" s="79">
        <f t="shared" si="60"/>
        <v>0</v>
      </c>
      <c r="EV26" s="79">
        <f t="shared" si="60"/>
        <v>0</v>
      </c>
      <c r="EW26" s="79">
        <f t="shared" si="60"/>
        <v>0</v>
      </c>
      <c r="EX26" s="79">
        <f t="shared" si="60"/>
        <v>0</v>
      </c>
      <c r="EY26" s="79">
        <f t="shared" si="60"/>
        <v>0</v>
      </c>
      <c r="EZ26" s="79">
        <f t="shared" si="60"/>
        <v>0</v>
      </c>
      <c r="FA26" s="79">
        <f t="shared" si="60"/>
        <v>0</v>
      </c>
      <c r="FB26" s="79">
        <f t="shared" si="60"/>
        <v>0</v>
      </c>
      <c r="FC26" s="79">
        <f t="shared" si="60"/>
        <v>0</v>
      </c>
      <c r="FD26" s="79">
        <f t="shared" si="60"/>
        <v>0</v>
      </c>
      <c r="FE26" s="83">
        <f t="shared" si="60"/>
        <v>0</v>
      </c>
      <c r="FF26" s="79">
        <f t="shared" si="60"/>
        <v>0</v>
      </c>
      <c r="FG26" s="79">
        <f t="shared" si="60"/>
        <v>0</v>
      </c>
      <c r="FH26" s="79">
        <f t="shared" si="60"/>
        <v>0</v>
      </c>
      <c r="FI26" s="79">
        <f t="shared" si="60"/>
        <v>0</v>
      </c>
      <c r="FJ26" s="79">
        <f t="shared" si="60"/>
        <v>0</v>
      </c>
      <c r="FK26" s="79">
        <f t="shared" si="60"/>
        <v>0</v>
      </c>
      <c r="FL26" s="79">
        <f t="shared" si="60"/>
        <v>0</v>
      </c>
      <c r="FM26" s="79">
        <f aca="true" t="shared" si="61" ref="FM26:GR26">FM40</f>
        <v>0</v>
      </c>
      <c r="FN26" s="79">
        <f t="shared" si="61"/>
        <v>0</v>
      </c>
      <c r="FO26" s="79">
        <f t="shared" si="61"/>
        <v>0</v>
      </c>
      <c r="FP26" s="79">
        <f t="shared" si="61"/>
        <v>0</v>
      </c>
      <c r="FQ26" s="83">
        <f t="shared" si="61"/>
        <v>0</v>
      </c>
      <c r="FR26" s="79">
        <f t="shared" si="61"/>
        <v>0</v>
      </c>
      <c r="FS26" s="79">
        <f t="shared" si="61"/>
        <v>0</v>
      </c>
      <c r="FT26" s="79">
        <f t="shared" si="61"/>
        <v>0</v>
      </c>
      <c r="FU26" s="79">
        <f t="shared" si="61"/>
        <v>0</v>
      </c>
      <c r="FV26" s="79">
        <f t="shared" si="61"/>
        <v>0</v>
      </c>
      <c r="FW26" s="79">
        <f t="shared" si="61"/>
        <v>0</v>
      </c>
      <c r="FX26" s="79">
        <f t="shared" si="61"/>
        <v>0</v>
      </c>
      <c r="FY26" s="79">
        <f t="shared" si="61"/>
        <v>0</v>
      </c>
      <c r="FZ26" s="79">
        <f t="shared" si="61"/>
        <v>0</v>
      </c>
      <c r="GA26" s="79">
        <f t="shared" si="61"/>
        <v>0</v>
      </c>
      <c r="GB26" s="79">
        <f t="shared" si="61"/>
        <v>0</v>
      </c>
      <c r="GC26" s="83">
        <f t="shared" si="61"/>
        <v>0</v>
      </c>
      <c r="GD26" s="79">
        <f t="shared" si="61"/>
        <v>0</v>
      </c>
      <c r="GE26" s="79">
        <f t="shared" si="61"/>
        <v>0</v>
      </c>
      <c r="GF26" s="79">
        <f t="shared" si="61"/>
        <v>0</v>
      </c>
      <c r="GG26" s="79">
        <f t="shared" si="61"/>
        <v>0</v>
      </c>
      <c r="GH26" s="79">
        <f t="shared" si="61"/>
        <v>0</v>
      </c>
      <c r="GI26" s="79">
        <f t="shared" si="61"/>
        <v>0</v>
      </c>
      <c r="GJ26" s="79">
        <f t="shared" si="61"/>
        <v>0</v>
      </c>
      <c r="GK26" s="79">
        <f t="shared" si="61"/>
        <v>0</v>
      </c>
      <c r="GL26" s="79">
        <f t="shared" si="61"/>
        <v>0</v>
      </c>
      <c r="GM26" s="79">
        <f t="shared" si="61"/>
        <v>0</v>
      </c>
      <c r="GN26" s="79">
        <f t="shared" si="61"/>
        <v>0</v>
      </c>
      <c r="GO26" s="83">
        <f t="shared" si="61"/>
        <v>0</v>
      </c>
      <c r="GP26" s="79">
        <f t="shared" si="61"/>
        <v>0</v>
      </c>
      <c r="GQ26" s="79">
        <f t="shared" si="61"/>
        <v>0</v>
      </c>
      <c r="GR26" s="79">
        <f t="shared" si="61"/>
        <v>0</v>
      </c>
      <c r="GS26" s="79">
        <f aca="true" t="shared" si="62" ref="GS26:HA26">GS40</f>
        <v>0</v>
      </c>
      <c r="GT26" s="79">
        <f t="shared" si="62"/>
        <v>0</v>
      </c>
      <c r="GU26" s="79">
        <f t="shared" si="62"/>
        <v>0</v>
      </c>
      <c r="GV26" s="79">
        <f t="shared" si="62"/>
        <v>0</v>
      </c>
      <c r="GW26" s="79">
        <f t="shared" si="62"/>
        <v>0</v>
      </c>
      <c r="GX26" s="79">
        <f t="shared" si="62"/>
        <v>0</v>
      </c>
      <c r="GY26" s="79">
        <f t="shared" si="62"/>
        <v>0</v>
      </c>
      <c r="GZ26" s="79">
        <f t="shared" si="62"/>
        <v>0</v>
      </c>
      <c r="HA26" s="83">
        <f t="shared" si="62"/>
        <v>0</v>
      </c>
    </row>
    <row r="27" spans="2:209" ht="12">
      <c r="B27" s="28"/>
      <c r="C27" s="77" t="s">
        <v>48</v>
      </c>
      <c r="D27" s="78" t="s">
        <v>12</v>
      </c>
      <c r="E27" s="303">
        <v>615629</v>
      </c>
      <c r="F27" s="61">
        <v>1488515</v>
      </c>
      <c r="G27" s="61">
        <v>1148080</v>
      </c>
      <c r="H27" s="61">
        <v>1162578</v>
      </c>
      <c r="I27" s="61">
        <v>1099182</v>
      </c>
      <c r="J27" s="61">
        <v>968274</v>
      </c>
      <c r="K27" s="61">
        <v>1286219</v>
      </c>
      <c r="L27" s="61">
        <v>887476</v>
      </c>
      <c r="M27" s="61">
        <v>834757</v>
      </c>
      <c r="N27" s="61">
        <v>1646679</v>
      </c>
      <c r="O27" s="61">
        <v>1420360</v>
      </c>
      <c r="P27" s="61">
        <v>875490</v>
      </c>
      <c r="Q27" s="66">
        <v>660774</v>
      </c>
      <c r="R27" s="63">
        <v>1574031</v>
      </c>
      <c r="S27" s="63">
        <v>1266027</v>
      </c>
      <c r="T27" s="63">
        <v>1712089</v>
      </c>
      <c r="U27" s="63">
        <v>1035389</v>
      </c>
      <c r="V27" s="63">
        <v>922962</v>
      </c>
      <c r="W27" s="63">
        <v>1193202</v>
      </c>
      <c r="X27" s="63">
        <v>1729374</v>
      </c>
      <c r="Y27" s="63">
        <v>985277</v>
      </c>
      <c r="Z27" s="63">
        <v>1400297</v>
      </c>
      <c r="AA27" s="63">
        <v>1417496</v>
      </c>
      <c r="AB27" s="64">
        <v>1481465</v>
      </c>
      <c r="AC27" s="65">
        <v>942058</v>
      </c>
      <c r="AD27" s="303">
        <v>1886931</v>
      </c>
      <c r="AE27" s="303">
        <v>1433747</v>
      </c>
      <c r="AF27" s="303">
        <v>1825368</v>
      </c>
      <c r="AG27" s="303">
        <v>1378754</v>
      </c>
      <c r="AH27" s="303">
        <v>1193691</v>
      </c>
      <c r="AI27" s="303">
        <v>1045385</v>
      </c>
      <c r="AJ27" s="303">
        <v>1328095</v>
      </c>
      <c r="AK27" s="303">
        <v>1438057</v>
      </c>
      <c r="AL27" s="303">
        <v>1571998</v>
      </c>
      <c r="AM27" s="303">
        <v>1400858</v>
      </c>
      <c r="AN27" s="312">
        <v>1419944</v>
      </c>
      <c r="AO27" s="313">
        <v>1102199</v>
      </c>
      <c r="AP27" s="303">
        <v>2156441</v>
      </c>
      <c r="AQ27" s="303">
        <v>779296</v>
      </c>
      <c r="AR27" s="303">
        <v>2293820</v>
      </c>
      <c r="AS27" s="303">
        <v>1248398</v>
      </c>
      <c r="AT27" s="303">
        <v>1037206</v>
      </c>
      <c r="AU27" s="303">
        <v>1908740</v>
      </c>
      <c r="AV27" s="303">
        <v>1512685</v>
      </c>
      <c r="AW27" s="303">
        <v>884822</v>
      </c>
      <c r="AX27" s="303">
        <v>1200668</v>
      </c>
      <c r="AY27" s="303">
        <v>1355783</v>
      </c>
      <c r="AZ27" s="312">
        <v>1285686</v>
      </c>
      <c r="BA27" s="313">
        <v>1156447</v>
      </c>
      <c r="BB27" s="303">
        <v>1914400</v>
      </c>
      <c r="BC27" s="303">
        <v>1364053</v>
      </c>
      <c r="BD27" s="303">
        <v>2383108</v>
      </c>
      <c r="BE27" s="303">
        <v>989824</v>
      </c>
      <c r="BF27" s="303">
        <v>1161901</v>
      </c>
      <c r="BG27" s="303">
        <v>1449587</v>
      </c>
      <c r="BH27" s="303">
        <v>1116323</v>
      </c>
      <c r="BI27" s="303"/>
      <c r="BJ27" s="303"/>
      <c r="BK27" s="303"/>
      <c r="BL27" s="312"/>
      <c r="BM27" s="31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12"/>
      <c r="BY27" s="31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12"/>
      <c r="CK27" s="31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12"/>
      <c r="CW27" s="313"/>
      <c r="CX27" s="303">
        <v>2066875</v>
      </c>
      <c r="CY27" s="303">
        <v>1198316</v>
      </c>
      <c r="CZ27" s="303">
        <v>1863737</v>
      </c>
      <c r="DA27" s="303">
        <v>1629402</v>
      </c>
      <c r="DB27" s="303">
        <v>1208695</v>
      </c>
      <c r="DC27" s="303">
        <v>2003049</v>
      </c>
      <c r="DD27" s="303">
        <v>1142709</v>
      </c>
      <c r="DE27" s="303">
        <v>702562</v>
      </c>
      <c r="DF27" s="303">
        <v>1274026</v>
      </c>
      <c r="DG27" s="303">
        <v>870149</v>
      </c>
      <c r="DH27" s="312">
        <v>1008993</v>
      </c>
      <c r="DI27" s="313">
        <v>635449</v>
      </c>
      <c r="DJ27" s="303">
        <v>1965186</v>
      </c>
      <c r="DK27" s="303">
        <v>1209522</v>
      </c>
      <c r="DL27" s="303">
        <v>1727257</v>
      </c>
      <c r="DM27" s="303">
        <v>986636</v>
      </c>
      <c r="DN27" s="303">
        <v>1039680</v>
      </c>
      <c r="DO27" s="303">
        <v>1185009</v>
      </c>
      <c r="DP27" s="303">
        <v>1304055</v>
      </c>
      <c r="DQ27" s="303">
        <v>484199</v>
      </c>
      <c r="DR27" s="303">
        <v>1040141</v>
      </c>
      <c r="DS27" s="303">
        <v>983706</v>
      </c>
      <c r="DT27" s="312">
        <v>1072361</v>
      </c>
      <c r="DU27" s="313">
        <v>599721</v>
      </c>
      <c r="DV27" s="303">
        <v>1390468</v>
      </c>
      <c r="DW27" s="303">
        <v>1255691</v>
      </c>
      <c r="DX27" s="303">
        <v>1516657</v>
      </c>
      <c r="DY27" s="303">
        <v>697601</v>
      </c>
      <c r="DZ27" s="303">
        <v>801774</v>
      </c>
      <c r="EA27" s="303">
        <v>1080475</v>
      </c>
      <c r="EB27" s="303">
        <v>1060853</v>
      </c>
      <c r="EC27" s="303">
        <v>538382</v>
      </c>
      <c r="ED27" s="303">
        <v>1348305</v>
      </c>
      <c r="EE27" s="303">
        <v>1531602</v>
      </c>
      <c r="EF27" s="312">
        <v>649969</v>
      </c>
      <c r="EG27" s="313">
        <v>396026</v>
      </c>
      <c r="EH27" s="303">
        <v>1776497</v>
      </c>
      <c r="EI27" s="303">
        <v>810706</v>
      </c>
      <c r="EJ27" s="303">
        <v>1667532</v>
      </c>
      <c r="EK27" s="303">
        <v>741711</v>
      </c>
      <c r="EL27" s="303">
        <v>983188</v>
      </c>
      <c r="EM27" s="303">
        <v>805169</v>
      </c>
      <c r="EN27" s="303">
        <v>1341350</v>
      </c>
      <c r="EO27" s="303">
        <v>814627</v>
      </c>
      <c r="EP27" s="303">
        <v>1029265</v>
      </c>
      <c r="EQ27" s="303">
        <v>793844</v>
      </c>
      <c r="ER27" s="312">
        <v>615629</v>
      </c>
      <c r="ES27" s="31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12"/>
      <c r="FE27" s="313"/>
      <c r="FF27" s="303"/>
      <c r="FG27" s="303"/>
      <c r="FH27" s="303"/>
      <c r="FI27" s="303"/>
      <c r="FJ27" s="303"/>
      <c r="FK27" s="303"/>
      <c r="FL27" s="303"/>
      <c r="FM27" s="303"/>
      <c r="FN27" s="303"/>
      <c r="FO27" s="303"/>
      <c r="FP27" s="312"/>
      <c r="FQ27" s="313"/>
      <c r="FR27" s="303"/>
      <c r="FS27" s="303"/>
      <c r="FT27" s="303"/>
      <c r="FU27" s="303"/>
      <c r="FV27" s="303"/>
      <c r="FW27" s="303"/>
      <c r="FX27" s="303"/>
      <c r="FY27" s="303"/>
      <c r="FZ27" s="303"/>
      <c r="GA27" s="303"/>
      <c r="GB27" s="312"/>
      <c r="GC27" s="313"/>
      <c r="GD27" s="303"/>
      <c r="GE27" s="303"/>
      <c r="GF27" s="303"/>
      <c r="GG27" s="303"/>
      <c r="GH27" s="303"/>
      <c r="GI27" s="303"/>
      <c r="GJ27" s="303"/>
      <c r="GK27" s="303"/>
      <c r="GL27" s="303"/>
      <c r="GM27" s="303"/>
      <c r="GN27" s="312"/>
      <c r="GO27" s="313"/>
      <c r="GP27" s="303"/>
      <c r="GQ27" s="303"/>
      <c r="GR27" s="303"/>
      <c r="GS27" s="303"/>
      <c r="GT27" s="303"/>
      <c r="GU27" s="303"/>
      <c r="GV27" s="303"/>
      <c r="GW27" s="303"/>
      <c r="GX27" s="303"/>
      <c r="GY27" s="303"/>
      <c r="GZ27" s="312"/>
      <c r="HA27" s="313"/>
    </row>
    <row r="28" spans="2:209" ht="12.75" thickBot="1">
      <c r="B28" s="40"/>
      <c r="C28" s="59" t="s">
        <v>45</v>
      </c>
      <c r="D28" s="78" t="s">
        <v>41</v>
      </c>
      <c r="E28" s="303">
        <v>77087640</v>
      </c>
      <c r="F28" s="61">
        <v>144012910</v>
      </c>
      <c r="G28" s="61">
        <v>137397206</v>
      </c>
      <c r="H28" s="61">
        <v>99031726</v>
      </c>
      <c r="I28" s="61">
        <v>90838891</v>
      </c>
      <c r="J28" s="61">
        <v>119626071</v>
      </c>
      <c r="K28" s="61">
        <v>122653378</v>
      </c>
      <c r="L28" s="61">
        <v>90316056</v>
      </c>
      <c r="M28" s="61">
        <v>67163084</v>
      </c>
      <c r="N28" s="61">
        <v>128676077</v>
      </c>
      <c r="O28" s="61">
        <v>125878320</v>
      </c>
      <c r="P28" s="61">
        <v>59267093</v>
      </c>
      <c r="Q28" s="66">
        <v>66281272</v>
      </c>
      <c r="R28" s="63">
        <v>105714605</v>
      </c>
      <c r="S28" s="63">
        <v>92062733</v>
      </c>
      <c r="T28" s="63">
        <v>136652199</v>
      </c>
      <c r="U28" s="63">
        <v>96220020</v>
      </c>
      <c r="V28" s="63">
        <v>67594668</v>
      </c>
      <c r="W28" s="63">
        <v>100175280</v>
      </c>
      <c r="X28" s="63">
        <v>110125519</v>
      </c>
      <c r="Y28" s="63">
        <v>80204816</v>
      </c>
      <c r="Z28" s="63">
        <v>108985253</v>
      </c>
      <c r="AA28" s="63">
        <v>101387092</v>
      </c>
      <c r="AB28" s="64">
        <v>117302543</v>
      </c>
      <c r="AC28" s="65">
        <v>82122715</v>
      </c>
      <c r="AD28" s="303">
        <v>172157736</v>
      </c>
      <c r="AE28" s="303">
        <v>126406301</v>
      </c>
      <c r="AF28" s="303">
        <v>180379293</v>
      </c>
      <c r="AG28" s="303">
        <v>101798300</v>
      </c>
      <c r="AH28" s="303">
        <v>99699638</v>
      </c>
      <c r="AI28" s="303">
        <v>77188461</v>
      </c>
      <c r="AJ28" s="303">
        <v>117508043</v>
      </c>
      <c r="AK28" s="303">
        <v>102091034</v>
      </c>
      <c r="AL28" s="303">
        <v>131124776</v>
      </c>
      <c r="AM28" s="303">
        <v>115329938</v>
      </c>
      <c r="AN28" s="312">
        <v>137605838</v>
      </c>
      <c r="AO28" s="314">
        <v>97309040</v>
      </c>
      <c r="AP28" s="303">
        <v>200634117</v>
      </c>
      <c r="AQ28" s="303">
        <v>68780049</v>
      </c>
      <c r="AR28" s="303">
        <v>200383600</v>
      </c>
      <c r="AS28" s="303">
        <v>102434327</v>
      </c>
      <c r="AT28" s="303">
        <v>98465763</v>
      </c>
      <c r="AU28" s="303">
        <v>216097059</v>
      </c>
      <c r="AV28" s="303">
        <v>157562497</v>
      </c>
      <c r="AW28" s="303">
        <v>88055716</v>
      </c>
      <c r="AX28" s="303">
        <v>128730016</v>
      </c>
      <c r="AY28" s="303">
        <v>148150424</v>
      </c>
      <c r="AZ28" s="312">
        <v>131238751</v>
      </c>
      <c r="BA28" s="314">
        <v>121552349</v>
      </c>
      <c r="BB28" s="303">
        <v>206944337</v>
      </c>
      <c r="BC28" s="303">
        <v>138488453</v>
      </c>
      <c r="BD28" s="303">
        <v>259082792</v>
      </c>
      <c r="BE28" s="303">
        <v>120269252</v>
      </c>
      <c r="BF28" s="303">
        <v>126495083</v>
      </c>
      <c r="BG28" s="303">
        <v>159517352</v>
      </c>
      <c r="BH28" s="303">
        <v>141272531</v>
      </c>
      <c r="BI28" s="303"/>
      <c r="BJ28" s="303"/>
      <c r="BK28" s="303"/>
      <c r="BL28" s="312"/>
      <c r="BM28" s="314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312"/>
      <c r="BY28" s="314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J28" s="312"/>
      <c r="CK28" s="314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12"/>
      <c r="CW28" s="314"/>
      <c r="CX28" s="303">
        <v>235034764</v>
      </c>
      <c r="CY28" s="303">
        <v>130895857</v>
      </c>
      <c r="CZ28" s="303">
        <v>197650892</v>
      </c>
      <c r="DA28" s="303">
        <v>177150776</v>
      </c>
      <c r="DB28" s="303">
        <v>116785900</v>
      </c>
      <c r="DC28" s="303">
        <v>241235716</v>
      </c>
      <c r="DD28" s="303">
        <v>107657810</v>
      </c>
      <c r="DE28" s="303">
        <v>91037206</v>
      </c>
      <c r="DF28" s="303">
        <v>122719724</v>
      </c>
      <c r="DG28" s="303">
        <v>88170196</v>
      </c>
      <c r="DH28" s="312">
        <v>102099833</v>
      </c>
      <c r="DI28" s="314">
        <v>63551213</v>
      </c>
      <c r="DJ28" s="303">
        <v>211484301</v>
      </c>
      <c r="DK28" s="303">
        <v>114291862</v>
      </c>
      <c r="DL28" s="303">
        <v>187897466</v>
      </c>
      <c r="DM28" s="303">
        <v>93499480</v>
      </c>
      <c r="DN28" s="303">
        <v>115849357</v>
      </c>
      <c r="DO28" s="303">
        <v>116169466</v>
      </c>
      <c r="DP28" s="303">
        <v>138922155</v>
      </c>
      <c r="DQ28" s="303">
        <v>57957092</v>
      </c>
      <c r="DR28" s="303">
        <v>98423457</v>
      </c>
      <c r="DS28" s="303">
        <v>90950565</v>
      </c>
      <c r="DT28" s="312">
        <v>102878592</v>
      </c>
      <c r="DU28" s="314">
        <v>56287498</v>
      </c>
      <c r="DV28" s="303">
        <v>146890794</v>
      </c>
      <c r="DW28" s="303">
        <v>117942280</v>
      </c>
      <c r="DX28" s="303">
        <v>155346794</v>
      </c>
      <c r="DY28" s="303">
        <v>111646307</v>
      </c>
      <c r="DZ28" s="303">
        <v>78618429</v>
      </c>
      <c r="EA28" s="303">
        <v>105085667</v>
      </c>
      <c r="EB28" s="303">
        <v>98310043</v>
      </c>
      <c r="EC28" s="303">
        <v>59224155</v>
      </c>
      <c r="ED28" s="303">
        <v>145799524</v>
      </c>
      <c r="EE28" s="303">
        <v>146430306</v>
      </c>
      <c r="EF28" s="312">
        <v>66805850</v>
      </c>
      <c r="EG28" s="314">
        <v>53448930</v>
      </c>
      <c r="EH28" s="303">
        <v>160089756</v>
      </c>
      <c r="EI28" s="303">
        <v>85530810</v>
      </c>
      <c r="EJ28" s="303">
        <v>160588481</v>
      </c>
      <c r="EK28" s="303">
        <v>71667308</v>
      </c>
      <c r="EL28" s="303">
        <v>108957061</v>
      </c>
      <c r="EM28" s="303">
        <v>84253096</v>
      </c>
      <c r="EN28" s="303">
        <v>135901677</v>
      </c>
      <c r="EO28" s="303">
        <v>78785660</v>
      </c>
      <c r="EP28" s="303">
        <v>101552702</v>
      </c>
      <c r="EQ28" s="303">
        <v>84456460</v>
      </c>
      <c r="ER28" s="312">
        <v>77087640</v>
      </c>
      <c r="ES28" s="314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12"/>
      <c r="FE28" s="314"/>
      <c r="FF28" s="303"/>
      <c r="FG28" s="303"/>
      <c r="FH28" s="303"/>
      <c r="FI28" s="303"/>
      <c r="FJ28" s="303"/>
      <c r="FK28" s="303"/>
      <c r="FL28" s="303"/>
      <c r="FM28" s="303"/>
      <c r="FN28" s="303"/>
      <c r="FO28" s="303"/>
      <c r="FP28" s="312"/>
      <c r="FQ28" s="314"/>
      <c r="FR28" s="303"/>
      <c r="FS28" s="303"/>
      <c r="FT28" s="303"/>
      <c r="FU28" s="303"/>
      <c r="FV28" s="303"/>
      <c r="FW28" s="303"/>
      <c r="FX28" s="303"/>
      <c r="FY28" s="303"/>
      <c r="FZ28" s="303"/>
      <c r="GA28" s="303"/>
      <c r="GB28" s="312"/>
      <c r="GC28" s="314"/>
      <c r="GD28" s="303"/>
      <c r="GE28" s="303"/>
      <c r="GF28" s="303"/>
      <c r="GG28" s="303"/>
      <c r="GH28" s="303"/>
      <c r="GI28" s="303"/>
      <c r="GJ28" s="303"/>
      <c r="GK28" s="303"/>
      <c r="GL28" s="303"/>
      <c r="GM28" s="303"/>
      <c r="GN28" s="312"/>
      <c r="GO28" s="314"/>
      <c r="GP28" s="303"/>
      <c r="GQ28" s="303"/>
      <c r="GR28" s="303"/>
      <c r="GS28" s="303"/>
      <c r="GT28" s="303"/>
      <c r="GU28" s="303"/>
      <c r="GV28" s="303"/>
      <c r="GW28" s="303"/>
      <c r="GX28" s="303"/>
      <c r="GY28" s="303"/>
      <c r="GZ28" s="312"/>
      <c r="HA28" s="314"/>
    </row>
    <row r="29" spans="2:209" ht="12.75" hidden="1" thickBot="1">
      <c r="B29" s="90"/>
      <c r="C29" s="90"/>
      <c r="D29" s="90"/>
      <c r="E29" s="102"/>
      <c r="F29" s="92">
        <f>IF(J29&gt;=1,J29,"")</f>
        <v>61</v>
      </c>
      <c r="G29" s="93" t="str">
        <f>IF(F29="","","万")</f>
        <v>万</v>
      </c>
      <c r="H29" s="93">
        <f>IF(K29&gt;0,K29,"")</f>
        <v>6</v>
      </c>
      <c r="I29" s="93" t="str">
        <f>IF(H29="","","千")</f>
        <v>千</v>
      </c>
      <c r="J29" s="92">
        <f>IF(M29=10,L29+1,L29)</f>
        <v>61</v>
      </c>
      <c r="K29" s="93">
        <f>IF(M29&lt;10,M29,"")</f>
        <v>6</v>
      </c>
      <c r="L29" s="94">
        <f>ROUNDDOWN(E27/10000,0)</f>
        <v>61</v>
      </c>
      <c r="M29" s="94">
        <f>ROUND((+E27-ROUNDDOWN(E27/10000,0)*10000)/1000,0)</f>
        <v>6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7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7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7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7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7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7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7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7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7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7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7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7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7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7"/>
    </row>
    <row r="30" spans="2:209" ht="12.75" hidden="1" thickBot="1">
      <c r="B30" s="90"/>
      <c r="C30" s="90"/>
      <c r="D30" s="90"/>
      <c r="E30" s="102"/>
      <c r="F30" s="97" t="str">
        <f>IF(ROUNDDOWN(E28/100000000,0)&gt;0,+ROUNDDOWN(E28/100000000,0)&amp;",","")&amp;+IF(ROUND(E28/100000,0)-(ROUNDDOWN(E28/100000000,0)*1000)&gt;99,ROUND(E28/100000,0)-ROUNDDOWN(E28/100000000,0)*1000,IF(ROUND(E28/100000,0)-ROUNDDOWN(E28/100000000,0)*1000&gt;9,"0"&amp;+ROUND(E28/100000,0)-ROUNDDOWN(E28/100000000,0)*1000,"00"&amp;+ROUND(E28/100000,0)-ROUNDDOWN(E28/100000000,0)*1000))</f>
        <v>771</v>
      </c>
      <c r="G30" s="98" t="s">
        <v>42</v>
      </c>
      <c r="H30" s="108"/>
      <c r="I30" s="108"/>
      <c r="J30" s="108"/>
      <c r="K30" s="108"/>
      <c r="L30" s="109"/>
      <c r="M30" s="109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10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10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10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10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10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10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10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10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10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10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10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10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10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10"/>
    </row>
    <row r="31" spans="2:209" ht="12">
      <c r="B31" s="14"/>
      <c r="C31" s="111" t="s">
        <v>49</v>
      </c>
      <c r="D31" s="112"/>
      <c r="E31" s="113">
        <v>38</v>
      </c>
      <c r="F31" s="113">
        <f aca="true" t="shared" si="63" ref="F31:BQ31">F32+F40</f>
        <v>52</v>
      </c>
      <c r="G31" s="113">
        <f t="shared" si="63"/>
        <v>43</v>
      </c>
      <c r="H31" s="113">
        <f t="shared" si="63"/>
        <v>65</v>
      </c>
      <c r="I31" s="113">
        <f t="shared" si="63"/>
        <v>35</v>
      </c>
      <c r="J31" s="113">
        <f t="shared" si="63"/>
        <v>42</v>
      </c>
      <c r="K31" s="113">
        <f t="shared" si="63"/>
        <v>50</v>
      </c>
      <c r="L31" s="113">
        <f t="shared" si="63"/>
        <v>36</v>
      </c>
      <c r="M31" s="113">
        <f t="shared" si="63"/>
        <v>31</v>
      </c>
      <c r="N31" s="113">
        <f t="shared" si="63"/>
        <v>56</v>
      </c>
      <c r="O31" s="113">
        <f t="shared" si="63"/>
        <v>40</v>
      </c>
      <c r="P31" s="113">
        <f t="shared" si="63"/>
        <v>41</v>
      </c>
      <c r="Q31" s="113">
        <f t="shared" si="63"/>
        <v>35</v>
      </c>
      <c r="R31" s="113">
        <f t="shared" si="63"/>
        <v>46</v>
      </c>
      <c r="S31" s="113">
        <f t="shared" si="63"/>
        <v>43</v>
      </c>
      <c r="T31" s="113">
        <f t="shared" si="63"/>
        <v>71</v>
      </c>
      <c r="U31" s="113">
        <f t="shared" si="63"/>
        <v>42</v>
      </c>
      <c r="V31" s="113">
        <f t="shared" si="63"/>
        <v>35</v>
      </c>
      <c r="W31" s="113">
        <f t="shared" si="63"/>
        <v>49</v>
      </c>
      <c r="X31" s="113">
        <f t="shared" si="63"/>
        <v>53</v>
      </c>
      <c r="Y31" s="113">
        <f t="shared" si="63"/>
        <v>36</v>
      </c>
      <c r="Z31" s="113">
        <f t="shared" si="63"/>
        <v>47</v>
      </c>
      <c r="AA31" s="113">
        <f t="shared" si="63"/>
        <v>61</v>
      </c>
      <c r="AB31" s="113">
        <f t="shared" si="63"/>
        <v>51</v>
      </c>
      <c r="AC31" s="113">
        <f t="shared" si="63"/>
        <v>39</v>
      </c>
      <c r="AD31" s="114">
        <f t="shared" si="63"/>
        <v>58</v>
      </c>
      <c r="AE31" s="114">
        <f t="shared" si="63"/>
        <v>50</v>
      </c>
      <c r="AF31" s="114">
        <f t="shared" si="63"/>
        <v>73</v>
      </c>
      <c r="AG31" s="114">
        <f t="shared" si="63"/>
        <v>37</v>
      </c>
      <c r="AH31" s="114">
        <f t="shared" si="63"/>
        <v>45</v>
      </c>
      <c r="AI31" s="114">
        <f t="shared" si="63"/>
        <v>38</v>
      </c>
      <c r="AJ31" s="114">
        <f t="shared" si="63"/>
        <v>43</v>
      </c>
      <c r="AK31" s="114">
        <f t="shared" si="63"/>
        <v>50</v>
      </c>
      <c r="AL31" s="114">
        <f t="shared" si="63"/>
        <v>51</v>
      </c>
      <c r="AM31" s="114">
        <f t="shared" si="63"/>
        <v>40</v>
      </c>
      <c r="AN31" s="114">
        <f t="shared" si="63"/>
        <v>54</v>
      </c>
      <c r="AO31" s="115">
        <f t="shared" si="63"/>
        <v>38</v>
      </c>
      <c r="AP31" s="113">
        <f t="shared" si="63"/>
        <v>65</v>
      </c>
      <c r="AQ31" s="113">
        <f t="shared" si="63"/>
        <v>33</v>
      </c>
      <c r="AR31" s="113">
        <f t="shared" si="63"/>
        <v>89</v>
      </c>
      <c r="AS31" s="113">
        <f t="shared" si="63"/>
        <v>37</v>
      </c>
      <c r="AT31" s="113">
        <f t="shared" si="63"/>
        <v>50</v>
      </c>
      <c r="AU31" s="113">
        <f t="shared" si="63"/>
        <v>69</v>
      </c>
      <c r="AV31" s="113">
        <f t="shared" si="63"/>
        <v>55</v>
      </c>
      <c r="AW31" s="113">
        <f t="shared" si="63"/>
        <v>37</v>
      </c>
      <c r="AX31" s="113">
        <f t="shared" si="63"/>
        <v>46</v>
      </c>
      <c r="AY31" s="113">
        <f t="shared" si="63"/>
        <v>57</v>
      </c>
      <c r="AZ31" s="116">
        <f t="shared" si="63"/>
        <v>52</v>
      </c>
      <c r="BA31" s="117">
        <f t="shared" si="63"/>
        <v>38</v>
      </c>
      <c r="BB31" s="113">
        <f t="shared" si="63"/>
        <v>64</v>
      </c>
      <c r="BC31" s="113">
        <f t="shared" si="63"/>
        <v>43</v>
      </c>
      <c r="BD31" s="113">
        <f t="shared" si="63"/>
        <v>86</v>
      </c>
      <c r="BE31" s="113">
        <f t="shared" si="63"/>
        <v>43</v>
      </c>
      <c r="BF31" s="113">
        <f t="shared" si="63"/>
        <v>50</v>
      </c>
      <c r="BG31" s="113">
        <f t="shared" si="63"/>
        <v>53</v>
      </c>
      <c r="BH31" s="113">
        <f t="shared" si="63"/>
        <v>43</v>
      </c>
      <c r="BI31" s="113">
        <f t="shared" si="63"/>
        <v>0</v>
      </c>
      <c r="BJ31" s="113">
        <f t="shared" si="63"/>
        <v>0</v>
      </c>
      <c r="BK31" s="113">
        <f t="shared" si="63"/>
        <v>0</v>
      </c>
      <c r="BL31" s="116">
        <f t="shared" si="63"/>
        <v>0</v>
      </c>
      <c r="BM31" s="117">
        <f t="shared" si="63"/>
        <v>0</v>
      </c>
      <c r="BN31" s="113">
        <f t="shared" si="63"/>
        <v>0</v>
      </c>
      <c r="BO31" s="113">
        <f t="shared" si="63"/>
        <v>0</v>
      </c>
      <c r="BP31" s="113">
        <f t="shared" si="63"/>
        <v>0</v>
      </c>
      <c r="BQ31" s="113">
        <f t="shared" si="63"/>
        <v>0</v>
      </c>
      <c r="BR31" s="113">
        <f aca="true" t="shared" si="64" ref="BR31:EC31">BR32+BR40</f>
        <v>0</v>
      </c>
      <c r="BS31" s="113">
        <f t="shared" si="64"/>
        <v>0</v>
      </c>
      <c r="BT31" s="113">
        <f t="shared" si="64"/>
        <v>0</v>
      </c>
      <c r="BU31" s="113">
        <f t="shared" si="64"/>
        <v>0</v>
      </c>
      <c r="BV31" s="113">
        <f t="shared" si="64"/>
        <v>0</v>
      </c>
      <c r="BW31" s="113">
        <f t="shared" si="64"/>
        <v>0</v>
      </c>
      <c r="BX31" s="116">
        <f t="shared" si="64"/>
        <v>0</v>
      </c>
      <c r="BY31" s="117">
        <f t="shared" si="64"/>
        <v>0</v>
      </c>
      <c r="BZ31" s="113">
        <f t="shared" si="64"/>
        <v>0</v>
      </c>
      <c r="CA31" s="113">
        <f t="shared" si="64"/>
        <v>0</v>
      </c>
      <c r="CB31" s="113">
        <f t="shared" si="64"/>
        <v>0</v>
      </c>
      <c r="CC31" s="113">
        <f t="shared" si="64"/>
        <v>0</v>
      </c>
      <c r="CD31" s="113">
        <f t="shared" si="64"/>
        <v>0</v>
      </c>
      <c r="CE31" s="113">
        <f t="shared" si="64"/>
        <v>0</v>
      </c>
      <c r="CF31" s="113">
        <f t="shared" si="64"/>
        <v>0</v>
      </c>
      <c r="CG31" s="113">
        <f t="shared" si="64"/>
        <v>0</v>
      </c>
      <c r="CH31" s="113">
        <f t="shared" si="64"/>
        <v>0</v>
      </c>
      <c r="CI31" s="113">
        <f t="shared" si="64"/>
        <v>0</v>
      </c>
      <c r="CJ31" s="116">
        <f t="shared" si="64"/>
        <v>0</v>
      </c>
      <c r="CK31" s="117">
        <f t="shared" si="64"/>
        <v>0</v>
      </c>
      <c r="CL31" s="113">
        <f t="shared" si="64"/>
        <v>0</v>
      </c>
      <c r="CM31" s="113">
        <f t="shared" si="64"/>
        <v>0</v>
      </c>
      <c r="CN31" s="113">
        <f t="shared" si="64"/>
        <v>0</v>
      </c>
      <c r="CO31" s="113">
        <f t="shared" si="64"/>
        <v>0</v>
      </c>
      <c r="CP31" s="113">
        <f t="shared" si="64"/>
        <v>0</v>
      </c>
      <c r="CQ31" s="113">
        <f t="shared" si="64"/>
        <v>0</v>
      </c>
      <c r="CR31" s="113">
        <f t="shared" si="64"/>
        <v>0</v>
      </c>
      <c r="CS31" s="113">
        <f t="shared" si="64"/>
        <v>0</v>
      </c>
      <c r="CT31" s="113">
        <f t="shared" si="64"/>
        <v>0</v>
      </c>
      <c r="CU31" s="113">
        <f t="shared" si="64"/>
        <v>0</v>
      </c>
      <c r="CV31" s="116">
        <f t="shared" si="64"/>
        <v>0</v>
      </c>
      <c r="CW31" s="117">
        <f t="shared" si="64"/>
        <v>0</v>
      </c>
      <c r="CX31" s="113">
        <f t="shared" si="64"/>
        <v>56</v>
      </c>
      <c r="CY31" s="113">
        <f t="shared" si="64"/>
        <v>45</v>
      </c>
      <c r="CZ31" s="113">
        <f t="shared" si="64"/>
        <v>57</v>
      </c>
      <c r="DA31" s="113">
        <f t="shared" si="64"/>
        <v>63</v>
      </c>
      <c r="DB31" s="113">
        <f t="shared" si="64"/>
        <v>43</v>
      </c>
      <c r="DC31" s="113">
        <f t="shared" si="64"/>
        <v>60</v>
      </c>
      <c r="DD31" s="113">
        <f t="shared" si="64"/>
        <v>49</v>
      </c>
      <c r="DE31" s="113">
        <f t="shared" si="64"/>
        <v>34</v>
      </c>
      <c r="DF31" s="113">
        <f t="shared" si="64"/>
        <v>43</v>
      </c>
      <c r="DG31" s="113">
        <f t="shared" si="64"/>
        <v>45</v>
      </c>
      <c r="DH31" s="116">
        <f t="shared" si="64"/>
        <v>36</v>
      </c>
      <c r="DI31" s="117">
        <f t="shared" si="64"/>
        <v>26</v>
      </c>
      <c r="DJ31" s="113">
        <f t="shared" si="64"/>
        <v>65</v>
      </c>
      <c r="DK31" s="113">
        <f t="shared" si="64"/>
        <v>41</v>
      </c>
      <c r="DL31" s="113">
        <f t="shared" si="64"/>
        <v>84</v>
      </c>
      <c r="DM31" s="113">
        <f t="shared" si="64"/>
        <v>37</v>
      </c>
      <c r="DN31" s="113">
        <f t="shared" si="64"/>
        <v>51</v>
      </c>
      <c r="DO31" s="113">
        <f t="shared" si="64"/>
        <v>51</v>
      </c>
      <c r="DP31" s="113">
        <f t="shared" si="64"/>
        <v>55</v>
      </c>
      <c r="DQ31" s="113">
        <f t="shared" si="64"/>
        <v>34</v>
      </c>
      <c r="DR31" s="113">
        <f t="shared" si="64"/>
        <v>53</v>
      </c>
      <c r="DS31" s="113">
        <f t="shared" si="64"/>
        <v>46</v>
      </c>
      <c r="DT31" s="116">
        <f t="shared" si="64"/>
        <v>38</v>
      </c>
      <c r="DU31" s="117">
        <f t="shared" si="64"/>
        <v>33</v>
      </c>
      <c r="DV31" s="113">
        <f t="shared" si="64"/>
        <v>52</v>
      </c>
      <c r="DW31" s="113">
        <f t="shared" si="64"/>
        <v>46</v>
      </c>
      <c r="DX31" s="113">
        <f t="shared" si="64"/>
        <v>82</v>
      </c>
      <c r="DY31" s="113">
        <f t="shared" si="64"/>
        <v>40</v>
      </c>
      <c r="DZ31" s="113">
        <f t="shared" si="64"/>
        <v>37</v>
      </c>
      <c r="EA31" s="113">
        <f t="shared" si="64"/>
        <v>52</v>
      </c>
      <c r="EB31" s="113">
        <f t="shared" si="64"/>
        <v>60</v>
      </c>
      <c r="EC31" s="113">
        <f t="shared" si="64"/>
        <v>35</v>
      </c>
      <c r="ED31" s="113">
        <f aca="true" t="shared" si="65" ref="ED31:GO31">ED32+ED40</f>
        <v>57</v>
      </c>
      <c r="EE31" s="113">
        <f t="shared" si="65"/>
        <v>54</v>
      </c>
      <c r="EF31" s="116">
        <f t="shared" si="65"/>
        <v>39</v>
      </c>
      <c r="EG31" s="117">
        <f t="shared" si="65"/>
        <v>30</v>
      </c>
      <c r="EH31" s="113">
        <f t="shared" si="65"/>
        <v>57</v>
      </c>
      <c r="EI31" s="113">
        <f t="shared" si="65"/>
        <v>48</v>
      </c>
      <c r="EJ31" s="113">
        <f t="shared" si="65"/>
        <v>78</v>
      </c>
      <c r="EK31" s="113">
        <f t="shared" si="65"/>
        <v>43</v>
      </c>
      <c r="EL31" s="113">
        <f t="shared" si="65"/>
        <v>45</v>
      </c>
      <c r="EM31" s="113">
        <f t="shared" si="65"/>
        <v>42</v>
      </c>
      <c r="EN31" s="113">
        <f t="shared" si="65"/>
        <v>47</v>
      </c>
      <c r="EO31" s="113">
        <f t="shared" si="65"/>
        <v>36</v>
      </c>
      <c r="EP31" s="113">
        <f t="shared" si="65"/>
        <v>53</v>
      </c>
      <c r="EQ31" s="113">
        <f t="shared" si="65"/>
        <v>49</v>
      </c>
      <c r="ER31" s="116">
        <f t="shared" si="65"/>
        <v>38</v>
      </c>
      <c r="ES31" s="117">
        <f t="shared" si="65"/>
        <v>0</v>
      </c>
      <c r="ET31" s="113">
        <f t="shared" si="65"/>
        <v>0</v>
      </c>
      <c r="EU31" s="113">
        <f t="shared" si="65"/>
        <v>0</v>
      </c>
      <c r="EV31" s="113">
        <f t="shared" si="65"/>
        <v>0</v>
      </c>
      <c r="EW31" s="113">
        <f t="shared" si="65"/>
        <v>0</v>
      </c>
      <c r="EX31" s="113">
        <f t="shared" si="65"/>
        <v>0</v>
      </c>
      <c r="EY31" s="113">
        <f t="shared" si="65"/>
        <v>0</v>
      </c>
      <c r="EZ31" s="113">
        <f t="shared" si="65"/>
        <v>0</v>
      </c>
      <c r="FA31" s="113">
        <f t="shared" si="65"/>
        <v>0</v>
      </c>
      <c r="FB31" s="113">
        <f t="shared" si="65"/>
        <v>0</v>
      </c>
      <c r="FC31" s="113">
        <f t="shared" si="65"/>
        <v>0</v>
      </c>
      <c r="FD31" s="116">
        <f t="shared" si="65"/>
        <v>0</v>
      </c>
      <c r="FE31" s="117">
        <f t="shared" si="65"/>
        <v>0</v>
      </c>
      <c r="FF31" s="113">
        <f t="shared" si="65"/>
        <v>0</v>
      </c>
      <c r="FG31" s="113">
        <f t="shared" si="65"/>
        <v>0</v>
      </c>
      <c r="FH31" s="113">
        <f t="shared" si="65"/>
        <v>0</v>
      </c>
      <c r="FI31" s="113">
        <f t="shared" si="65"/>
        <v>0</v>
      </c>
      <c r="FJ31" s="113">
        <f t="shared" si="65"/>
        <v>0</v>
      </c>
      <c r="FK31" s="113">
        <f t="shared" si="65"/>
        <v>0</v>
      </c>
      <c r="FL31" s="113">
        <f t="shared" si="65"/>
        <v>0</v>
      </c>
      <c r="FM31" s="113">
        <f t="shared" si="65"/>
        <v>0</v>
      </c>
      <c r="FN31" s="113">
        <f t="shared" si="65"/>
        <v>0</v>
      </c>
      <c r="FO31" s="113">
        <f t="shared" si="65"/>
        <v>0</v>
      </c>
      <c r="FP31" s="116">
        <f t="shared" si="65"/>
        <v>0</v>
      </c>
      <c r="FQ31" s="117">
        <f t="shared" si="65"/>
        <v>0</v>
      </c>
      <c r="FR31" s="113">
        <f t="shared" si="65"/>
        <v>0</v>
      </c>
      <c r="FS31" s="113">
        <f t="shared" si="65"/>
        <v>0</v>
      </c>
      <c r="FT31" s="113">
        <f t="shared" si="65"/>
        <v>0</v>
      </c>
      <c r="FU31" s="113">
        <f t="shared" si="65"/>
        <v>0</v>
      </c>
      <c r="FV31" s="113">
        <f t="shared" si="65"/>
        <v>0</v>
      </c>
      <c r="FW31" s="113">
        <f t="shared" si="65"/>
        <v>0</v>
      </c>
      <c r="FX31" s="113">
        <f t="shared" si="65"/>
        <v>0</v>
      </c>
      <c r="FY31" s="113">
        <f t="shared" si="65"/>
        <v>0</v>
      </c>
      <c r="FZ31" s="113">
        <f t="shared" si="65"/>
        <v>0</v>
      </c>
      <c r="GA31" s="113">
        <f t="shared" si="65"/>
        <v>0</v>
      </c>
      <c r="GB31" s="116">
        <f t="shared" si="65"/>
        <v>0</v>
      </c>
      <c r="GC31" s="117">
        <f t="shared" si="65"/>
        <v>0</v>
      </c>
      <c r="GD31" s="113">
        <f t="shared" si="65"/>
        <v>0</v>
      </c>
      <c r="GE31" s="113">
        <f t="shared" si="65"/>
        <v>0</v>
      </c>
      <c r="GF31" s="113">
        <f t="shared" si="65"/>
        <v>0</v>
      </c>
      <c r="GG31" s="113">
        <f t="shared" si="65"/>
        <v>0</v>
      </c>
      <c r="GH31" s="113">
        <f t="shared" si="65"/>
        <v>0</v>
      </c>
      <c r="GI31" s="113">
        <f t="shared" si="65"/>
        <v>0</v>
      </c>
      <c r="GJ31" s="113">
        <f t="shared" si="65"/>
        <v>0</v>
      </c>
      <c r="GK31" s="113">
        <f t="shared" si="65"/>
        <v>0</v>
      </c>
      <c r="GL31" s="113">
        <f t="shared" si="65"/>
        <v>0</v>
      </c>
      <c r="GM31" s="113">
        <f t="shared" si="65"/>
        <v>0</v>
      </c>
      <c r="GN31" s="116">
        <f t="shared" si="65"/>
        <v>0</v>
      </c>
      <c r="GO31" s="117">
        <f t="shared" si="65"/>
        <v>0</v>
      </c>
      <c r="GP31" s="113">
        <f aca="true" t="shared" si="66" ref="GP31:HA31">GP32+GP40</f>
        <v>0</v>
      </c>
      <c r="GQ31" s="113">
        <f t="shared" si="66"/>
        <v>0</v>
      </c>
      <c r="GR31" s="113">
        <f t="shared" si="66"/>
        <v>0</v>
      </c>
      <c r="GS31" s="113">
        <f t="shared" si="66"/>
        <v>0</v>
      </c>
      <c r="GT31" s="113">
        <f t="shared" si="66"/>
        <v>0</v>
      </c>
      <c r="GU31" s="113">
        <f t="shared" si="66"/>
        <v>0</v>
      </c>
      <c r="GV31" s="113">
        <f t="shared" si="66"/>
        <v>0</v>
      </c>
      <c r="GW31" s="113">
        <f t="shared" si="66"/>
        <v>0</v>
      </c>
      <c r="GX31" s="113">
        <f t="shared" si="66"/>
        <v>0</v>
      </c>
      <c r="GY31" s="113">
        <f t="shared" si="66"/>
        <v>0</v>
      </c>
      <c r="GZ31" s="116">
        <f t="shared" si="66"/>
        <v>0</v>
      </c>
      <c r="HA31" s="117">
        <f t="shared" si="66"/>
        <v>0</v>
      </c>
    </row>
    <row r="32" spans="2:209" ht="12">
      <c r="B32" s="28" t="s">
        <v>40</v>
      </c>
      <c r="C32" s="118"/>
      <c r="D32" s="119" t="s">
        <v>20</v>
      </c>
      <c r="E32" s="120">
        <v>19</v>
      </c>
      <c r="F32" s="120">
        <f aca="true" t="shared" si="67" ref="F32:BQ32">SUM(F33:F39)</f>
        <v>13</v>
      </c>
      <c r="G32" s="120">
        <f t="shared" si="67"/>
        <v>10</v>
      </c>
      <c r="H32" s="120">
        <f t="shared" si="67"/>
        <v>27</v>
      </c>
      <c r="I32" s="120">
        <f t="shared" si="67"/>
        <v>12</v>
      </c>
      <c r="J32" s="120">
        <f t="shared" si="67"/>
        <v>16</v>
      </c>
      <c r="K32" s="120">
        <f t="shared" si="67"/>
        <v>15</v>
      </c>
      <c r="L32" s="120">
        <f t="shared" si="67"/>
        <v>10</v>
      </c>
      <c r="M32" s="120">
        <f t="shared" si="67"/>
        <v>7</v>
      </c>
      <c r="N32" s="120">
        <f t="shared" si="67"/>
        <v>14</v>
      </c>
      <c r="O32" s="120">
        <f t="shared" si="67"/>
        <v>9</v>
      </c>
      <c r="P32" s="120">
        <f t="shared" si="67"/>
        <v>18</v>
      </c>
      <c r="Q32" s="120">
        <f t="shared" si="67"/>
        <v>12</v>
      </c>
      <c r="R32" s="120">
        <f t="shared" si="67"/>
        <v>10</v>
      </c>
      <c r="S32" s="120">
        <f t="shared" si="67"/>
        <v>11</v>
      </c>
      <c r="T32" s="120">
        <f t="shared" si="67"/>
        <v>26</v>
      </c>
      <c r="U32" s="120">
        <f t="shared" si="67"/>
        <v>12</v>
      </c>
      <c r="V32" s="120">
        <f t="shared" si="67"/>
        <v>10</v>
      </c>
      <c r="W32" s="120">
        <f t="shared" si="67"/>
        <v>13</v>
      </c>
      <c r="X32" s="120">
        <f t="shared" si="67"/>
        <v>17</v>
      </c>
      <c r="Y32" s="120">
        <f t="shared" si="67"/>
        <v>8</v>
      </c>
      <c r="Z32" s="120">
        <f t="shared" si="67"/>
        <v>14</v>
      </c>
      <c r="AA32" s="120">
        <f t="shared" si="67"/>
        <v>27</v>
      </c>
      <c r="AB32" s="120">
        <f t="shared" si="67"/>
        <v>12</v>
      </c>
      <c r="AC32" s="120">
        <f t="shared" si="67"/>
        <v>19</v>
      </c>
      <c r="AD32" s="75">
        <f t="shared" si="67"/>
        <v>13</v>
      </c>
      <c r="AE32" s="75">
        <f t="shared" si="67"/>
        <v>11</v>
      </c>
      <c r="AF32" s="75">
        <f t="shared" si="67"/>
        <v>23</v>
      </c>
      <c r="AG32" s="75">
        <f t="shared" si="67"/>
        <v>8</v>
      </c>
      <c r="AH32" s="75">
        <f t="shared" si="67"/>
        <v>12</v>
      </c>
      <c r="AI32" s="75">
        <f t="shared" si="67"/>
        <v>15</v>
      </c>
      <c r="AJ32" s="75">
        <f t="shared" si="67"/>
        <v>12</v>
      </c>
      <c r="AK32" s="75">
        <f t="shared" si="67"/>
        <v>20</v>
      </c>
      <c r="AL32" s="75">
        <f t="shared" si="67"/>
        <v>14</v>
      </c>
      <c r="AM32" s="75">
        <f t="shared" si="67"/>
        <v>12</v>
      </c>
      <c r="AN32" s="75">
        <f t="shared" si="67"/>
        <v>20</v>
      </c>
      <c r="AO32" s="121">
        <f t="shared" si="67"/>
        <v>10</v>
      </c>
      <c r="AP32" s="120">
        <f t="shared" si="67"/>
        <v>11</v>
      </c>
      <c r="AQ32" s="120">
        <f t="shared" si="67"/>
        <v>13</v>
      </c>
      <c r="AR32" s="120">
        <f t="shared" si="67"/>
        <v>33</v>
      </c>
      <c r="AS32" s="120">
        <f t="shared" si="67"/>
        <v>10</v>
      </c>
      <c r="AT32" s="120">
        <f t="shared" si="67"/>
        <v>17</v>
      </c>
      <c r="AU32" s="120">
        <f t="shared" si="67"/>
        <v>20</v>
      </c>
      <c r="AV32" s="120">
        <f t="shared" si="67"/>
        <v>11</v>
      </c>
      <c r="AW32" s="120">
        <f t="shared" si="67"/>
        <v>8</v>
      </c>
      <c r="AX32" s="120">
        <f t="shared" si="67"/>
        <v>17</v>
      </c>
      <c r="AY32" s="120">
        <f t="shared" si="67"/>
        <v>19</v>
      </c>
      <c r="AZ32" s="122">
        <f t="shared" si="67"/>
        <v>19</v>
      </c>
      <c r="BA32" s="83">
        <f t="shared" si="67"/>
        <v>14</v>
      </c>
      <c r="BB32" s="120">
        <f t="shared" si="67"/>
        <v>12</v>
      </c>
      <c r="BC32" s="120">
        <f t="shared" si="67"/>
        <v>10</v>
      </c>
      <c r="BD32" s="120">
        <f t="shared" si="67"/>
        <v>33</v>
      </c>
      <c r="BE32" s="120">
        <f t="shared" si="67"/>
        <v>14</v>
      </c>
      <c r="BF32" s="120">
        <f t="shared" si="67"/>
        <v>14</v>
      </c>
      <c r="BG32" s="120">
        <f t="shared" si="67"/>
        <v>16</v>
      </c>
      <c r="BH32" s="120">
        <f t="shared" si="67"/>
        <v>12</v>
      </c>
      <c r="BI32" s="120">
        <f t="shared" si="67"/>
        <v>0</v>
      </c>
      <c r="BJ32" s="120">
        <f t="shared" si="67"/>
        <v>0</v>
      </c>
      <c r="BK32" s="120">
        <f t="shared" si="67"/>
        <v>0</v>
      </c>
      <c r="BL32" s="122">
        <f t="shared" si="67"/>
        <v>0</v>
      </c>
      <c r="BM32" s="83">
        <f t="shared" si="67"/>
        <v>0</v>
      </c>
      <c r="BN32" s="120">
        <f t="shared" si="67"/>
        <v>0</v>
      </c>
      <c r="BO32" s="120">
        <f t="shared" si="67"/>
        <v>0</v>
      </c>
      <c r="BP32" s="120">
        <f t="shared" si="67"/>
        <v>0</v>
      </c>
      <c r="BQ32" s="120">
        <f t="shared" si="67"/>
        <v>0</v>
      </c>
      <c r="BR32" s="120">
        <f aca="true" t="shared" si="68" ref="BR32:EC32">SUM(BR33:BR39)</f>
        <v>0</v>
      </c>
      <c r="BS32" s="120">
        <f t="shared" si="68"/>
        <v>0</v>
      </c>
      <c r="BT32" s="120">
        <f t="shared" si="68"/>
        <v>0</v>
      </c>
      <c r="BU32" s="120">
        <f t="shared" si="68"/>
        <v>0</v>
      </c>
      <c r="BV32" s="120">
        <f t="shared" si="68"/>
        <v>0</v>
      </c>
      <c r="BW32" s="120">
        <f t="shared" si="68"/>
        <v>0</v>
      </c>
      <c r="BX32" s="122">
        <f t="shared" si="68"/>
        <v>0</v>
      </c>
      <c r="BY32" s="83">
        <f t="shared" si="68"/>
        <v>0</v>
      </c>
      <c r="BZ32" s="120">
        <f t="shared" si="68"/>
        <v>0</v>
      </c>
      <c r="CA32" s="120">
        <f t="shared" si="68"/>
        <v>0</v>
      </c>
      <c r="CB32" s="120">
        <f t="shared" si="68"/>
        <v>0</v>
      </c>
      <c r="CC32" s="120">
        <f t="shared" si="68"/>
        <v>0</v>
      </c>
      <c r="CD32" s="120">
        <f t="shared" si="68"/>
        <v>0</v>
      </c>
      <c r="CE32" s="120">
        <f t="shared" si="68"/>
        <v>0</v>
      </c>
      <c r="CF32" s="120">
        <f t="shared" si="68"/>
        <v>0</v>
      </c>
      <c r="CG32" s="120">
        <f t="shared" si="68"/>
        <v>0</v>
      </c>
      <c r="CH32" s="120">
        <f t="shared" si="68"/>
        <v>0</v>
      </c>
      <c r="CI32" s="120">
        <f t="shared" si="68"/>
        <v>0</v>
      </c>
      <c r="CJ32" s="122">
        <f t="shared" si="68"/>
        <v>0</v>
      </c>
      <c r="CK32" s="83">
        <f t="shared" si="68"/>
        <v>0</v>
      </c>
      <c r="CL32" s="120">
        <f t="shared" si="68"/>
        <v>0</v>
      </c>
      <c r="CM32" s="120">
        <f t="shared" si="68"/>
        <v>0</v>
      </c>
      <c r="CN32" s="120">
        <f t="shared" si="68"/>
        <v>0</v>
      </c>
      <c r="CO32" s="120">
        <f t="shared" si="68"/>
        <v>0</v>
      </c>
      <c r="CP32" s="120">
        <f t="shared" si="68"/>
        <v>0</v>
      </c>
      <c r="CQ32" s="120">
        <f t="shared" si="68"/>
        <v>0</v>
      </c>
      <c r="CR32" s="120">
        <f t="shared" si="68"/>
        <v>0</v>
      </c>
      <c r="CS32" s="120">
        <f t="shared" si="68"/>
        <v>0</v>
      </c>
      <c r="CT32" s="120">
        <f t="shared" si="68"/>
        <v>0</v>
      </c>
      <c r="CU32" s="120">
        <f t="shared" si="68"/>
        <v>0</v>
      </c>
      <c r="CV32" s="122">
        <f t="shared" si="68"/>
        <v>0</v>
      </c>
      <c r="CW32" s="83">
        <f t="shared" si="68"/>
        <v>0</v>
      </c>
      <c r="CX32" s="120">
        <f t="shared" si="68"/>
        <v>13</v>
      </c>
      <c r="CY32" s="120">
        <f t="shared" si="68"/>
        <v>14</v>
      </c>
      <c r="CZ32" s="120">
        <f t="shared" si="68"/>
        <v>26</v>
      </c>
      <c r="DA32" s="120">
        <f t="shared" si="68"/>
        <v>24</v>
      </c>
      <c r="DB32" s="120">
        <f t="shared" si="68"/>
        <v>18</v>
      </c>
      <c r="DC32" s="120">
        <f t="shared" si="68"/>
        <v>15</v>
      </c>
      <c r="DD32" s="120">
        <f t="shared" si="68"/>
        <v>22</v>
      </c>
      <c r="DE32" s="120">
        <f t="shared" si="68"/>
        <v>12</v>
      </c>
      <c r="DF32" s="120">
        <f t="shared" si="68"/>
        <v>15</v>
      </c>
      <c r="DG32" s="120">
        <f t="shared" si="68"/>
        <v>22</v>
      </c>
      <c r="DH32" s="122">
        <f t="shared" si="68"/>
        <v>11</v>
      </c>
      <c r="DI32" s="83">
        <f t="shared" si="68"/>
        <v>12</v>
      </c>
      <c r="DJ32" s="120">
        <f t="shared" si="68"/>
        <v>15</v>
      </c>
      <c r="DK32" s="120">
        <f t="shared" si="68"/>
        <v>16</v>
      </c>
      <c r="DL32" s="120">
        <f t="shared" si="68"/>
        <v>39</v>
      </c>
      <c r="DM32" s="120">
        <f t="shared" si="68"/>
        <v>14</v>
      </c>
      <c r="DN32" s="120">
        <f t="shared" si="68"/>
        <v>25</v>
      </c>
      <c r="DO32" s="120">
        <f t="shared" si="68"/>
        <v>22</v>
      </c>
      <c r="DP32" s="120">
        <f t="shared" si="68"/>
        <v>23</v>
      </c>
      <c r="DQ32" s="120">
        <f t="shared" si="68"/>
        <v>16</v>
      </c>
      <c r="DR32" s="120">
        <f t="shared" si="68"/>
        <v>29</v>
      </c>
      <c r="DS32" s="120">
        <f t="shared" si="68"/>
        <v>19</v>
      </c>
      <c r="DT32" s="122">
        <f t="shared" si="68"/>
        <v>14</v>
      </c>
      <c r="DU32" s="83">
        <f t="shared" si="68"/>
        <v>20</v>
      </c>
      <c r="DV32" s="120">
        <f t="shared" si="68"/>
        <v>14</v>
      </c>
      <c r="DW32" s="120">
        <f t="shared" si="68"/>
        <v>16</v>
      </c>
      <c r="DX32" s="120">
        <f t="shared" si="68"/>
        <v>42</v>
      </c>
      <c r="DY32" s="120">
        <f t="shared" si="68"/>
        <v>18</v>
      </c>
      <c r="DZ32" s="120">
        <f t="shared" si="68"/>
        <v>15</v>
      </c>
      <c r="EA32" s="120">
        <f t="shared" si="68"/>
        <v>22</v>
      </c>
      <c r="EB32" s="120">
        <f t="shared" si="68"/>
        <v>26</v>
      </c>
      <c r="EC32" s="120">
        <f t="shared" si="68"/>
        <v>17</v>
      </c>
      <c r="ED32" s="120">
        <f aca="true" t="shared" si="69" ref="ED32:GO32">SUM(ED33:ED39)</f>
        <v>18</v>
      </c>
      <c r="EE32" s="120">
        <f t="shared" si="69"/>
        <v>20</v>
      </c>
      <c r="EF32" s="122">
        <f t="shared" si="69"/>
        <v>21</v>
      </c>
      <c r="EG32" s="83">
        <f t="shared" si="69"/>
        <v>18</v>
      </c>
      <c r="EH32" s="120">
        <f t="shared" si="69"/>
        <v>12</v>
      </c>
      <c r="EI32" s="120">
        <f t="shared" si="69"/>
        <v>20</v>
      </c>
      <c r="EJ32" s="120">
        <f t="shared" si="69"/>
        <v>32</v>
      </c>
      <c r="EK32" s="120">
        <f t="shared" si="69"/>
        <v>19</v>
      </c>
      <c r="EL32" s="120">
        <f t="shared" si="69"/>
        <v>14</v>
      </c>
      <c r="EM32" s="120">
        <f t="shared" si="69"/>
        <v>12</v>
      </c>
      <c r="EN32" s="120">
        <f t="shared" si="69"/>
        <v>11</v>
      </c>
      <c r="EO32" s="120">
        <f t="shared" si="69"/>
        <v>13</v>
      </c>
      <c r="EP32" s="120">
        <f t="shared" si="69"/>
        <v>22</v>
      </c>
      <c r="EQ32" s="120">
        <f t="shared" si="69"/>
        <v>21</v>
      </c>
      <c r="ER32" s="122">
        <f t="shared" si="69"/>
        <v>19</v>
      </c>
      <c r="ES32" s="83">
        <f t="shared" si="69"/>
        <v>0</v>
      </c>
      <c r="ET32" s="120">
        <f t="shared" si="69"/>
        <v>0</v>
      </c>
      <c r="EU32" s="120">
        <f t="shared" si="69"/>
        <v>0</v>
      </c>
      <c r="EV32" s="120">
        <f t="shared" si="69"/>
        <v>0</v>
      </c>
      <c r="EW32" s="120">
        <f t="shared" si="69"/>
        <v>0</v>
      </c>
      <c r="EX32" s="120">
        <f t="shared" si="69"/>
        <v>0</v>
      </c>
      <c r="EY32" s="120">
        <f t="shared" si="69"/>
        <v>0</v>
      </c>
      <c r="EZ32" s="120">
        <f t="shared" si="69"/>
        <v>0</v>
      </c>
      <c r="FA32" s="120">
        <f t="shared" si="69"/>
        <v>0</v>
      </c>
      <c r="FB32" s="120">
        <f t="shared" si="69"/>
        <v>0</v>
      </c>
      <c r="FC32" s="120">
        <f t="shared" si="69"/>
        <v>0</v>
      </c>
      <c r="FD32" s="122">
        <f t="shared" si="69"/>
        <v>0</v>
      </c>
      <c r="FE32" s="83">
        <f t="shared" si="69"/>
        <v>0</v>
      </c>
      <c r="FF32" s="120">
        <f t="shared" si="69"/>
        <v>0</v>
      </c>
      <c r="FG32" s="120">
        <f t="shared" si="69"/>
        <v>0</v>
      </c>
      <c r="FH32" s="120">
        <f t="shared" si="69"/>
        <v>0</v>
      </c>
      <c r="FI32" s="120">
        <f t="shared" si="69"/>
        <v>0</v>
      </c>
      <c r="FJ32" s="120">
        <f t="shared" si="69"/>
        <v>0</v>
      </c>
      <c r="FK32" s="120">
        <f t="shared" si="69"/>
        <v>0</v>
      </c>
      <c r="FL32" s="120">
        <f t="shared" si="69"/>
        <v>0</v>
      </c>
      <c r="FM32" s="120">
        <f t="shared" si="69"/>
        <v>0</v>
      </c>
      <c r="FN32" s="120">
        <f t="shared" si="69"/>
        <v>0</v>
      </c>
      <c r="FO32" s="120">
        <f t="shared" si="69"/>
        <v>0</v>
      </c>
      <c r="FP32" s="122">
        <f t="shared" si="69"/>
        <v>0</v>
      </c>
      <c r="FQ32" s="83">
        <f t="shared" si="69"/>
        <v>0</v>
      </c>
      <c r="FR32" s="120">
        <f t="shared" si="69"/>
        <v>0</v>
      </c>
      <c r="FS32" s="120">
        <f t="shared" si="69"/>
        <v>0</v>
      </c>
      <c r="FT32" s="120">
        <f t="shared" si="69"/>
        <v>0</v>
      </c>
      <c r="FU32" s="120">
        <f t="shared" si="69"/>
        <v>0</v>
      </c>
      <c r="FV32" s="120">
        <f t="shared" si="69"/>
        <v>0</v>
      </c>
      <c r="FW32" s="120">
        <f t="shared" si="69"/>
        <v>0</v>
      </c>
      <c r="FX32" s="120">
        <f t="shared" si="69"/>
        <v>0</v>
      </c>
      <c r="FY32" s="120">
        <f t="shared" si="69"/>
        <v>0</v>
      </c>
      <c r="FZ32" s="120">
        <f t="shared" si="69"/>
        <v>0</v>
      </c>
      <c r="GA32" s="120">
        <f t="shared" si="69"/>
        <v>0</v>
      </c>
      <c r="GB32" s="122">
        <f t="shared" si="69"/>
        <v>0</v>
      </c>
      <c r="GC32" s="83">
        <f t="shared" si="69"/>
        <v>0</v>
      </c>
      <c r="GD32" s="120">
        <f t="shared" si="69"/>
        <v>0</v>
      </c>
      <c r="GE32" s="120">
        <f t="shared" si="69"/>
        <v>0</v>
      </c>
      <c r="GF32" s="120">
        <f t="shared" si="69"/>
        <v>0</v>
      </c>
      <c r="GG32" s="120">
        <f t="shared" si="69"/>
        <v>0</v>
      </c>
      <c r="GH32" s="120">
        <f t="shared" si="69"/>
        <v>0</v>
      </c>
      <c r="GI32" s="120">
        <f t="shared" si="69"/>
        <v>0</v>
      </c>
      <c r="GJ32" s="120">
        <f t="shared" si="69"/>
        <v>0</v>
      </c>
      <c r="GK32" s="120">
        <f t="shared" si="69"/>
        <v>0</v>
      </c>
      <c r="GL32" s="120">
        <f t="shared" si="69"/>
        <v>0</v>
      </c>
      <c r="GM32" s="120">
        <f t="shared" si="69"/>
        <v>0</v>
      </c>
      <c r="GN32" s="122">
        <f t="shared" si="69"/>
        <v>0</v>
      </c>
      <c r="GO32" s="83">
        <f t="shared" si="69"/>
        <v>0</v>
      </c>
      <c r="GP32" s="120">
        <f aca="true" t="shared" si="70" ref="GP32:HA32">SUM(GP33:GP39)</f>
        <v>0</v>
      </c>
      <c r="GQ32" s="120">
        <f t="shared" si="70"/>
        <v>0</v>
      </c>
      <c r="GR32" s="120">
        <f t="shared" si="70"/>
        <v>0</v>
      </c>
      <c r="GS32" s="120">
        <f t="shared" si="70"/>
        <v>0</v>
      </c>
      <c r="GT32" s="120">
        <f t="shared" si="70"/>
        <v>0</v>
      </c>
      <c r="GU32" s="120">
        <f t="shared" si="70"/>
        <v>0</v>
      </c>
      <c r="GV32" s="120">
        <f t="shared" si="70"/>
        <v>0</v>
      </c>
      <c r="GW32" s="120">
        <f t="shared" si="70"/>
        <v>0</v>
      </c>
      <c r="GX32" s="120">
        <f t="shared" si="70"/>
        <v>0</v>
      </c>
      <c r="GY32" s="120">
        <f t="shared" si="70"/>
        <v>0</v>
      </c>
      <c r="GZ32" s="122">
        <f t="shared" si="70"/>
        <v>0</v>
      </c>
      <c r="HA32" s="83">
        <f t="shared" si="70"/>
        <v>0</v>
      </c>
    </row>
    <row r="33" spans="2:209" ht="12">
      <c r="B33" s="28"/>
      <c r="C33" s="77" t="s">
        <v>43</v>
      </c>
      <c r="D33" s="119" t="s">
        <v>3</v>
      </c>
      <c r="E33" s="304">
        <v>6</v>
      </c>
      <c r="F33" s="62">
        <v>3</v>
      </c>
      <c r="G33" s="62">
        <v>1</v>
      </c>
      <c r="H33" s="62">
        <v>2</v>
      </c>
      <c r="I33" s="62">
        <v>1</v>
      </c>
      <c r="J33" s="62">
        <v>2</v>
      </c>
      <c r="K33" s="62">
        <v>1</v>
      </c>
      <c r="L33" s="62">
        <v>0</v>
      </c>
      <c r="M33" s="62">
        <v>3</v>
      </c>
      <c r="N33" s="62">
        <v>5</v>
      </c>
      <c r="O33" s="62">
        <v>1</v>
      </c>
      <c r="P33" s="62">
        <v>5</v>
      </c>
      <c r="Q33" s="124">
        <v>4</v>
      </c>
      <c r="R33" s="65">
        <v>3</v>
      </c>
      <c r="S33" s="65">
        <v>2</v>
      </c>
      <c r="T33" s="65">
        <v>5</v>
      </c>
      <c r="U33" s="65">
        <v>3</v>
      </c>
      <c r="V33" s="65">
        <v>2</v>
      </c>
      <c r="W33" s="65">
        <v>4</v>
      </c>
      <c r="X33" s="65">
        <v>4</v>
      </c>
      <c r="Y33" s="65">
        <v>1</v>
      </c>
      <c r="Z33" s="65">
        <v>2</v>
      </c>
      <c r="AA33" s="65">
        <v>4</v>
      </c>
      <c r="AB33" s="65">
        <v>1</v>
      </c>
      <c r="AC33" s="125">
        <v>5</v>
      </c>
      <c r="AD33" s="304">
        <v>7</v>
      </c>
      <c r="AE33" s="304">
        <v>2</v>
      </c>
      <c r="AF33" s="304">
        <v>5</v>
      </c>
      <c r="AG33" s="304">
        <v>2</v>
      </c>
      <c r="AH33" s="304">
        <v>4</v>
      </c>
      <c r="AI33" s="304">
        <v>3</v>
      </c>
      <c r="AJ33" s="304">
        <v>4</v>
      </c>
      <c r="AK33" s="304">
        <v>5</v>
      </c>
      <c r="AL33" s="304">
        <v>4</v>
      </c>
      <c r="AM33" s="304">
        <v>1</v>
      </c>
      <c r="AN33" s="315">
        <v>4</v>
      </c>
      <c r="AO33" s="313">
        <v>4</v>
      </c>
      <c r="AP33" s="304">
        <v>4</v>
      </c>
      <c r="AQ33" s="304">
        <v>3</v>
      </c>
      <c r="AR33" s="304">
        <v>4</v>
      </c>
      <c r="AS33" s="304">
        <v>4</v>
      </c>
      <c r="AT33" s="304">
        <v>5</v>
      </c>
      <c r="AU33" s="304">
        <v>5</v>
      </c>
      <c r="AV33" s="304">
        <v>3</v>
      </c>
      <c r="AW33" s="304">
        <v>3</v>
      </c>
      <c r="AX33" s="304">
        <v>3</v>
      </c>
      <c r="AY33" s="304">
        <v>7</v>
      </c>
      <c r="AZ33" s="315">
        <v>7</v>
      </c>
      <c r="BA33" s="313">
        <v>7</v>
      </c>
      <c r="BB33" s="304">
        <v>5</v>
      </c>
      <c r="BC33" s="304">
        <v>6</v>
      </c>
      <c r="BD33" s="304">
        <v>6</v>
      </c>
      <c r="BE33" s="304">
        <v>4</v>
      </c>
      <c r="BF33" s="304">
        <v>6</v>
      </c>
      <c r="BG33" s="304">
        <v>6</v>
      </c>
      <c r="BH33" s="304">
        <v>4</v>
      </c>
      <c r="BI33" s="304"/>
      <c r="BJ33" s="304"/>
      <c r="BK33" s="304"/>
      <c r="BL33" s="315"/>
      <c r="BM33" s="313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15"/>
      <c r="BY33" s="313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15"/>
      <c r="CK33" s="313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15"/>
      <c r="CW33" s="313"/>
      <c r="CX33" s="304">
        <v>6</v>
      </c>
      <c r="CY33" s="304">
        <v>4</v>
      </c>
      <c r="CZ33" s="304">
        <v>7</v>
      </c>
      <c r="DA33" s="304">
        <v>4</v>
      </c>
      <c r="DB33" s="304">
        <v>6</v>
      </c>
      <c r="DC33" s="304">
        <v>2</v>
      </c>
      <c r="DD33" s="304">
        <v>4</v>
      </c>
      <c r="DE33" s="304">
        <v>2</v>
      </c>
      <c r="DF33" s="304">
        <v>3</v>
      </c>
      <c r="DG33" s="304">
        <v>5</v>
      </c>
      <c r="DH33" s="315">
        <v>3</v>
      </c>
      <c r="DI33" s="313">
        <v>5</v>
      </c>
      <c r="DJ33" s="304">
        <v>5</v>
      </c>
      <c r="DK33" s="304">
        <v>3</v>
      </c>
      <c r="DL33" s="304">
        <v>6</v>
      </c>
      <c r="DM33" s="304">
        <v>6</v>
      </c>
      <c r="DN33" s="304">
        <v>9</v>
      </c>
      <c r="DO33" s="304">
        <v>3</v>
      </c>
      <c r="DP33" s="304">
        <v>6</v>
      </c>
      <c r="DQ33" s="304">
        <v>4</v>
      </c>
      <c r="DR33" s="304">
        <v>10</v>
      </c>
      <c r="DS33" s="304">
        <v>4</v>
      </c>
      <c r="DT33" s="315">
        <v>5</v>
      </c>
      <c r="DU33" s="313">
        <v>9</v>
      </c>
      <c r="DV33" s="304">
        <v>3</v>
      </c>
      <c r="DW33" s="304">
        <v>6</v>
      </c>
      <c r="DX33" s="304">
        <v>8</v>
      </c>
      <c r="DY33" s="304">
        <v>5</v>
      </c>
      <c r="DZ33" s="304">
        <v>5</v>
      </c>
      <c r="EA33" s="304">
        <v>7</v>
      </c>
      <c r="EB33" s="304">
        <v>4</v>
      </c>
      <c r="EC33" s="304">
        <v>6</v>
      </c>
      <c r="ED33" s="304">
        <v>6</v>
      </c>
      <c r="EE33" s="304">
        <v>9</v>
      </c>
      <c r="EF33" s="315">
        <v>4</v>
      </c>
      <c r="EG33" s="313">
        <v>8</v>
      </c>
      <c r="EH33" s="304">
        <v>6</v>
      </c>
      <c r="EI33" s="304">
        <v>3</v>
      </c>
      <c r="EJ33" s="304">
        <v>11</v>
      </c>
      <c r="EK33" s="304">
        <v>5</v>
      </c>
      <c r="EL33" s="304">
        <v>5</v>
      </c>
      <c r="EM33" s="304">
        <v>8</v>
      </c>
      <c r="EN33" s="304">
        <v>3</v>
      </c>
      <c r="EO33" s="304">
        <v>2</v>
      </c>
      <c r="EP33" s="304">
        <v>8</v>
      </c>
      <c r="EQ33" s="304">
        <v>8</v>
      </c>
      <c r="ER33" s="315">
        <v>6</v>
      </c>
      <c r="ES33" s="313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15"/>
      <c r="FE33" s="313"/>
      <c r="FF33" s="304"/>
      <c r="FG33" s="304"/>
      <c r="FH33" s="304"/>
      <c r="FI33" s="304"/>
      <c r="FJ33" s="304"/>
      <c r="FK33" s="304"/>
      <c r="FL33" s="304"/>
      <c r="FM33" s="304"/>
      <c r="FN33" s="304"/>
      <c r="FO33" s="304"/>
      <c r="FP33" s="315"/>
      <c r="FQ33" s="313"/>
      <c r="FR33" s="304"/>
      <c r="FS33" s="304"/>
      <c r="FT33" s="304"/>
      <c r="FU33" s="304"/>
      <c r="FV33" s="304"/>
      <c r="FW33" s="304"/>
      <c r="FX33" s="304"/>
      <c r="FY33" s="304"/>
      <c r="FZ33" s="304"/>
      <c r="GA33" s="304"/>
      <c r="GB33" s="315"/>
      <c r="GC33" s="313"/>
      <c r="GD33" s="304"/>
      <c r="GE33" s="304"/>
      <c r="GF33" s="304"/>
      <c r="GG33" s="304"/>
      <c r="GH33" s="304"/>
      <c r="GI33" s="304"/>
      <c r="GJ33" s="304"/>
      <c r="GK33" s="304"/>
      <c r="GL33" s="304"/>
      <c r="GM33" s="304"/>
      <c r="GN33" s="315"/>
      <c r="GO33" s="313"/>
      <c r="GP33" s="304"/>
      <c r="GQ33" s="304"/>
      <c r="GR33" s="304"/>
      <c r="GS33" s="304"/>
      <c r="GT33" s="304"/>
      <c r="GU33" s="304"/>
      <c r="GV33" s="304"/>
      <c r="GW33" s="304"/>
      <c r="GX33" s="304"/>
      <c r="GY33" s="304"/>
      <c r="GZ33" s="315"/>
      <c r="HA33" s="313"/>
    </row>
    <row r="34" spans="2:209" ht="12">
      <c r="B34" s="28"/>
      <c r="C34" s="77"/>
      <c r="D34" s="119" t="s">
        <v>4</v>
      </c>
      <c r="E34" s="304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1</v>
      </c>
      <c r="M34" s="62">
        <v>0</v>
      </c>
      <c r="N34" s="62">
        <v>0</v>
      </c>
      <c r="O34" s="62">
        <v>0</v>
      </c>
      <c r="P34" s="62">
        <v>0</v>
      </c>
      <c r="Q34" s="124">
        <v>1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125">
        <v>1</v>
      </c>
      <c r="AD34" s="304">
        <v>0</v>
      </c>
      <c r="AE34" s="304">
        <v>0</v>
      </c>
      <c r="AF34" s="304">
        <v>0</v>
      </c>
      <c r="AG34" s="304">
        <v>0</v>
      </c>
      <c r="AH34" s="304">
        <v>0</v>
      </c>
      <c r="AI34" s="304">
        <v>0</v>
      </c>
      <c r="AJ34" s="304">
        <v>1</v>
      </c>
      <c r="AK34" s="304">
        <v>0</v>
      </c>
      <c r="AL34" s="304">
        <v>0</v>
      </c>
      <c r="AM34" s="304">
        <v>0</v>
      </c>
      <c r="AN34" s="315">
        <v>0</v>
      </c>
      <c r="AO34" s="313">
        <v>0</v>
      </c>
      <c r="AP34" s="304">
        <v>0</v>
      </c>
      <c r="AQ34" s="304">
        <v>0</v>
      </c>
      <c r="AR34" s="304">
        <v>0</v>
      </c>
      <c r="AS34" s="304">
        <v>0</v>
      </c>
      <c r="AT34" s="304">
        <v>0</v>
      </c>
      <c r="AU34" s="304">
        <v>1</v>
      </c>
      <c r="AV34" s="304">
        <v>1</v>
      </c>
      <c r="AW34" s="304">
        <v>0</v>
      </c>
      <c r="AX34" s="304">
        <v>0</v>
      </c>
      <c r="AY34" s="304">
        <v>0</v>
      </c>
      <c r="AZ34" s="315">
        <v>0</v>
      </c>
      <c r="BA34" s="313">
        <v>0</v>
      </c>
      <c r="BB34" s="304">
        <v>0</v>
      </c>
      <c r="BC34" s="304"/>
      <c r="BD34" s="304">
        <v>0</v>
      </c>
      <c r="BE34" s="304">
        <v>0</v>
      </c>
      <c r="BF34" s="304">
        <v>0</v>
      </c>
      <c r="BG34" s="304">
        <v>0</v>
      </c>
      <c r="BH34" s="304">
        <v>0</v>
      </c>
      <c r="BI34" s="304"/>
      <c r="BJ34" s="304"/>
      <c r="BK34" s="304"/>
      <c r="BL34" s="315"/>
      <c r="BM34" s="313"/>
      <c r="BN34" s="304"/>
      <c r="BO34" s="304"/>
      <c r="BP34" s="304"/>
      <c r="BQ34" s="304"/>
      <c r="BR34" s="304"/>
      <c r="BS34" s="304"/>
      <c r="BT34" s="304"/>
      <c r="BU34" s="304"/>
      <c r="BV34" s="304"/>
      <c r="BW34" s="304"/>
      <c r="BX34" s="315"/>
      <c r="BY34" s="313"/>
      <c r="BZ34" s="304"/>
      <c r="CA34" s="304"/>
      <c r="CB34" s="304"/>
      <c r="CC34" s="304"/>
      <c r="CD34" s="304"/>
      <c r="CE34" s="304"/>
      <c r="CF34" s="304"/>
      <c r="CG34" s="304"/>
      <c r="CH34" s="304"/>
      <c r="CI34" s="304"/>
      <c r="CJ34" s="315"/>
      <c r="CK34" s="313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15"/>
      <c r="CW34" s="313"/>
      <c r="CX34" s="304">
        <v>0</v>
      </c>
      <c r="CY34" s="304">
        <v>0</v>
      </c>
      <c r="CZ34" s="304">
        <v>0</v>
      </c>
      <c r="DA34" s="304">
        <v>0</v>
      </c>
      <c r="DB34" s="304">
        <v>0</v>
      </c>
      <c r="DC34" s="304">
        <v>1</v>
      </c>
      <c r="DD34" s="304">
        <v>0</v>
      </c>
      <c r="DE34" s="304">
        <v>0</v>
      </c>
      <c r="DF34" s="304">
        <v>0</v>
      </c>
      <c r="DG34" s="304">
        <v>0</v>
      </c>
      <c r="DH34" s="315">
        <v>0</v>
      </c>
      <c r="DI34" s="313">
        <v>0</v>
      </c>
      <c r="DJ34" s="304">
        <v>0</v>
      </c>
      <c r="DK34" s="304">
        <v>0</v>
      </c>
      <c r="DL34" s="304">
        <v>0</v>
      </c>
      <c r="DM34" s="304">
        <v>0</v>
      </c>
      <c r="DN34" s="304">
        <v>0</v>
      </c>
      <c r="DO34" s="304">
        <v>0</v>
      </c>
      <c r="DP34" s="304">
        <v>0</v>
      </c>
      <c r="DQ34" s="304">
        <v>0</v>
      </c>
      <c r="DR34" s="304">
        <v>0</v>
      </c>
      <c r="DS34" s="304">
        <v>0</v>
      </c>
      <c r="DT34" s="315">
        <v>0</v>
      </c>
      <c r="DU34" s="313">
        <v>1</v>
      </c>
      <c r="DV34" s="304">
        <v>0</v>
      </c>
      <c r="DW34" s="304">
        <v>0</v>
      </c>
      <c r="DX34" s="304">
        <v>0</v>
      </c>
      <c r="DY34" s="304">
        <v>0</v>
      </c>
      <c r="DZ34" s="304">
        <v>0</v>
      </c>
      <c r="EA34" s="304">
        <v>1</v>
      </c>
      <c r="EB34" s="304">
        <v>0</v>
      </c>
      <c r="EC34" s="304">
        <v>0</v>
      </c>
      <c r="ED34" s="304">
        <v>0</v>
      </c>
      <c r="EE34" s="304">
        <v>0</v>
      </c>
      <c r="EF34" s="315">
        <v>0</v>
      </c>
      <c r="EG34" s="313">
        <v>0</v>
      </c>
      <c r="EH34" s="304">
        <v>0</v>
      </c>
      <c r="EI34" s="304">
        <v>0</v>
      </c>
      <c r="EJ34" s="304">
        <v>0</v>
      </c>
      <c r="EK34" s="304">
        <v>0</v>
      </c>
      <c r="EL34" s="304">
        <v>0</v>
      </c>
      <c r="EM34" s="304">
        <v>0</v>
      </c>
      <c r="EN34" s="304">
        <v>0</v>
      </c>
      <c r="EO34" s="304">
        <v>0</v>
      </c>
      <c r="EP34" s="304">
        <v>0</v>
      </c>
      <c r="EQ34" s="304">
        <v>0</v>
      </c>
      <c r="ER34" s="315">
        <v>0</v>
      </c>
      <c r="ES34" s="313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15"/>
      <c r="FE34" s="313"/>
      <c r="FF34" s="304"/>
      <c r="FG34" s="304"/>
      <c r="FH34" s="304"/>
      <c r="FI34" s="304"/>
      <c r="FJ34" s="304"/>
      <c r="FK34" s="304"/>
      <c r="FL34" s="304"/>
      <c r="FM34" s="304"/>
      <c r="FN34" s="304"/>
      <c r="FO34" s="304"/>
      <c r="FP34" s="315"/>
      <c r="FQ34" s="313"/>
      <c r="FR34" s="304"/>
      <c r="FS34" s="304"/>
      <c r="FT34" s="304"/>
      <c r="FU34" s="304"/>
      <c r="FV34" s="304"/>
      <c r="FW34" s="304"/>
      <c r="FX34" s="304"/>
      <c r="FY34" s="304"/>
      <c r="FZ34" s="304"/>
      <c r="GA34" s="304"/>
      <c r="GB34" s="315"/>
      <c r="GC34" s="313"/>
      <c r="GD34" s="304"/>
      <c r="GE34" s="304"/>
      <c r="GF34" s="304"/>
      <c r="GG34" s="304"/>
      <c r="GH34" s="304"/>
      <c r="GI34" s="304"/>
      <c r="GJ34" s="304"/>
      <c r="GK34" s="304"/>
      <c r="GL34" s="304"/>
      <c r="GM34" s="304"/>
      <c r="GN34" s="315"/>
      <c r="GO34" s="313"/>
      <c r="GP34" s="304"/>
      <c r="GQ34" s="304"/>
      <c r="GR34" s="304"/>
      <c r="GS34" s="304"/>
      <c r="GT34" s="304"/>
      <c r="GU34" s="304"/>
      <c r="GV34" s="304"/>
      <c r="GW34" s="304"/>
      <c r="GX34" s="304"/>
      <c r="GY34" s="304"/>
      <c r="GZ34" s="315"/>
      <c r="HA34" s="313"/>
    </row>
    <row r="35" spans="2:209" ht="12">
      <c r="B35" s="28" t="s">
        <v>46</v>
      </c>
      <c r="C35" s="77" t="s">
        <v>44</v>
      </c>
      <c r="D35" s="119" t="s">
        <v>5</v>
      </c>
      <c r="E35" s="304">
        <v>0</v>
      </c>
      <c r="F35" s="62">
        <v>2</v>
      </c>
      <c r="G35" s="62">
        <v>1</v>
      </c>
      <c r="H35" s="62">
        <v>3</v>
      </c>
      <c r="I35" s="62">
        <v>0</v>
      </c>
      <c r="J35" s="62">
        <v>0</v>
      </c>
      <c r="K35" s="62">
        <v>3</v>
      </c>
      <c r="L35" s="62">
        <v>1</v>
      </c>
      <c r="M35" s="62">
        <v>0</v>
      </c>
      <c r="N35" s="62">
        <v>2</v>
      </c>
      <c r="O35" s="62">
        <v>0</v>
      </c>
      <c r="P35" s="62">
        <v>2</v>
      </c>
      <c r="Q35" s="124">
        <v>2</v>
      </c>
      <c r="R35" s="65">
        <v>0</v>
      </c>
      <c r="S35" s="65">
        <v>0</v>
      </c>
      <c r="T35" s="65">
        <v>1</v>
      </c>
      <c r="U35" s="65">
        <v>2</v>
      </c>
      <c r="V35" s="65">
        <v>1</v>
      </c>
      <c r="W35" s="65">
        <v>1</v>
      </c>
      <c r="X35" s="65">
        <v>0</v>
      </c>
      <c r="Y35" s="65">
        <v>0</v>
      </c>
      <c r="Z35" s="65">
        <v>0</v>
      </c>
      <c r="AA35" s="65">
        <v>1</v>
      </c>
      <c r="AB35" s="65">
        <v>1</v>
      </c>
      <c r="AC35" s="125">
        <v>0</v>
      </c>
      <c r="AD35" s="304">
        <v>0</v>
      </c>
      <c r="AE35" s="304">
        <v>0</v>
      </c>
      <c r="AF35" s="304">
        <v>0</v>
      </c>
      <c r="AG35" s="304">
        <v>0</v>
      </c>
      <c r="AH35" s="304">
        <v>1</v>
      </c>
      <c r="AI35" s="304">
        <v>2</v>
      </c>
      <c r="AJ35" s="304">
        <v>0</v>
      </c>
      <c r="AK35" s="304">
        <v>0</v>
      </c>
      <c r="AL35" s="304">
        <v>1</v>
      </c>
      <c r="AM35" s="304">
        <v>0</v>
      </c>
      <c r="AN35" s="315">
        <v>1</v>
      </c>
      <c r="AO35" s="313">
        <v>0</v>
      </c>
      <c r="AP35" s="304">
        <v>0</v>
      </c>
      <c r="AQ35" s="304">
        <v>0</v>
      </c>
      <c r="AR35" s="304">
        <v>1</v>
      </c>
      <c r="AS35" s="304">
        <v>0</v>
      </c>
      <c r="AT35" s="304">
        <v>0</v>
      </c>
      <c r="AU35" s="304">
        <v>1</v>
      </c>
      <c r="AV35" s="304">
        <v>1</v>
      </c>
      <c r="AW35" s="304">
        <v>0</v>
      </c>
      <c r="AX35" s="304">
        <v>1</v>
      </c>
      <c r="AY35" s="304">
        <v>1</v>
      </c>
      <c r="AZ35" s="315">
        <v>0</v>
      </c>
      <c r="BA35" s="313">
        <v>0</v>
      </c>
      <c r="BB35" s="304">
        <v>1</v>
      </c>
      <c r="BC35" s="304"/>
      <c r="BD35" s="304">
        <v>0</v>
      </c>
      <c r="BE35" s="304">
        <v>1</v>
      </c>
      <c r="BF35" s="304">
        <v>0</v>
      </c>
      <c r="BG35" s="304">
        <v>0</v>
      </c>
      <c r="BH35" s="304">
        <v>0</v>
      </c>
      <c r="BI35" s="304"/>
      <c r="BJ35" s="304"/>
      <c r="BK35" s="304"/>
      <c r="BL35" s="315"/>
      <c r="BM35" s="313"/>
      <c r="BN35" s="304"/>
      <c r="BO35" s="304"/>
      <c r="BP35" s="304"/>
      <c r="BQ35" s="304"/>
      <c r="BR35" s="304"/>
      <c r="BS35" s="304"/>
      <c r="BT35" s="304"/>
      <c r="BU35" s="304"/>
      <c r="BV35" s="304"/>
      <c r="BW35" s="304"/>
      <c r="BX35" s="315"/>
      <c r="BY35" s="313"/>
      <c r="BZ35" s="304"/>
      <c r="CA35" s="304"/>
      <c r="CB35" s="304"/>
      <c r="CC35" s="304"/>
      <c r="CD35" s="304"/>
      <c r="CE35" s="304"/>
      <c r="CF35" s="304"/>
      <c r="CG35" s="304"/>
      <c r="CH35" s="304"/>
      <c r="CI35" s="304"/>
      <c r="CJ35" s="315"/>
      <c r="CK35" s="313"/>
      <c r="CL35" s="304"/>
      <c r="CM35" s="304"/>
      <c r="CN35" s="304"/>
      <c r="CO35" s="304"/>
      <c r="CP35" s="304"/>
      <c r="CQ35" s="304"/>
      <c r="CR35" s="304"/>
      <c r="CS35" s="304"/>
      <c r="CT35" s="304"/>
      <c r="CU35" s="304"/>
      <c r="CV35" s="315"/>
      <c r="CW35" s="313"/>
      <c r="CX35" s="304">
        <v>0</v>
      </c>
      <c r="CY35" s="304">
        <v>0</v>
      </c>
      <c r="CZ35" s="304">
        <v>1</v>
      </c>
      <c r="DA35" s="304">
        <v>0</v>
      </c>
      <c r="DB35" s="304">
        <v>0</v>
      </c>
      <c r="DC35" s="304">
        <v>0</v>
      </c>
      <c r="DD35" s="304">
        <v>0</v>
      </c>
      <c r="DE35" s="304">
        <v>0</v>
      </c>
      <c r="DF35" s="304">
        <v>0</v>
      </c>
      <c r="DG35" s="304">
        <v>0</v>
      </c>
      <c r="DH35" s="315">
        <v>1</v>
      </c>
      <c r="DI35" s="313">
        <v>0</v>
      </c>
      <c r="DJ35" s="304">
        <v>0</v>
      </c>
      <c r="DK35" s="304">
        <v>3</v>
      </c>
      <c r="DL35" s="304">
        <v>1</v>
      </c>
      <c r="DM35" s="304">
        <v>0</v>
      </c>
      <c r="DN35" s="304">
        <v>1</v>
      </c>
      <c r="DO35" s="304">
        <v>0</v>
      </c>
      <c r="DP35" s="304">
        <v>2</v>
      </c>
      <c r="DQ35" s="304">
        <v>0</v>
      </c>
      <c r="DR35" s="304">
        <v>0</v>
      </c>
      <c r="DS35" s="304">
        <v>0</v>
      </c>
      <c r="DT35" s="315">
        <v>0</v>
      </c>
      <c r="DU35" s="313">
        <v>0</v>
      </c>
      <c r="DV35" s="304">
        <v>0</v>
      </c>
      <c r="DW35" s="304">
        <v>0</v>
      </c>
      <c r="DX35" s="304">
        <v>4</v>
      </c>
      <c r="DY35" s="304">
        <v>0</v>
      </c>
      <c r="DZ35" s="304">
        <v>0</v>
      </c>
      <c r="EA35" s="304">
        <v>0</v>
      </c>
      <c r="EB35" s="304">
        <v>1</v>
      </c>
      <c r="EC35" s="304">
        <v>0</v>
      </c>
      <c r="ED35" s="304">
        <v>0</v>
      </c>
      <c r="EE35" s="304">
        <v>0</v>
      </c>
      <c r="EF35" s="315">
        <v>1</v>
      </c>
      <c r="EG35" s="313">
        <v>0</v>
      </c>
      <c r="EH35" s="304">
        <v>1</v>
      </c>
      <c r="EI35" s="304">
        <v>0</v>
      </c>
      <c r="EJ35" s="304">
        <v>0</v>
      </c>
      <c r="EK35" s="304">
        <v>0</v>
      </c>
      <c r="EL35" s="304">
        <v>0</v>
      </c>
      <c r="EM35" s="304">
        <v>0</v>
      </c>
      <c r="EN35" s="304">
        <v>0</v>
      </c>
      <c r="EO35" s="304">
        <v>0</v>
      </c>
      <c r="EP35" s="304">
        <v>0</v>
      </c>
      <c r="EQ35" s="304">
        <v>0</v>
      </c>
      <c r="ER35" s="315">
        <v>0</v>
      </c>
      <c r="ES35" s="313"/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15"/>
      <c r="FE35" s="313"/>
      <c r="FF35" s="304"/>
      <c r="FG35" s="304"/>
      <c r="FH35" s="304"/>
      <c r="FI35" s="304"/>
      <c r="FJ35" s="304"/>
      <c r="FK35" s="304"/>
      <c r="FL35" s="304"/>
      <c r="FM35" s="304"/>
      <c r="FN35" s="304"/>
      <c r="FO35" s="304"/>
      <c r="FP35" s="315"/>
      <c r="FQ35" s="313"/>
      <c r="FR35" s="304"/>
      <c r="FS35" s="304"/>
      <c r="FT35" s="304"/>
      <c r="FU35" s="304"/>
      <c r="FV35" s="304"/>
      <c r="FW35" s="304"/>
      <c r="FX35" s="304"/>
      <c r="FY35" s="304"/>
      <c r="FZ35" s="304"/>
      <c r="GA35" s="304"/>
      <c r="GB35" s="315"/>
      <c r="GC35" s="313"/>
      <c r="GD35" s="304"/>
      <c r="GE35" s="304"/>
      <c r="GF35" s="304"/>
      <c r="GG35" s="304"/>
      <c r="GH35" s="304"/>
      <c r="GI35" s="304"/>
      <c r="GJ35" s="304"/>
      <c r="GK35" s="304"/>
      <c r="GL35" s="304"/>
      <c r="GM35" s="304"/>
      <c r="GN35" s="315"/>
      <c r="GO35" s="313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15"/>
      <c r="HA35" s="313"/>
    </row>
    <row r="36" spans="2:209" ht="12">
      <c r="B36" s="28"/>
      <c r="C36" s="77"/>
      <c r="D36" s="119" t="s">
        <v>6</v>
      </c>
      <c r="E36" s="304">
        <v>1</v>
      </c>
      <c r="F36" s="62">
        <v>1</v>
      </c>
      <c r="G36" s="62">
        <v>0</v>
      </c>
      <c r="H36" s="62">
        <v>3</v>
      </c>
      <c r="I36" s="62">
        <v>0</v>
      </c>
      <c r="J36" s="62">
        <v>0</v>
      </c>
      <c r="K36" s="62">
        <v>1</v>
      </c>
      <c r="L36" s="62">
        <v>1</v>
      </c>
      <c r="M36" s="62">
        <v>0</v>
      </c>
      <c r="N36" s="62">
        <v>0</v>
      </c>
      <c r="O36" s="62">
        <v>0</v>
      </c>
      <c r="P36" s="62">
        <v>0</v>
      </c>
      <c r="Q36" s="124">
        <v>0</v>
      </c>
      <c r="R36" s="65">
        <v>2</v>
      </c>
      <c r="S36" s="65">
        <v>0</v>
      </c>
      <c r="T36" s="65">
        <v>1</v>
      </c>
      <c r="U36" s="65">
        <v>0</v>
      </c>
      <c r="V36" s="65">
        <v>0</v>
      </c>
      <c r="W36" s="65">
        <v>1</v>
      </c>
      <c r="X36" s="65">
        <v>1</v>
      </c>
      <c r="Y36" s="65">
        <v>0</v>
      </c>
      <c r="Z36" s="65">
        <v>0</v>
      </c>
      <c r="AA36" s="65">
        <v>0</v>
      </c>
      <c r="AB36" s="65">
        <v>1</v>
      </c>
      <c r="AC36" s="125">
        <v>1</v>
      </c>
      <c r="AD36" s="304">
        <v>0</v>
      </c>
      <c r="AE36" s="304">
        <v>0</v>
      </c>
      <c r="AF36" s="304">
        <v>1</v>
      </c>
      <c r="AG36" s="304">
        <v>0</v>
      </c>
      <c r="AH36" s="304">
        <v>0</v>
      </c>
      <c r="AI36" s="304">
        <v>0</v>
      </c>
      <c r="AJ36" s="304">
        <v>1</v>
      </c>
      <c r="AK36" s="304">
        <v>1</v>
      </c>
      <c r="AL36" s="304">
        <v>1</v>
      </c>
      <c r="AM36" s="304">
        <v>1</v>
      </c>
      <c r="AN36" s="315">
        <v>1</v>
      </c>
      <c r="AO36" s="313">
        <v>0</v>
      </c>
      <c r="AP36" s="304">
        <v>0</v>
      </c>
      <c r="AQ36" s="304">
        <v>0</v>
      </c>
      <c r="AR36" s="304">
        <v>0</v>
      </c>
      <c r="AS36" s="304">
        <v>0</v>
      </c>
      <c r="AT36" s="304">
        <v>0</v>
      </c>
      <c r="AU36" s="304">
        <v>0</v>
      </c>
      <c r="AV36" s="304">
        <v>0</v>
      </c>
      <c r="AW36" s="304">
        <v>0</v>
      </c>
      <c r="AX36" s="304">
        <v>0</v>
      </c>
      <c r="AY36" s="304">
        <v>0</v>
      </c>
      <c r="AZ36" s="315">
        <v>1</v>
      </c>
      <c r="BA36" s="313">
        <v>0</v>
      </c>
      <c r="BB36" s="304">
        <v>0</v>
      </c>
      <c r="BC36" s="304"/>
      <c r="BD36" s="304">
        <v>0</v>
      </c>
      <c r="BE36" s="304">
        <v>1</v>
      </c>
      <c r="BF36" s="304">
        <v>0</v>
      </c>
      <c r="BG36" s="304">
        <v>1</v>
      </c>
      <c r="BH36" s="304">
        <v>1</v>
      </c>
      <c r="BI36" s="304"/>
      <c r="BJ36" s="304"/>
      <c r="BK36" s="304"/>
      <c r="BL36" s="315"/>
      <c r="BM36" s="313"/>
      <c r="BN36" s="304"/>
      <c r="BO36" s="304"/>
      <c r="BP36" s="304"/>
      <c r="BQ36" s="304"/>
      <c r="BR36" s="304"/>
      <c r="BS36" s="304"/>
      <c r="BT36" s="304"/>
      <c r="BU36" s="304"/>
      <c r="BV36" s="304"/>
      <c r="BW36" s="304"/>
      <c r="BX36" s="315"/>
      <c r="BY36" s="313"/>
      <c r="BZ36" s="304"/>
      <c r="CA36" s="304"/>
      <c r="CB36" s="304"/>
      <c r="CC36" s="304"/>
      <c r="CD36" s="304"/>
      <c r="CE36" s="304"/>
      <c r="CF36" s="304"/>
      <c r="CG36" s="304"/>
      <c r="CH36" s="304"/>
      <c r="CI36" s="304"/>
      <c r="CJ36" s="315"/>
      <c r="CK36" s="313"/>
      <c r="CL36" s="304"/>
      <c r="CM36" s="304"/>
      <c r="CN36" s="304"/>
      <c r="CO36" s="304"/>
      <c r="CP36" s="304"/>
      <c r="CQ36" s="304"/>
      <c r="CR36" s="304"/>
      <c r="CS36" s="304"/>
      <c r="CT36" s="304"/>
      <c r="CU36" s="304"/>
      <c r="CV36" s="315"/>
      <c r="CW36" s="313"/>
      <c r="CX36" s="304">
        <v>0</v>
      </c>
      <c r="CY36" s="304">
        <v>1</v>
      </c>
      <c r="CZ36" s="304">
        <v>2</v>
      </c>
      <c r="DA36" s="304">
        <v>3</v>
      </c>
      <c r="DB36" s="304">
        <v>0</v>
      </c>
      <c r="DC36" s="304">
        <v>2</v>
      </c>
      <c r="DD36" s="304">
        <v>1</v>
      </c>
      <c r="DE36" s="304">
        <v>0</v>
      </c>
      <c r="DF36" s="304">
        <v>1</v>
      </c>
      <c r="DG36" s="304">
        <v>0</v>
      </c>
      <c r="DH36" s="315">
        <v>1</v>
      </c>
      <c r="DI36" s="313">
        <v>0</v>
      </c>
      <c r="DJ36" s="304">
        <v>0</v>
      </c>
      <c r="DK36" s="304">
        <v>1</v>
      </c>
      <c r="DL36" s="304">
        <v>2</v>
      </c>
      <c r="DM36" s="304">
        <v>0</v>
      </c>
      <c r="DN36" s="304">
        <v>0</v>
      </c>
      <c r="DO36" s="304">
        <v>1</v>
      </c>
      <c r="DP36" s="304">
        <v>0</v>
      </c>
      <c r="DQ36" s="304">
        <v>0</v>
      </c>
      <c r="DR36" s="304">
        <v>0</v>
      </c>
      <c r="DS36" s="304">
        <v>0</v>
      </c>
      <c r="DT36" s="315">
        <v>0</v>
      </c>
      <c r="DU36" s="313">
        <v>0</v>
      </c>
      <c r="DV36" s="304">
        <v>0</v>
      </c>
      <c r="DW36" s="304">
        <v>1</v>
      </c>
      <c r="DX36" s="304">
        <v>2</v>
      </c>
      <c r="DY36" s="304">
        <v>2</v>
      </c>
      <c r="DZ36" s="304">
        <v>1</v>
      </c>
      <c r="EA36" s="304">
        <v>0</v>
      </c>
      <c r="EB36" s="304">
        <v>1</v>
      </c>
      <c r="EC36" s="304">
        <v>0</v>
      </c>
      <c r="ED36" s="304">
        <v>0</v>
      </c>
      <c r="EE36" s="304">
        <v>0</v>
      </c>
      <c r="EF36" s="315">
        <v>0</v>
      </c>
      <c r="EG36" s="313">
        <v>1</v>
      </c>
      <c r="EH36" s="304">
        <v>0</v>
      </c>
      <c r="EI36" s="304">
        <v>1</v>
      </c>
      <c r="EJ36" s="304">
        <v>2</v>
      </c>
      <c r="EK36" s="304">
        <v>2</v>
      </c>
      <c r="EL36" s="304">
        <v>0</v>
      </c>
      <c r="EM36" s="304">
        <v>0</v>
      </c>
      <c r="EN36" s="304">
        <v>0</v>
      </c>
      <c r="EO36" s="304">
        <v>0</v>
      </c>
      <c r="EP36" s="304">
        <v>3</v>
      </c>
      <c r="EQ36" s="304">
        <v>1</v>
      </c>
      <c r="ER36" s="315">
        <v>1</v>
      </c>
      <c r="ES36" s="313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15"/>
      <c r="FE36" s="313"/>
      <c r="FF36" s="304"/>
      <c r="FG36" s="304"/>
      <c r="FH36" s="304"/>
      <c r="FI36" s="304"/>
      <c r="FJ36" s="304"/>
      <c r="FK36" s="304"/>
      <c r="FL36" s="304"/>
      <c r="FM36" s="304"/>
      <c r="FN36" s="304"/>
      <c r="FO36" s="304"/>
      <c r="FP36" s="315"/>
      <c r="FQ36" s="313"/>
      <c r="FR36" s="304"/>
      <c r="FS36" s="304"/>
      <c r="FT36" s="304"/>
      <c r="FU36" s="304"/>
      <c r="FV36" s="304"/>
      <c r="FW36" s="304"/>
      <c r="FX36" s="304"/>
      <c r="FY36" s="304"/>
      <c r="FZ36" s="304"/>
      <c r="GA36" s="304"/>
      <c r="GB36" s="315"/>
      <c r="GC36" s="313"/>
      <c r="GD36" s="304"/>
      <c r="GE36" s="304"/>
      <c r="GF36" s="304"/>
      <c r="GG36" s="304"/>
      <c r="GH36" s="304"/>
      <c r="GI36" s="304"/>
      <c r="GJ36" s="304"/>
      <c r="GK36" s="304"/>
      <c r="GL36" s="304"/>
      <c r="GM36" s="304"/>
      <c r="GN36" s="315"/>
      <c r="GO36" s="313"/>
      <c r="GP36" s="304"/>
      <c r="GQ36" s="304"/>
      <c r="GR36" s="304"/>
      <c r="GS36" s="304"/>
      <c r="GT36" s="304"/>
      <c r="GU36" s="304"/>
      <c r="GV36" s="304"/>
      <c r="GW36" s="304"/>
      <c r="GX36" s="304"/>
      <c r="GY36" s="304"/>
      <c r="GZ36" s="315"/>
      <c r="HA36" s="313"/>
    </row>
    <row r="37" spans="2:209" ht="12">
      <c r="B37" s="28"/>
      <c r="C37" s="77" t="s">
        <v>45</v>
      </c>
      <c r="D37" s="119" t="s">
        <v>7</v>
      </c>
      <c r="E37" s="304">
        <v>0</v>
      </c>
      <c r="F37" s="62">
        <v>1</v>
      </c>
      <c r="G37" s="62">
        <v>1</v>
      </c>
      <c r="H37" s="62">
        <v>3</v>
      </c>
      <c r="I37" s="62">
        <v>2</v>
      </c>
      <c r="J37" s="62">
        <v>4</v>
      </c>
      <c r="K37" s="62">
        <v>2</v>
      </c>
      <c r="L37" s="62">
        <v>2</v>
      </c>
      <c r="M37" s="62">
        <v>0</v>
      </c>
      <c r="N37" s="62">
        <v>4</v>
      </c>
      <c r="O37" s="62">
        <v>3</v>
      </c>
      <c r="P37" s="62">
        <v>2</v>
      </c>
      <c r="Q37" s="124">
        <v>0</v>
      </c>
      <c r="R37" s="65">
        <v>1</v>
      </c>
      <c r="S37" s="65">
        <v>1</v>
      </c>
      <c r="T37" s="65">
        <v>4</v>
      </c>
      <c r="U37" s="65">
        <v>1</v>
      </c>
      <c r="V37" s="65">
        <v>1</v>
      </c>
      <c r="W37" s="65">
        <v>1</v>
      </c>
      <c r="X37" s="65">
        <v>3</v>
      </c>
      <c r="Y37" s="65">
        <v>2</v>
      </c>
      <c r="Z37" s="65">
        <v>4</v>
      </c>
      <c r="AA37" s="65">
        <v>4</v>
      </c>
      <c r="AB37" s="65">
        <v>2</v>
      </c>
      <c r="AC37" s="125">
        <v>7</v>
      </c>
      <c r="AD37" s="304">
        <v>3</v>
      </c>
      <c r="AE37" s="304">
        <v>4</v>
      </c>
      <c r="AF37" s="304">
        <v>3</v>
      </c>
      <c r="AG37" s="304">
        <v>1</v>
      </c>
      <c r="AH37" s="304">
        <v>3</v>
      </c>
      <c r="AI37" s="304">
        <v>3</v>
      </c>
      <c r="AJ37" s="304">
        <v>1</v>
      </c>
      <c r="AK37" s="304">
        <v>3</v>
      </c>
      <c r="AL37" s="304">
        <v>1</v>
      </c>
      <c r="AM37" s="304">
        <v>3</v>
      </c>
      <c r="AN37" s="315">
        <v>3</v>
      </c>
      <c r="AO37" s="313">
        <v>3</v>
      </c>
      <c r="AP37" s="304">
        <v>0</v>
      </c>
      <c r="AQ37" s="304">
        <v>2</v>
      </c>
      <c r="AR37" s="304">
        <v>6</v>
      </c>
      <c r="AS37" s="304">
        <v>1</v>
      </c>
      <c r="AT37" s="304">
        <v>6</v>
      </c>
      <c r="AU37" s="304">
        <v>5</v>
      </c>
      <c r="AV37" s="304">
        <v>1</v>
      </c>
      <c r="AW37" s="304">
        <v>1</v>
      </c>
      <c r="AX37" s="304">
        <v>5</v>
      </c>
      <c r="AY37" s="304">
        <v>6</v>
      </c>
      <c r="AZ37" s="315">
        <v>3</v>
      </c>
      <c r="BA37" s="313">
        <v>3</v>
      </c>
      <c r="BB37" s="304">
        <v>3</v>
      </c>
      <c r="BC37" s="304">
        <v>3</v>
      </c>
      <c r="BD37" s="304">
        <v>2</v>
      </c>
      <c r="BE37" s="304">
        <v>0</v>
      </c>
      <c r="BF37" s="304">
        <v>2</v>
      </c>
      <c r="BG37" s="304">
        <v>6</v>
      </c>
      <c r="BH37" s="304">
        <v>3</v>
      </c>
      <c r="BI37" s="304"/>
      <c r="BJ37" s="304"/>
      <c r="BK37" s="304"/>
      <c r="BL37" s="315"/>
      <c r="BM37" s="313"/>
      <c r="BN37" s="304"/>
      <c r="BO37" s="304"/>
      <c r="BP37" s="304"/>
      <c r="BQ37" s="304"/>
      <c r="BR37" s="304"/>
      <c r="BS37" s="304"/>
      <c r="BT37" s="304"/>
      <c r="BU37" s="304"/>
      <c r="BV37" s="304"/>
      <c r="BW37" s="304"/>
      <c r="BX37" s="315"/>
      <c r="BY37" s="313"/>
      <c r="BZ37" s="304"/>
      <c r="CA37" s="304"/>
      <c r="CB37" s="304"/>
      <c r="CC37" s="304"/>
      <c r="CD37" s="304"/>
      <c r="CE37" s="304"/>
      <c r="CF37" s="304"/>
      <c r="CG37" s="304"/>
      <c r="CH37" s="304"/>
      <c r="CI37" s="304"/>
      <c r="CJ37" s="315"/>
      <c r="CK37" s="313"/>
      <c r="CL37" s="304"/>
      <c r="CM37" s="304"/>
      <c r="CN37" s="304"/>
      <c r="CO37" s="304"/>
      <c r="CP37" s="304"/>
      <c r="CQ37" s="304"/>
      <c r="CR37" s="304"/>
      <c r="CS37" s="304"/>
      <c r="CT37" s="304"/>
      <c r="CU37" s="304"/>
      <c r="CV37" s="315"/>
      <c r="CW37" s="313"/>
      <c r="CX37" s="304">
        <v>1</v>
      </c>
      <c r="CY37" s="304">
        <v>2</v>
      </c>
      <c r="CZ37" s="304">
        <v>1</v>
      </c>
      <c r="DA37" s="304">
        <v>3</v>
      </c>
      <c r="DB37" s="304">
        <v>1</v>
      </c>
      <c r="DC37" s="304">
        <v>6</v>
      </c>
      <c r="DD37" s="304">
        <v>5</v>
      </c>
      <c r="DE37" s="304">
        <v>1</v>
      </c>
      <c r="DF37" s="304">
        <v>5</v>
      </c>
      <c r="DG37" s="304">
        <v>4</v>
      </c>
      <c r="DH37" s="315">
        <v>4</v>
      </c>
      <c r="DI37" s="313">
        <v>1</v>
      </c>
      <c r="DJ37" s="304">
        <v>3</v>
      </c>
      <c r="DK37" s="304">
        <v>2</v>
      </c>
      <c r="DL37" s="304">
        <v>4</v>
      </c>
      <c r="DM37" s="304">
        <v>4</v>
      </c>
      <c r="DN37" s="304">
        <v>6</v>
      </c>
      <c r="DO37" s="304">
        <v>5</v>
      </c>
      <c r="DP37" s="304">
        <v>5</v>
      </c>
      <c r="DQ37" s="304">
        <v>2</v>
      </c>
      <c r="DR37" s="304">
        <v>8</v>
      </c>
      <c r="DS37" s="304">
        <v>5</v>
      </c>
      <c r="DT37" s="315">
        <v>3</v>
      </c>
      <c r="DU37" s="313">
        <v>3</v>
      </c>
      <c r="DV37" s="304">
        <v>2</v>
      </c>
      <c r="DW37" s="304">
        <v>1</v>
      </c>
      <c r="DX37" s="304">
        <v>6</v>
      </c>
      <c r="DY37" s="304">
        <v>4</v>
      </c>
      <c r="DZ37" s="304">
        <v>5</v>
      </c>
      <c r="EA37" s="304">
        <v>6</v>
      </c>
      <c r="EB37" s="304">
        <v>6</v>
      </c>
      <c r="EC37" s="304">
        <v>1</v>
      </c>
      <c r="ED37" s="304">
        <v>3</v>
      </c>
      <c r="EE37" s="304">
        <v>3</v>
      </c>
      <c r="EF37" s="315">
        <v>3</v>
      </c>
      <c r="EG37" s="313">
        <v>2</v>
      </c>
      <c r="EH37" s="304">
        <v>0</v>
      </c>
      <c r="EI37" s="304">
        <v>0</v>
      </c>
      <c r="EJ37" s="304">
        <v>2</v>
      </c>
      <c r="EK37" s="304">
        <v>3</v>
      </c>
      <c r="EL37" s="304">
        <v>2</v>
      </c>
      <c r="EM37" s="304">
        <v>0</v>
      </c>
      <c r="EN37" s="304">
        <v>1</v>
      </c>
      <c r="EO37" s="304">
        <v>0</v>
      </c>
      <c r="EP37" s="304">
        <v>2</v>
      </c>
      <c r="EQ37" s="304">
        <v>6</v>
      </c>
      <c r="ER37" s="315">
        <v>0</v>
      </c>
      <c r="ES37" s="313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15"/>
      <c r="FE37" s="313"/>
      <c r="FF37" s="304"/>
      <c r="FG37" s="304"/>
      <c r="FH37" s="304"/>
      <c r="FI37" s="304"/>
      <c r="FJ37" s="304"/>
      <c r="FK37" s="304"/>
      <c r="FL37" s="304"/>
      <c r="FM37" s="304"/>
      <c r="FN37" s="304"/>
      <c r="FO37" s="304"/>
      <c r="FP37" s="315"/>
      <c r="FQ37" s="313"/>
      <c r="FR37" s="304"/>
      <c r="FS37" s="304"/>
      <c r="FT37" s="304"/>
      <c r="FU37" s="304"/>
      <c r="FV37" s="304"/>
      <c r="FW37" s="304"/>
      <c r="FX37" s="304"/>
      <c r="FY37" s="304"/>
      <c r="FZ37" s="304"/>
      <c r="GA37" s="304"/>
      <c r="GB37" s="315"/>
      <c r="GC37" s="313"/>
      <c r="GD37" s="304"/>
      <c r="GE37" s="304"/>
      <c r="GF37" s="304"/>
      <c r="GG37" s="304"/>
      <c r="GH37" s="304"/>
      <c r="GI37" s="304"/>
      <c r="GJ37" s="304"/>
      <c r="GK37" s="304"/>
      <c r="GL37" s="304"/>
      <c r="GM37" s="304"/>
      <c r="GN37" s="315"/>
      <c r="GO37" s="313"/>
      <c r="GP37" s="304"/>
      <c r="GQ37" s="304"/>
      <c r="GR37" s="304"/>
      <c r="GS37" s="304"/>
      <c r="GT37" s="304"/>
      <c r="GU37" s="304"/>
      <c r="GV37" s="304"/>
      <c r="GW37" s="304"/>
      <c r="GX37" s="304"/>
      <c r="GY37" s="304"/>
      <c r="GZ37" s="315"/>
      <c r="HA37" s="313"/>
    </row>
    <row r="38" spans="2:209" ht="12">
      <c r="B38" s="28" t="s">
        <v>50</v>
      </c>
      <c r="C38" s="77"/>
      <c r="D38" s="119" t="s">
        <v>8</v>
      </c>
      <c r="E38" s="304">
        <v>3</v>
      </c>
      <c r="F38" s="62">
        <v>2</v>
      </c>
      <c r="G38" s="62">
        <v>6</v>
      </c>
      <c r="H38" s="62">
        <v>9</v>
      </c>
      <c r="I38" s="62">
        <v>4</v>
      </c>
      <c r="J38" s="62">
        <v>3</v>
      </c>
      <c r="K38" s="62">
        <v>4</v>
      </c>
      <c r="L38" s="62">
        <v>4</v>
      </c>
      <c r="M38" s="62">
        <v>3</v>
      </c>
      <c r="N38" s="62">
        <v>0</v>
      </c>
      <c r="O38" s="62">
        <v>1</v>
      </c>
      <c r="P38" s="62">
        <v>7</v>
      </c>
      <c r="Q38" s="124">
        <v>2</v>
      </c>
      <c r="R38" s="65">
        <v>0</v>
      </c>
      <c r="S38" s="65">
        <v>3</v>
      </c>
      <c r="T38" s="65">
        <v>6</v>
      </c>
      <c r="U38" s="65">
        <v>3</v>
      </c>
      <c r="V38" s="65">
        <v>1</v>
      </c>
      <c r="W38" s="65">
        <v>2</v>
      </c>
      <c r="X38" s="65">
        <v>2</v>
      </c>
      <c r="Y38" s="65">
        <v>2</v>
      </c>
      <c r="Z38" s="65">
        <v>2</v>
      </c>
      <c r="AA38" s="65">
        <v>9</v>
      </c>
      <c r="AB38" s="65">
        <v>2</v>
      </c>
      <c r="AC38" s="125">
        <v>2</v>
      </c>
      <c r="AD38" s="304">
        <v>2</v>
      </c>
      <c r="AE38" s="304">
        <v>0</v>
      </c>
      <c r="AF38" s="304">
        <v>2</v>
      </c>
      <c r="AG38" s="304">
        <v>1</v>
      </c>
      <c r="AH38" s="304">
        <v>1</v>
      </c>
      <c r="AI38" s="304">
        <v>4</v>
      </c>
      <c r="AJ38" s="304">
        <v>1</v>
      </c>
      <c r="AK38" s="304">
        <v>6</v>
      </c>
      <c r="AL38" s="304">
        <v>4</v>
      </c>
      <c r="AM38" s="304">
        <v>2</v>
      </c>
      <c r="AN38" s="315">
        <v>3</v>
      </c>
      <c r="AO38" s="313">
        <v>2</v>
      </c>
      <c r="AP38" s="304">
        <v>0</v>
      </c>
      <c r="AQ38" s="304">
        <v>0</v>
      </c>
      <c r="AR38" s="304">
        <v>5</v>
      </c>
      <c r="AS38" s="304">
        <v>3</v>
      </c>
      <c r="AT38" s="304">
        <v>2</v>
      </c>
      <c r="AU38" s="304">
        <v>5</v>
      </c>
      <c r="AV38" s="304">
        <v>1</v>
      </c>
      <c r="AW38" s="304">
        <v>4</v>
      </c>
      <c r="AX38" s="304">
        <v>5</v>
      </c>
      <c r="AY38" s="304">
        <v>2</v>
      </c>
      <c r="AZ38" s="315">
        <v>1</v>
      </c>
      <c r="BA38" s="313">
        <v>2</v>
      </c>
      <c r="BB38" s="304">
        <v>0</v>
      </c>
      <c r="BC38" s="304"/>
      <c r="BD38" s="304">
        <v>4</v>
      </c>
      <c r="BE38" s="304">
        <v>2</v>
      </c>
      <c r="BF38" s="304">
        <v>1</v>
      </c>
      <c r="BG38" s="304">
        <v>3</v>
      </c>
      <c r="BH38" s="304">
        <v>0</v>
      </c>
      <c r="BI38" s="304"/>
      <c r="BJ38" s="304"/>
      <c r="BK38" s="304"/>
      <c r="BL38" s="315"/>
      <c r="BM38" s="313"/>
      <c r="BN38" s="304"/>
      <c r="BO38" s="304"/>
      <c r="BP38" s="304"/>
      <c r="BQ38" s="304"/>
      <c r="BR38" s="304"/>
      <c r="BS38" s="304"/>
      <c r="BT38" s="304"/>
      <c r="BU38" s="304"/>
      <c r="BV38" s="304"/>
      <c r="BW38" s="304"/>
      <c r="BX38" s="315"/>
      <c r="BY38" s="313"/>
      <c r="BZ38" s="304"/>
      <c r="CA38" s="304"/>
      <c r="CB38" s="304"/>
      <c r="CC38" s="304"/>
      <c r="CD38" s="304"/>
      <c r="CE38" s="304"/>
      <c r="CF38" s="304"/>
      <c r="CG38" s="304"/>
      <c r="CH38" s="304"/>
      <c r="CI38" s="304"/>
      <c r="CJ38" s="315"/>
      <c r="CK38" s="313"/>
      <c r="CL38" s="304"/>
      <c r="CM38" s="304"/>
      <c r="CN38" s="304"/>
      <c r="CO38" s="304"/>
      <c r="CP38" s="304"/>
      <c r="CQ38" s="304"/>
      <c r="CR38" s="304"/>
      <c r="CS38" s="304"/>
      <c r="CT38" s="304"/>
      <c r="CU38" s="304"/>
      <c r="CV38" s="315"/>
      <c r="CW38" s="313"/>
      <c r="CX38" s="304">
        <v>1</v>
      </c>
      <c r="CY38" s="304">
        <v>2</v>
      </c>
      <c r="CZ38" s="304">
        <v>3</v>
      </c>
      <c r="DA38" s="304">
        <v>8</v>
      </c>
      <c r="DB38" s="304">
        <v>8</v>
      </c>
      <c r="DC38" s="304">
        <v>0</v>
      </c>
      <c r="DD38" s="304">
        <v>7</v>
      </c>
      <c r="DE38" s="304">
        <v>8</v>
      </c>
      <c r="DF38" s="304">
        <v>3</v>
      </c>
      <c r="DG38" s="304">
        <v>8</v>
      </c>
      <c r="DH38" s="315">
        <v>1</v>
      </c>
      <c r="DI38" s="313">
        <v>5</v>
      </c>
      <c r="DJ38" s="304">
        <v>2</v>
      </c>
      <c r="DK38" s="304">
        <v>1</v>
      </c>
      <c r="DL38" s="304">
        <v>11</v>
      </c>
      <c r="DM38" s="304">
        <v>2</v>
      </c>
      <c r="DN38" s="304">
        <v>6</v>
      </c>
      <c r="DO38" s="304">
        <v>5</v>
      </c>
      <c r="DP38" s="304">
        <v>7</v>
      </c>
      <c r="DQ38" s="304">
        <v>6</v>
      </c>
      <c r="DR38" s="304">
        <v>4</v>
      </c>
      <c r="DS38" s="304">
        <v>4</v>
      </c>
      <c r="DT38" s="315">
        <v>0</v>
      </c>
      <c r="DU38" s="313">
        <v>2</v>
      </c>
      <c r="DV38" s="304">
        <v>5</v>
      </c>
      <c r="DW38" s="304">
        <v>2</v>
      </c>
      <c r="DX38" s="304">
        <v>10</v>
      </c>
      <c r="DY38" s="304">
        <v>5</v>
      </c>
      <c r="DZ38" s="304">
        <v>1</v>
      </c>
      <c r="EA38" s="304">
        <v>2</v>
      </c>
      <c r="EB38" s="304">
        <v>6</v>
      </c>
      <c r="EC38" s="304">
        <v>4</v>
      </c>
      <c r="ED38" s="304">
        <v>4</v>
      </c>
      <c r="EE38" s="304">
        <v>3</v>
      </c>
      <c r="EF38" s="315">
        <v>3</v>
      </c>
      <c r="EG38" s="313">
        <v>2</v>
      </c>
      <c r="EH38" s="304">
        <v>0</v>
      </c>
      <c r="EI38" s="304">
        <v>5</v>
      </c>
      <c r="EJ38" s="304">
        <v>5</v>
      </c>
      <c r="EK38" s="304">
        <v>4</v>
      </c>
      <c r="EL38" s="304">
        <v>2</v>
      </c>
      <c r="EM38" s="304">
        <v>1</v>
      </c>
      <c r="EN38" s="304">
        <v>2</v>
      </c>
      <c r="EO38" s="304">
        <v>6</v>
      </c>
      <c r="EP38" s="304">
        <v>4</v>
      </c>
      <c r="EQ38" s="304">
        <v>1</v>
      </c>
      <c r="ER38" s="315">
        <v>3</v>
      </c>
      <c r="ES38" s="313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15"/>
      <c r="FE38" s="313"/>
      <c r="FF38" s="304"/>
      <c r="FG38" s="304"/>
      <c r="FH38" s="304"/>
      <c r="FI38" s="304"/>
      <c r="FJ38" s="304"/>
      <c r="FK38" s="304"/>
      <c r="FL38" s="304"/>
      <c r="FM38" s="304"/>
      <c r="FN38" s="304"/>
      <c r="FO38" s="304"/>
      <c r="FP38" s="315"/>
      <c r="FQ38" s="313"/>
      <c r="FR38" s="304"/>
      <c r="FS38" s="304"/>
      <c r="FT38" s="304"/>
      <c r="FU38" s="304"/>
      <c r="FV38" s="304"/>
      <c r="FW38" s="304"/>
      <c r="FX38" s="304"/>
      <c r="FY38" s="304"/>
      <c r="FZ38" s="304"/>
      <c r="GA38" s="304"/>
      <c r="GB38" s="315"/>
      <c r="GC38" s="313"/>
      <c r="GD38" s="304"/>
      <c r="GE38" s="304"/>
      <c r="GF38" s="304"/>
      <c r="GG38" s="304"/>
      <c r="GH38" s="304"/>
      <c r="GI38" s="304"/>
      <c r="GJ38" s="304"/>
      <c r="GK38" s="304"/>
      <c r="GL38" s="304"/>
      <c r="GM38" s="304"/>
      <c r="GN38" s="315"/>
      <c r="GO38" s="313"/>
      <c r="GP38" s="304"/>
      <c r="GQ38" s="304"/>
      <c r="GR38" s="304"/>
      <c r="GS38" s="304"/>
      <c r="GT38" s="304"/>
      <c r="GU38" s="304"/>
      <c r="GV38" s="304"/>
      <c r="GW38" s="304"/>
      <c r="GX38" s="304"/>
      <c r="GY38" s="304"/>
      <c r="GZ38" s="315"/>
      <c r="HA38" s="313"/>
    </row>
    <row r="39" spans="2:209" ht="12">
      <c r="B39" s="28"/>
      <c r="C39" s="59"/>
      <c r="D39" s="119" t="s">
        <v>9</v>
      </c>
      <c r="E39" s="304">
        <v>9</v>
      </c>
      <c r="F39" s="62">
        <v>4</v>
      </c>
      <c r="G39" s="62">
        <v>1</v>
      </c>
      <c r="H39" s="62">
        <v>7</v>
      </c>
      <c r="I39" s="62">
        <v>5</v>
      </c>
      <c r="J39" s="62">
        <v>7</v>
      </c>
      <c r="K39" s="62">
        <v>4</v>
      </c>
      <c r="L39" s="62">
        <v>1</v>
      </c>
      <c r="M39" s="62">
        <v>1</v>
      </c>
      <c r="N39" s="62">
        <v>3</v>
      </c>
      <c r="O39" s="62">
        <v>4</v>
      </c>
      <c r="P39" s="62">
        <v>2</v>
      </c>
      <c r="Q39" s="124">
        <v>3</v>
      </c>
      <c r="R39" s="65">
        <v>4</v>
      </c>
      <c r="S39" s="65">
        <v>5</v>
      </c>
      <c r="T39" s="65">
        <v>9</v>
      </c>
      <c r="U39" s="65">
        <v>3</v>
      </c>
      <c r="V39" s="65">
        <v>5</v>
      </c>
      <c r="W39" s="65">
        <v>4</v>
      </c>
      <c r="X39" s="65">
        <v>7</v>
      </c>
      <c r="Y39" s="65">
        <v>3</v>
      </c>
      <c r="Z39" s="65">
        <v>6</v>
      </c>
      <c r="AA39" s="65">
        <v>9</v>
      </c>
      <c r="AB39" s="65">
        <v>5</v>
      </c>
      <c r="AC39" s="125">
        <v>3</v>
      </c>
      <c r="AD39" s="304">
        <v>1</v>
      </c>
      <c r="AE39" s="304">
        <v>5</v>
      </c>
      <c r="AF39" s="304">
        <v>12</v>
      </c>
      <c r="AG39" s="304">
        <v>4</v>
      </c>
      <c r="AH39" s="304">
        <v>3</v>
      </c>
      <c r="AI39" s="304">
        <v>3</v>
      </c>
      <c r="AJ39" s="304">
        <v>4</v>
      </c>
      <c r="AK39" s="304">
        <v>5</v>
      </c>
      <c r="AL39" s="304">
        <v>3</v>
      </c>
      <c r="AM39" s="304">
        <v>5</v>
      </c>
      <c r="AN39" s="315">
        <v>8</v>
      </c>
      <c r="AO39" s="313">
        <v>1</v>
      </c>
      <c r="AP39" s="304">
        <v>7</v>
      </c>
      <c r="AQ39" s="304">
        <v>8</v>
      </c>
      <c r="AR39" s="304">
        <v>17</v>
      </c>
      <c r="AS39" s="304">
        <v>2</v>
      </c>
      <c r="AT39" s="304">
        <v>4</v>
      </c>
      <c r="AU39" s="304">
        <v>3</v>
      </c>
      <c r="AV39" s="304">
        <v>4</v>
      </c>
      <c r="AW39" s="304">
        <v>0</v>
      </c>
      <c r="AX39" s="304">
        <v>3</v>
      </c>
      <c r="AY39" s="304">
        <v>3</v>
      </c>
      <c r="AZ39" s="315">
        <v>7</v>
      </c>
      <c r="BA39" s="313">
        <v>2</v>
      </c>
      <c r="BB39" s="304">
        <v>3</v>
      </c>
      <c r="BC39" s="304">
        <v>1</v>
      </c>
      <c r="BD39" s="304">
        <v>21</v>
      </c>
      <c r="BE39" s="304">
        <v>6</v>
      </c>
      <c r="BF39" s="304">
        <v>5</v>
      </c>
      <c r="BG39" s="304">
        <v>0</v>
      </c>
      <c r="BH39" s="304">
        <v>4</v>
      </c>
      <c r="BI39" s="304"/>
      <c r="BJ39" s="304"/>
      <c r="BK39" s="304"/>
      <c r="BL39" s="315"/>
      <c r="BM39" s="313"/>
      <c r="BN39" s="304"/>
      <c r="BO39" s="304"/>
      <c r="BP39" s="304"/>
      <c r="BQ39" s="304"/>
      <c r="BR39" s="304"/>
      <c r="BS39" s="304"/>
      <c r="BT39" s="304"/>
      <c r="BU39" s="304"/>
      <c r="BV39" s="304"/>
      <c r="BW39" s="304"/>
      <c r="BX39" s="315"/>
      <c r="BY39" s="313"/>
      <c r="BZ39" s="304"/>
      <c r="CA39" s="304"/>
      <c r="CB39" s="304"/>
      <c r="CC39" s="304"/>
      <c r="CD39" s="304"/>
      <c r="CE39" s="304"/>
      <c r="CF39" s="304"/>
      <c r="CG39" s="304"/>
      <c r="CH39" s="304"/>
      <c r="CI39" s="304"/>
      <c r="CJ39" s="315"/>
      <c r="CK39" s="313"/>
      <c r="CL39" s="304"/>
      <c r="CM39" s="304"/>
      <c r="CN39" s="304"/>
      <c r="CO39" s="304"/>
      <c r="CP39" s="304"/>
      <c r="CQ39" s="304"/>
      <c r="CR39" s="304"/>
      <c r="CS39" s="304"/>
      <c r="CT39" s="304"/>
      <c r="CU39" s="304"/>
      <c r="CV39" s="315"/>
      <c r="CW39" s="313"/>
      <c r="CX39" s="304">
        <v>5</v>
      </c>
      <c r="CY39" s="304">
        <v>5</v>
      </c>
      <c r="CZ39" s="304">
        <v>12</v>
      </c>
      <c r="DA39" s="304">
        <v>6</v>
      </c>
      <c r="DB39" s="304">
        <v>3</v>
      </c>
      <c r="DC39" s="304">
        <v>4</v>
      </c>
      <c r="DD39" s="304">
        <v>5</v>
      </c>
      <c r="DE39" s="304">
        <v>1</v>
      </c>
      <c r="DF39" s="304">
        <v>3</v>
      </c>
      <c r="DG39" s="304">
        <v>5</v>
      </c>
      <c r="DH39" s="315">
        <v>1</v>
      </c>
      <c r="DI39" s="313">
        <v>1</v>
      </c>
      <c r="DJ39" s="304">
        <v>5</v>
      </c>
      <c r="DK39" s="304">
        <v>6</v>
      </c>
      <c r="DL39" s="304">
        <v>15</v>
      </c>
      <c r="DM39" s="304">
        <v>2</v>
      </c>
      <c r="DN39" s="304">
        <v>3</v>
      </c>
      <c r="DO39" s="304">
        <v>8</v>
      </c>
      <c r="DP39" s="304">
        <v>3</v>
      </c>
      <c r="DQ39" s="304">
        <v>4</v>
      </c>
      <c r="DR39" s="304">
        <v>7</v>
      </c>
      <c r="DS39" s="304">
        <v>6</v>
      </c>
      <c r="DT39" s="315">
        <v>6</v>
      </c>
      <c r="DU39" s="313">
        <v>5</v>
      </c>
      <c r="DV39" s="304">
        <v>4</v>
      </c>
      <c r="DW39" s="304">
        <v>6</v>
      </c>
      <c r="DX39" s="304">
        <v>12</v>
      </c>
      <c r="DY39" s="304">
        <v>2</v>
      </c>
      <c r="DZ39" s="304">
        <v>3</v>
      </c>
      <c r="EA39" s="304">
        <v>6</v>
      </c>
      <c r="EB39" s="304">
        <v>8</v>
      </c>
      <c r="EC39" s="304">
        <v>6</v>
      </c>
      <c r="ED39" s="304">
        <v>5</v>
      </c>
      <c r="EE39" s="304">
        <v>5</v>
      </c>
      <c r="EF39" s="315">
        <v>10</v>
      </c>
      <c r="EG39" s="313">
        <v>5</v>
      </c>
      <c r="EH39" s="304">
        <v>5</v>
      </c>
      <c r="EI39" s="304">
        <v>11</v>
      </c>
      <c r="EJ39" s="304">
        <v>12</v>
      </c>
      <c r="EK39" s="304">
        <v>5</v>
      </c>
      <c r="EL39" s="304">
        <v>5</v>
      </c>
      <c r="EM39" s="304">
        <v>3</v>
      </c>
      <c r="EN39" s="304">
        <v>5</v>
      </c>
      <c r="EO39" s="304">
        <v>5</v>
      </c>
      <c r="EP39" s="304">
        <v>5</v>
      </c>
      <c r="EQ39" s="304">
        <v>5</v>
      </c>
      <c r="ER39" s="315">
        <v>9</v>
      </c>
      <c r="ES39" s="313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15"/>
      <c r="FE39" s="313"/>
      <c r="FF39" s="304"/>
      <c r="FG39" s="304"/>
      <c r="FH39" s="304"/>
      <c r="FI39" s="304"/>
      <c r="FJ39" s="304"/>
      <c r="FK39" s="304"/>
      <c r="FL39" s="304"/>
      <c r="FM39" s="304"/>
      <c r="FN39" s="304"/>
      <c r="FO39" s="304"/>
      <c r="FP39" s="315"/>
      <c r="FQ39" s="313"/>
      <c r="FR39" s="304"/>
      <c r="FS39" s="304"/>
      <c r="FT39" s="304"/>
      <c r="FU39" s="304"/>
      <c r="FV39" s="304"/>
      <c r="FW39" s="304"/>
      <c r="FX39" s="304"/>
      <c r="FY39" s="304"/>
      <c r="FZ39" s="304"/>
      <c r="GA39" s="304"/>
      <c r="GB39" s="315"/>
      <c r="GC39" s="313"/>
      <c r="GD39" s="304"/>
      <c r="GE39" s="304"/>
      <c r="GF39" s="304"/>
      <c r="GG39" s="304"/>
      <c r="GH39" s="304"/>
      <c r="GI39" s="304"/>
      <c r="GJ39" s="304"/>
      <c r="GK39" s="304"/>
      <c r="GL39" s="304"/>
      <c r="GM39" s="304"/>
      <c r="GN39" s="315"/>
      <c r="GO39" s="313"/>
      <c r="GP39" s="304"/>
      <c r="GQ39" s="304"/>
      <c r="GR39" s="304"/>
      <c r="GS39" s="304"/>
      <c r="GT39" s="304"/>
      <c r="GU39" s="304"/>
      <c r="GV39" s="304"/>
      <c r="GW39" s="304"/>
      <c r="GX39" s="304"/>
      <c r="GY39" s="304"/>
      <c r="GZ39" s="315"/>
      <c r="HA39" s="313"/>
    </row>
    <row r="40" spans="2:209" ht="12">
      <c r="B40" s="28"/>
      <c r="C40" s="77"/>
      <c r="D40" s="119" t="s">
        <v>20</v>
      </c>
      <c r="E40" s="120">
        <v>19</v>
      </c>
      <c r="F40" s="120">
        <f aca="true" t="shared" si="71" ref="F40:BQ40">SUM(F41:F43)</f>
        <v>39</v>
      </c>
      <c r="G40" s="120">
        <f t="shared" si="71"/>
        <v>33</v>
      </c>
      <c r="H40" s="120">
        <f t="shared" si="71"/>
        <v>38</v>
      </c>
      <c r="I40" s="120">
        <f t="shared" si="71"/>
        <v>23</v>
      </c>
      <c r="J40" s="120">
        <f t="shared" si="71"/>
        <v>26</v>
      </c>
      <c r="K40" s="120">
        <f t="shared" si="71"/>
        <v>35</v>
      </c>
      <c r="L40" s="120">
        <f t="shared" si="71"/>
        <v>26</v>
      </c>
      <c r="M40" s="120">
        <f t="shared" si="71"/>
        <v>24</v>
      </c>
      <c r="N40" s="120">
        <f t="shared" si="71"/>
        <v>42</v>
      </c>
      <c r="O40" s="120">
        <f t="shared" si="71"/>
        <v>31</v>
      </c>
      <c r="P40" s="120">
        <f t="shared" si="71"/>
        <v>23</v>
      </c>
      <c r="Q40" s="120">
        <f t="shared" si="71"/>
        <v>23</v>
      </c>
      <c r="R40" s="120">
        <f t="shared" si="71"/>
        <v>36</v>
      </c>
      <c r="S40" s="120">
        <f t="shared" si="71"/>
        <v>32</v>
      </c>
      <c r="T40" s="120">
        <f t="shared" si="71"/>
        <v>45</v>
      </c>
      <c r="U40" s="120">
        <f t="shared" si="71"/>
        <v>30</v>
      </c>
      <c r="V40" s="120">
        <f t="shared" si="71"/>
        <v>25</v>
      </c>
      <c r="W40" s="120">
        <f t="shared" si="71"/>
        <v>36</v>
      </c>
      <c r="X40" s="120">
        <f t="shared" si="71"/>
        <v>36</v>
      </c>
      <c r="Y40" s="120">
        <f t="shared" si="71"/>
        <v>28</v>
      </c>
      <c r="Z40" s="120">
        <f t="shared" si="71"/>
        <v>33</v>
      </c>
      <c r="AA40" s="120">
        <f t="shared" si="71"/>
        <v>34</v>
      </c>
      <c r="AB40" s="120">
        <f t="shared" si="71"/>
        <v>39</v>
      </c>
      <c r="AC40" s="120">
        <f t="shared" si="71"/>
        <v>20</v>
      </c>
      <c r="AD40" s="75">
        <f t="shared" si="71"/>
        <v>45</v>
      </c>
      <c r="AE40" s="75">
        <f t="shared" si="71"/>
        <v>39</v>
      </c>
      <c r="AF40" s="75">
        <f t="shared" si="71"/>
        <v>50</v>
      </c>
      <c r="AG40" s="75">
        <f t="shared" si="71"/>
        <v>29</v>
      </c>
      <c r="AH40" s="75">
        <f t="shared" si="71"/>
        <v>33</v>
      </c>
      <c r="AI40" s="75">
        <f t="shared" si="71"/>
        <v>23</v>
      </c>
      <c r="AJ40" s="75">
        <f t="shared" si="71"/>
        <v>31</v>
      </c>
      <c r="AK40" s="75">
        <f t="shared" si="71"/>
        <v>30</v>
      </c>
      <c r="AL40" s="75">
        <f t="shared" si="71"/>
        <v>37</v>
      </c>
      <c r="AM40" s="75">
        <f t="shared" si="71"/>
        <v>28</v>
      </c>
      <c r="AN40" s="75">
        <f t="shared" si="71"/>
        <v>34</v>
      </c>
      <c r="AO40" s="121">
        <f t="shared" si="71"/>
        <v>28</v>
      </c>
      <c r="AP40" s="120">
        <f t="shared" si="71"/>
        <v>54</v>
      </c>
      <c r="AQ40" s="120">
        <f t="shared" si="71"/>
        <v>20</v>
      </c>
      <c r="AR40" s="120">
        <f t="shared" si="71"/>
        <v>56</v>
      </c>
      <c r="AS40" s="120">
        <f t="shared" si="71"/>
        <v>27</v>
      </c>
      <c r="AT40" s="120">
        <f t="shared" si="71"/>
        <v>33</v>
      </c>
      <c r="AU40" s="120">
        <f t="shared" si="71"/>
        <v>49</v>
      </c>
      <c r="AV40" s="120">
        <f t="shared" si="71"/>
        <v>44</v>
      </c>
      <c r="AW40" s="120">
        <f t="shared" si="71"/>
        <v>29</v>
      </c>
      <c r="AX40" s="120">
        <f t="shared" si="71"/>
        <v>29</v>
      </c>
      <c r="AY40" s="120">
        <f t="shared" si="71"/>
        <v>38</v>
      </c>
      <c r="AZ40" s="122">
        <f t="shared" si="71"/>
        <v>33</v>
      </c>
      <c r="BA40" s="83">
        <f t="shared" si="71"/>
        <v>24</v>
      </c>
      <c r="BB40" s="120">
        <f t="shared" si="71"/>
        <v>52</v>
      </c>
      <c r="BC40" s="120">
        <f t="shared" si="71"/>
        <v>33</v>
      </c>
      <c r="BD40" s="120">
        <f t="shared" si="71"/>
        <v>53</v>
      </c>
      <c r="BE40" s="120">
        <f t="shared" si="71"/>
        <v>29</v>
      </c>
      <c r="BF40" s="120">
        <f t="shared" si="71"/>
        <v>36</v>
      </c>
      <c r="BG40" s="120">
        <f t="shared" si="71"/>
        <v>37</v>
      </c>
      <c r="BH40" s="120">
        <f t="shared" si="71"/>
        <v>31</v>
      </c>
      <c r="BI40" s="120">
        <f t="shared" si="71"/>
        <v>0</v>
      </c>
      <c r="BJ40" s="120">
        <f t="shared" si="71"/>
        <v>0</v>
      </c>
      <c r="BK40" s="120">
        <f t="shared" si="71"/>
        <v>0</v>
      </c>
      <c r="BL40" s="122">
        <f t="shared" si="71"/>
        <v>0</v>
      </c>
      <c r="BM40" s="83">
        <f t="shared" si="71"/>
        <v>0</v>
      </c>
      <c r="BN40" s="120">
        <f t="shared" si="71"/>
        <v>0</v>
      </c>
      <c r="BO40" s="120">
        <f t="shared" si="71"/>
        <v>0</v>
      </c>
      <c r="BP40" s="120">
        <f t="shared" si="71"/>
        <v>0</v>
      </c>
      <c r="BQ40" s="120">
        <f t="shared" si="71"/>
        <v>0</v>
      </c>
      <c r="BR40" s="120">
        <f aca="true" t="shared" si="72" ref="BR40:EC40">SUM(BR41:BR43)</f>
        <v>0</v>
      </c>
      <c r="BS40" s="120">
        <f t="shared" si="72"/>
        <v>0</v>
      </c>
      <c r="BT40" s="120">
        <f t="shared" si="72"/>
        <v>0</v>
      </c>
      <c r="BU40" s="120">
        <f t="shared" si="72"/>
        <v>0</v>
      </c>
      <c r="BV40" s="120">
        <f t="shared" si="72"/>
        <v>0</v>
      </c>
      <c r="BW40" s="120">
        <f t="shared" si="72"/>
        <v>0</v>
      </c>
      <c r="BX40" s="122">
        <f t="shared" si="72"/>
        <v>0</v>
      </c>
      <c r="BY40" s="83">
        <f t="shared" si="72"/>
        <v>0</v>
      </c>
      <c r="BZ40" s="120">
        <f t="shared" si="72"/>
        <v>0</v>
      </c>
      <c r="CA40" s="120">
        <f t="shared" si="72"/>
        <v>0</v>
      </c>
      <c r="CB40" s="120">
        <f t="shared" si="72"/>
        <v>0</v>
      </c>
      <c r="CC40" s="120">
        <f t="shared" si="72"/>
        <v>0</v>
      </c>
      <c r="CD40" s="120">
        <f t="shared" si="72"/>
        <v>0</v>
      </c>
      <c r="CE40" s="120">
        <f t="shared" si="72"/>
        <v>0</v>
      </c>
      <c r="CF40" s="120">
        <f t="shared" si="72"/>
        <v>0</v>
      </c>
      <c r="CG40" s="120">
        <f t="shared" si="72"/>
        <v>0</v>
      </c>
      <c r="CH40" s="120">
        <f t="shared" si="72"/>
        <v>0</v>
      </c>
      <c r="CI40" s="120">
        <f t="shared" si="72"/>
        <v>0</v>
      </c>
      <c r="CJ40" s="122">
        <f t="shared" si="72"/>
        <v>0</v>
      </c>
      <c r="CK40" s="83">
        <f t="shared" si="72"/>
        <v>0</v>
      </c>
      <c r="CL40" s="120">
        <f t="shared" si="72"/>
        <v>0</v>
      </c>
      <c r="CM40" s="120">
        <f t="shared" si="72"/>
        <v>0</v>
      </c>
      <c r="CN40" s="120">
        <f t="shared" si="72"/>
        <v>0</v>
      </c>
      <c r="CO40" s="120">
        <f t="shared" si="72"/>
        <v>0</v>
      </c>
      <c r="CP40" s="120">
        <f t="shared" si="72"/>
        <v>0</v>
      </c>
      <c r="CQ40" s="120">
        <f t="shared" si="72"/>
        <v>0</v>
      </c>
      <c r="CR40" s="120">
        <f t="shared" si="72"/>
        <v>0</v>
      </c>
      <c r="CS40" s="120">
        <f t="shared" si="72"/>
        <v>0</v>
      </c>
      <c r="CT40" s="120">
        <f t="shared" si="72"/>
        <v>0</v>
      </c>
      <c r="CU40" s="120">
        <f t="shared" si="72"/>
        <v>0</v>
      </c>
      <c r="CV40" s="122">
        <f t="shared" si="72"/>
        <v>0</v>
      </c>
      <c r="CW40" s="83">
        <f t="shared" si="72"/>
        <v>0</v>
      </c>
      <c r="CX40" s="120">
        <f t="shared" si="72"/>
        <v>43</v>
      </c>
      <c r="CY40" s="120">
        <f t="shared" si="72"/>
        <v>31</v>
      </c>
      <c r="CZ40" s="120">
        <f t="shared" si="72"/>
        <v>31</v>
      </c>
      <c r="DA40" s="120">
        <f t="shared" si="72"/>
        <v>39</v>
      </c>
      <c r="DB40" s="120">
        <f t="shared" si="72"/>
        <v>25</v>
      </c>
      <c r="DC40" s="120">
        <f t="shared" si="72"/>
        <v>45</v>
      </c>
      <c r="DD40" s="120">
        <f t="shared" si="72"/>
        <v>27</v>
      </c>
      <c r="DE40" s="120">
        <f t="shared" si="72"/>
        <v>22</v>
      </c>
      <c r="DF40" s="120">
        <f t="shared" si="72"/>
        <v>28</v>
      </c>
      <c r="DG40" s="120">
        <f t="shared" si="72"/>
        <v>23</v>
      </c>
      <c r="DH40" s="122">
        <f t="shared" si="72"/>
        <v>25</v>
      </c>
      <c r="DI40" s="83">
        <f t="shared" si="72"/>
        <v>14</v>
      </c>
      <c r="DJ40" s="120">
        <f t="shared" si="72"/>
        <v>50</v>
      </c>
      <c r="DK40" s="120">
        <f t="shared" si="72"/>
        <v>25</v>
      </c>
      <c r="DL40" s="120">
        <f t="shared" si="72"/>
        <v>45</v>
      </c>
      <c r="DM40" s="120">
        <f t="shared" si="72"/>
        <v>23</v>
      </c>
      <c r="DN40" s="120">
        <f t="shared" si="72"/>
        <v>26</v>
      </c>
      <c r="DO40" s="120">
        <f t="shared" si="72"/>
        <v>29</v>
      </c>
      <c r="DP40" s="120">
        <f t="shared" si="72"/>
        <v>32</v>
      </c>
      <c r="DQ40" s="120">
        <f t="shared" si="72"/>
        <v>18</v>
      </c>
      <c r="DR40" s="120">
        <f t="shared" si="72"/>
        <v>24</v>
      </c>
      <c r="DS40" s="120">
        <f t="shared" si="72"/>
        <v>27</v>
      </c>
      <c r="DT40" s="122">
        <f t="shared" si="72"/>
        <v>24</v>
      </c>
      <c r="DU40" s="83">
        <f t="shared" si="72"/>
        <v>13</v>
      </c>
      <c r="DV40" s="83">
        <f t="shared" si="72"/>
        <v>38</v>
      </c>
      <c r="DW40" s="120">
        <f t="shared" si="72"/>
        <v>30</v>
      </c>
      <c r="DX40" s="120">
        <f t="shared" si="72"/>
        <v>40</v>
      </c>
      <c r="DY40" s="120">
        <f t="shared" si="72"/>
        <v>22</v>
      </c>
      <c r="DZ40" s="120">
        <f t="shared" si="72"/>
        <v>22</v>
      </c>
      <c r="EA40" s="120">
        <f t="shared" si="72"/>
        <v>30</v>
      </c>
      <c r="EB40" s="120">
        <f t="shared" si="72"/>
        <v>34</v>
      </c>
      <c r="EC40" s="120">
        <f t="shared" si="72"/>
        <v>18</v>
      </c>
      <c r="ED40" s="120">
        <f aca="true" t="shared" si="73" ref="ED40:GO40">SUM(ED41:ED43)</f>
        <v>39</v>
      </c>
      <c r="EE40" s="120">
        <f t="shared" si="73"/>
        <v>34</v>
      </c>
      <c r="EF40" s="122">
        <f t="shared" si="73"/>
        <v>18</v>
      </c>
      <c r="EG40" s="83">
        <f t="shared" si="73"/>
        <v>12</v>
      </c>
      <c r="EH40" s="120">
        <f t="shared" si="73"/>
        <v>45</v>
      </c>
      <c r="EI40" s="120">
        <f t="shared" si="73"/>
        <v>28</v>
      </c>
      <c r="EJ40" s="120">
        <f t="shared" si="73"/>
        <v>46</v>
      </c>
      <c r="EK40" s="120">
        <f t="shared" si="73"/>
        <v>24</v>
      </c>
      <c r="EL40" s="120">
        <f t="shared" si="73"/>
        <v>31</v>
      </c>
      <c r="EM40" s="120">
        <f t="shared" si="73"/>
        <v>30</v>
      </c>
      <c r="EN40" s="120">
        <f t="shared" si="73"/>
        <v>36</v>
      </c>
      <c r="EO40" s="120">
        <f t="shared" si="73"/>
        <v>23</v>
      </c>
      <c r="EP40" s="120">
        <f t="shared" si="73"/>
        <v>31</v>
      </c>
      <c r="EQ40" s="120">
        <f t="shared" si="73"/>
        <v>28</v>
      </c>
      <c r="ER40" s="122">
        <f t="shared" si="73"/>
        <v>19</v>
      </c>
      <c r="ES40" s="83">
        <f t="shared" si="73"/>
        <v>0</v>
      </c>
      <c r="ET40" s="120">
        <f t="shared" si="73"/>
        <v>0</v>
      </c>
      <c r="EU40" s="120">
        <f t="shared" si="73"/>
        <v>0</v>
      </c>
      <c r="EV40" s="120">
        <f t="shared" si="73"/>
        <v>0</v>
      </c>
      <c r="EW40" s="120">
        <f t="shared" si="73"/>
        <v>0</v>
      </c>
      <c r="EX40" s="120">
        <f t="shared" si="73"/>
        <v>0</v>
      </c>
      <c r="EY40" s="120">
        <f t="shared" si="73"/>
        <v>0</v>
      </c>
      <c r="EZ40" s="120">
        <f t="shared" si="73"/>
        <v>0</v>
      </c>
      <c r="FA40" s="120">
        <f t="shared" si="73"/>
        <v>0</v>
      </c>
      <c r="FB40" s="120">
        <f t="shared" si="73"/>
        <v>0</v>
      </c>
      <c r="FC40" s="120">
        <f t="shared" si="73"/>
        <v>0</v>
      </c>
      <c r="FD40" s="122">
        <f t="shared" si="73"/>
        <v>0</v>
      </c>
      <c r="FE40" s="83">
        <f t="shared" si="73"/>
        <v>0</v>
      </c>
      <c r="FF40" s="120">
        <f t="shared" si="73"/>
        <v>0</v>
      </c>
      <c r="FG40" s="120">
        <f t="shared" si="73"/>
        <v>0</v>
      </c>
      <c r="FH40" s="120">
        <f t="shared" si="73"/>
        <v>0</v>
      </c>
      <c r="FI40" s="120">
        <f t="shared" si="73"/>
        <v>0</v>
      </c>
      <c r="FJ40" s="120">
        <f t="shared" si="73"/>
        <v>0</v>
      </c>
      <c r="FK40" s="120">
        <f t="shared" si="73"/>
        <v>0</v>
      </c>
      <c r="FL40" s="120">
        <f t="shared" si="73"/>
        <v>0</v>
      </c>
      <c r="FM40" s="120">
        <f t="shared" si="73"/>
        <v>0</v>
      </c>
      <c r="FN40" s="120">
        <f t="shared" si="73"/>
        <v>0</v>
      </c>
      <c r="FO40" s="120">
        <f t="shared" si="73"/>
        <v>0</v>
      </c>
      <c r="FP40" s="122">
        <f t="shared" si="73"/>
        <v>0</v>
      </c>
      <c r="FQ40" s="83">
        <f t="shared" si="73"/>
        <v>0</v>
      </c>
      <c r="FR40" s="120">
        <f t="shared" si="73"/>
        <v>0</v>
      </c>
      <c r="FS40" s="120">
        <f t="shared" si="73"/>
        <v>0</v>
      </c>
      <c r="FT40" s="120">
        <f t="shared" si="73"/>
        <v>0</v>
      </c>
      <c r="FU40" s="120">
        <f t="shared" si="73"/>
        <v>0</v>
      </c>
      <c r="FV40" s="120">
        <f t="shared" si="73"/>
        <v>0</v>
      </c>
      <c r="FW40" s="120">
        <f t="shared" si="73"/>
        <v>0</v>
      </c>
      <c r="FX40" s="120">
        <f t="shared" si="73"/>
        <v>0</v>
      </c>
      <c r="FY40" s="120">
        <f t="shared" si="73"/>
        <v>0</v>
      </c>
      <c r="FZ40" s="120">
        <f t="shared" si="73"/>
        <v>0</v>
      </c>
      <c r="GA40" s="120">
        <f t="shared" si="73"/>
        <v>0</v>
      </c>
      <c r="GB40" s="122">
        <f t="shared" si="73"/>
        <v>0</v>
      </c>
      <c r="GC40" s="83">
        <f t="shared" si="73"/>
        <v>0</v>
      </c>
      <c r="GD40" s="120">
        <f t="shared" si="73"/>
        <v>0</v>
      </c>
      <c r="GE40" s="120">
        <f t="shared" si="73"/>
        <v>0</v>
      </c>
      <c r="GF40" s="120">
        <f t="shared" si="73"/>
        <v>0</v>
      </c>
      <c r="GG40" s="120">
        <f t="shared" si="73"/>
        <v>0</v>
      </c>
      <c r="GH40" s="120">
        <f t="shared" si="73"/>
        <v>0</v>
      </c>
      <c r="GI40" s="120">
        <f t="shared" si="73"/>
        <v>0</v>
      </c>
      <c r="GJ40" s="120">
        <f t="shared" si="73"/>
        <v>0</v>
      </c>
      <c r="GK40" s="120">
        <f t="shared" si="73"/>
        <v>0</v>
      </c>
      <c r="GL40" s="120">
        <f t="shared" si="73"/>
        <v>0</v>
      </c>
      <c r="GM40" s="120">
        <f t="shared" si="73"/>
        <v>0</v>
      </c>
      <c r="GN40" s="122">
        <f t="shared" si="73"/>
        <v>0</v>
      </c>
      <c r="GO40" s="83">
        <f t="shared" si="73"/>
        <v>0</v>
      </c>
      <c r="GP40" s="120">
        <f aca="true" t="shared" si="74" ref="GP40:HA40">SUM(GP41:GP43)</f>
        <v>0</v>
      </c>
      <c r="GQ40" s="120">
        <f t="shared" si="74"/>
        <v>0</v>
      </c>
      <c r="GR40" s="120">
        <f t="shared" si="74"/>
        <v>0</v>
      </c>
      <c r="GS40" s="120">
        <f t="shared" si="74"/>
        <v>0</v>
      </c>
      <c r="GT40" s="120">
        <f t="shared" si="74"/>
        <v>0</v>
      </c>
      <c r="GU40" s="120">
        <f t="shared" si="74"/>
        <v>0</v>
      </c>
      <c r="GV40" s="120">
        <f t="shared" si="74"/>
        <v>0</v>
      </c>
      <c r="GW40" s="120">
        <f t="shared" si="74"/>
        <v>0</v>
      </c>
      <c r="GX40" s="120">
        <f t="shared" si="74"/>
        <v>0</v>
      </c>
      <c r="GY40" s="120">
        <f t="shared" si="74"/>
        <v>0</v>
      </c>
      <c r="GZ40" s="122">
        <f t="shared" si="74"/>
        <v>0</v>
      </c>
      <c r="HA40" s="83">
        <f t="shared" si="74"/>
        <v>0</v>
      </c>
    </row>
    <row r="41" spans="2:209" ht="12">
      <c r="B41" s="28" t="s">
        <v>51</v>
      </c>
      <c r="C41" s="77" t="s">
        <v>47</v>
      </c>
      <c r="D41" s="119" t="s">
        <v>3</v>
      </c>
      <c r="E41" s="304">
        <v>11</v>
      </c>
      <c r="F41" s="62">
        <v>20</v>
      </c>
      <c r="G41" s="62">
        <v>20</v>
      </c>
      <c r="H41" s="62">
        <v>21</v>
      </c>
      <c r="I41" s="62">
        <v>16</v>
      </c>
      <c r="J41" s="62">
        <v>17</v>
      </c>
      <c r="K41" s="62">
        <v>27</v>
      </c>
      <c r="L41" s="62">
        <v>15</v>
      </c>
      <c r="M41" s="62">
        <v>14</v>
      </c>
      <c r="N41" s="62">
        <v>29</v>
      </c>
      <c r="O41" s="62">
        <v>17</v>
      </c>
      <c r="P41" s="62">
        <v>21</v>
      </c>
      <c r="Q41" s="124">
        <v>11</v>
      </c>
      <c r="R41" s="65">
        <v>28</v>
      </c>
      <c r="S41" s="65">
        <v>27</v>
      </c>
      <c r="T41" s="65">
        <v>29</v>
      </c>
      <c r="U41" s="65">
        <v>21</v>
      </c>
      <c r="V41" s="65">
        <v>17</v>
      </c>
      <c r="W41" s="65">
        <v>27</v>
      </c>
      <c r="X41" s="65">
        <v>28</v>
      </c>
      <c r="Y41" s="65">
        <v>19</v>
      </c>
      <c r="Z41" s="65">
        <v>26</v>
      </c>
      <c r="AA41" s="65">
        <v>24</v>
      </c>
      <c r="AB41" s="65">
        <v>28</v>
      </c>
      <c r="AC41" s="125">
        <v>13</v>
      </c>
      <c r="AD41" s="304">
        <v>29</v>
      </c>
      <c r="AE41" s="304">
        <v>30</v>
      </c>
      <c r="AF41" s="304">
        <v>30</v>
      </c>
      <c r="AG41" s="304">
        <v>23</v>
      </c>
      <c r="AH41" s="304">
        <v>25</v>
      </c>
      <c r="AI41" s="304">
        <v>18</v>
      </c>
      <c r="AJ41" s="304">
        <v>21</v>
      </c>
      <c r="AK41" s="304">
        <v>19</v>
      </c>
      <c r="AL41" s="304">
        <v>29</v>
      </c>
      <c r="AM41" s="304">
        <v>18</v>
      </c>
      <c r="AN41" s="315">
        <v>26</v>
      </c>
      <c r="AO41" s="313">
        <v>18</v>
      </c>
      <c r="AP41" s="304">
        <v>36</v>
      </c>
      <c r="AQ41" s="304">
        <v>15</v>
      </c>
      <c r="AR41" s="304">
        <v>36</v>
      </c>
      <c r="AS41" s="304">
        <v>24</v>
      </c>
      <c r="AT41" s="304">
        <v>24</v>
      </c>
      <c r="AU41" s="304">
        <v>29</v>
      </c>
      <c r="AV41" s="304">
        <v>29</v>
      </c>
      <c r="AW41" s="304">
        <v>22</v>
      </c>
      <c r="AX41" s="304">
        <v>23</v>
      </c>
      <c r="AY41" s="304">
        <v>23</v>
      </c>
      <c r="AZ41" s="315">
        <v>21</v>
      </c>
      <c r="BA41" s="313">
        <v>15</v>
      </c>
      <c r="BB41" s="304">
        <v>38</v>
      </c>
      <c r="BC41" s="304">
        <v>24</v>
      </c>
      <c r="BD41" s="304">
        <v>34</v>
      </c>
      <c r="BE41" s="304">
        <v>19</v>
      </c>
      <c r="BF41" s="304">
        <v>24</v>
      </c>
      <c r="BG41" s="304">
        <v>26</v>
      </c>
      <c r="BH41" s="304">
        <v>20</v>
      </c>
      <c r="BI41" s="304"/>
      <c r="BJ41" s="304"/>
      <c r="BK41" s="304"/>
      <c r="BL41" s="315"/>
      <c r="BM41" s="313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15"/>
      <c r="BY41" s="313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15"/>
      <c r="CK41" s="313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315"/>
      <c r="CW41" s="313"/>
      <c r="CX41" s="304">
        <v>42</v>
      </c>
      <c r="CY41" s="304">
        <v>30</v>
      </c>
      <c r="CZ41" s="304">
        <v>30</v>
      </c>
      <c r="DA41" s="304">
        <v>38</v>
      </c>
      <c r="DB41" s="304">
        <v>25</v>
      </c>
      <c r="DC41" s="304">
        <v>43</v>
      </c>
      <c r="DD41" s="304">
        <v>27</v>
      </c>
      <c r="DE41" s="304">
        <v>22</v>
      </c>
      <c r="DF41" s="304">
        <v>27</v>
      </c>
      <c r="DG41" s="304">
        <v>23</v>
      </c>
      <c r="DH41" s="315">
        <v>25</v>
      </c>
      <c r="DI41" s="313">
        <v>13</v>
      </c>
      <c r="DJ41" s="304">
        <v>40</v>
      </c>
      <c r="DK41" s="304">
        <v>22</v>
      </c>
      <c r="DL41" s="304">
        <v>38</v>
      </c>
      <c r="DM41" s="304">
        <v>21</v>
      </c>
      <c r="DN41" s="304">
        <v>22</v>
      </c>
      <c r="DO41" s="304">
        <v>28</v>
      </c>
      <c r="DP41" s="304">
        <v>30</v>
      </c>
      <c r="DQ41" s="304">
        <v>15</v>
      </c>
      <c r="DR41" s="304">
        <v>22</v>
      </c>
      <c r="DS41" s="304">
        <v>26</v>
      </c>
      <c r="DT41" s="315">
        <v>20</v>
      </c>
      <c r="DU41" s="313">
        <v>13</v>
      </c>
      <c r="DV41" s="304">
        <v>32</v>
      </c>
      <c r="DW41" s="304">
        <v>25</v>
      </c>
      <c r="DX41" s="304">
        <v>34</v>
      </c>
      <c r="DY41" s="304">
        <v>19</v>
      </c>
      <c r="DZ41" s="304">
        <v>19</v>
      </c>
      <c r="EA41" s="304">
        <v>26</v>
      </c>
      <c r="EB41" s="304">
        <v>29</v>
      </c>
      <c r="EC41" s="304">
        <v>11</v>
      </c>
      <c r="ED41" s="304">
        <v>28</v>
      </c>
      <c r="EE41" s="304">
        <v>29</v>
      </c>
      <c r="EF41" s="315">
        <v>13</v>
      </c>
      <c r="EG41" s="313">
        <v>8</v>
      </c>
      <c r="EH41" s="304">
        <v>39</v>
      </c>
      <c r="EI41" s="304">
        <v>23</v>
      </c>
      <c r="EJ41" s="304">
        <v>40</v>
      </c>
      <c r="EK41" s="304">
        <v>20</v>
      </c>
      <c r="EL41" s="304">
        <v>23</v>
      </c>
      <c r="EM41" s="304">
        <v>21</v>
      </c>
      <c r="EN41" s="304">
        <v>32</v>
      </c>
      <c r="EO41" s="304">
        <v>18</v>
      </c>
      <c r="EP41" s="304">
        <v>23</v>
      </c>
      <c r="EQ41" s="304">
        <v>22</v>
      </c>
      <c r="ER41" s="315">
        <v>11</v>
      </c>
      <c r="ES41" s="313"/>
      <c r="ET41" s="304"/>
      <c r="EU41" s="304"/>
      <c r="EV41" s="304"/>
      <c r="EW41" s="304"/>
      <c r="EX41" s="304"/>
      <c r="EY41" s="304"/>
      <c r="EZ41" s="304"/>
      <c r="FA41" s="304"/>
      <c r="FB41" s="304"/>
      <c r="FC41" s="304"/>
      <c r="FD41" s="315"/>
      <c r="FE41" s="313"/>
      <c r="FF41" s="304"/>
      <c r="FG41" s="304"/>
      <c r="FH41" s="304"/>
      <c r="FI41" s="304"/>
      <c r="FJ41" s="304"/>
      <c r="FK41" s="304"/>
      <c r="FL41" s="304"/>
      <c r="FM41" s="304"/>
      <c r="FN41" s="304"/>
      <c r="FO41" s="304"/>
      <c r="FP41" s="315"/>
      <c r="FQ41" s="313"/>
      <c r="FR41" s="304"/>
      <c r="FS41" s="304"/>
      <c r="FT41" s="304"/>
      <c r="FU41" s="304"/>
      <c r="FV41" s="304"/>
      <c r="FW41" s="304"/>
      <c r="FX41" s="304"/>
      <c r="FY41" s="304"/>
      <c r="FZ41" s="304"/>
      <c r="GA41" s="304"/>
      <c r="GB41" s="315"/>
      <c r="GC41" s="313"/>
      <c r="GD41" s="304"/>
      <c r="GE41" s="304"/>
      <c r="GF41" s="304"/>
      <c r="GG41" s="304"/>
      <c r="GH41" s="304"/>
      <c r="GI41" s="304"/>
      <c r="GJ41" s="304"/>
      <c r="GK41" s="304"/>
      <c r="GL41" s="304"/>
      <c r="GM41" s="304"/>
      <c r="GN41" s="315"/>
      <c r="GO41" s="313"/>
      <c r="GP41" s="304"/>
      <c r="GQ41" s="304"/>
      <c r="GR41" s="304"/>
      <c r="GS41" s="304"/>
      <c r="GT41" s="304"/>
      <c r="GU41" s="304"/>
      <c r="GV41" s="304"/>
      <c r="GW41" s="304"/>
      <c r="GX41" s="304"/>
      <c r="GY41" s="304"/>
      <c r="GZ41" s="315"/>
      <c r="HA41" s="313"/>
    </row>
    <row r="42" spans="2:209" ht="12">
      <c r="B42" s="28"/>
      <c r="C42" s="77" t="s">
        <v>48</v>
      </c>
      <c r="D42" s="119" t="s">
        <v>7</v>
      </c>
      <c r="E42" s="304">
        <v>4</v>
      </c>
      <c r="F42" s="62">
        <v>19</v>
      </c>
      <c r="G42" s="62">
        <v>9</v>
      </c>
      <c r="H42" s="62">
        <v>17</v>
      </c>
      <c r="I42" s="62">
        <v>7</v>
      </c>
      <c r="J42" s="62">
        <v>8</v>
      </c>
      <c r="K42" s="62">
        <v>7</v>
      </c>
      <c r="L42" s="62">
        <v>11</v>
      </c>
      <c r="M42" s="62">
        <v>10</v>
      </c>
      <c r="N42" s="62">
        <v>12</v>
      </c>
      <c r="O42" s="62">
        <v>14</v>
      </c>
      <c r="P42" s="62">
        <v>2</v>
      </c>
      <c r="Q42" s="124">
        <v>11</v>
      </c>
      <c r="R42" s="65">
        <v>8</v>
      </c>
      <c r="S42" s="65">
        <v>5</v>
      </c>
      <c r="T42" s="65">
        <v>16</v>
      </c>
      <c r="U42" s="65">
        <v>9</v>
      </c>
      <c r="V42" s="65">
        <v>7</v>
      </c>
      <c r="W42" s="65">
        <v>9</v>
      </c>
      <c r="X42" s="65">
        <v>8</v>
      </c>
      <c r="Y42" s="65">
        <v>9</v>
      </c>
      <c r="Z42" s="65">
        <v>7</v>
      </c>
      <c r="AA42" s="65">
        <v>7</v>
      </c>
      <c r="AB42" s="65">
        <v>11</v>
      </c>
      <c r="AC42" s="125">
        <v>7</v>
      </c>
      <c r="AD42" s="304">
        <v>15</v>
      </c>
      <c r="AE42" s="304">
        <v>9</v>
      </c>
      <c r="AF42" s="304">
        <v>18</v>
      </c>
      <c r="AG42" s="304">
        <v>6</v>
      </c>
      <c r="AH42" s="304">
        <v>8</v>
      </c>
      <c r="AI42" s="304">
        <v>4</v>
      </c>
      <c r="AJ42" s="304">
        <v>9</v>
      </c>
      <c r="AK42" s="304">
        <v>9</v>
      </c>
      <c r="AL42" s="304">
        <v>8</v>
      </c>
      <c r="AM42" s="304">
        <v>10</v>
      </c>
      <c r="AN42" s="315">
        <v>8</v>
      </c>
      <c r="AO42" s="313">
        <v>9</v>
      </c>
      <c r="AP42" s="304">
        <v>17</v>
      </c>
      <c r="AQ42" s="304">
        <v>5</v>
      </c>
      <c r="AR42" s="304">
        <v>18</v>
      </c>
      <c r="AS42" s="304">
        <v>3</v>
      </c>
      <c r="AT42" s="304">
        <v>9</v>
      </c>
      <c r="AU42" s="304">
        <v>19</v>
      </c>
      <c r="AV42" s="304">
        <v>14</v>
      </c>
      <c r="AW42" s="304">
        <v>6</v>
      </c>
      <c r="AX42" s="304">
        <v>6</v>
      </c>
      <c r="AY42" s="304">
        <v>15</v>
      </c>
      <c r="AZ42" s="315">
        <v>9</v>
      </c>
      <c r="BA42" s="313">
        <v>9</v>
      </c>
      <c r="BB42" s="304">
        <v>14</v>
      </c>
      <c r="BC42" s="304">
        <v>9</v>
      </c>
      <c r="BD42" s="304">
        <v>18</v>
      </c>
      <c r="BE42" s="304">
        <v>10</v>
      </c>
      <c r="BF42" s="304">
        <v>10</v>
      </c>
      <c r="BG42" s="304">
        <v>11</v>
      </c>
      <c r="BH42" s="304">
        <v>11</v>
      </c>
      <c r="BI42" s="304"/>
      <c r="BJ42" s="304"/>
      <c r="BK42" s="304"/>
      <c r="BL42" s="315"/>
      <c r="BM42" s="313"/>
      <c r="BN42" s="304"/>
      <c r="BO42" s="304"/>
      <c r="BP42" s="304"/>
      <c r="BQ42" s="304"/>
      <c r="BR42" s="304"/>
      <c r="BS42" s="304"/>
      <c r="BT42" s="304"/>
      <c r="BU42" s="304"/>
      <c r="BV42" s="304"/>
      <c r="BW42" s="304"/>
      <c r="BX42" s="315"/>
      <c r="BY42" s="313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15"/>
      <c r="CK42" s="313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  <c r="CV42" s="315"/>
      <c r="CW42" s="313"/>
      <c r="CX42" s="304">
        <v>0</v>
      </c>
      <c r="CY42" s="304">
        <v>0</v>
      </c>
      <c r="CZ42" s="304">
        <v>0</v>
      </c>
      <c r="DA42" s="304">
        <v>0</v>
      </c>
      <c r="DB42" s="304">
        <v>0</v>
      </c>
      <c r="DC42" s="304">
        <v>0</v>
      </c>
      <c r="DD42" s="304">
        <v>0</v>
      </c>
      <c r="DE42" s="304">
        <v>0</v>
      </c>
      <c r="DF42" s="304">
        <v>0</v>
      </c>
      <c r="DG42" s="304">
        <v>0</v>
      </c>
      <c r="DH42" s="315">
        <v>0</v>
      </c>
      <c r="DI42" s="313">
        <v>0</v>
      </c>
      <c r="DJ42" s="304">
        <v>8</v>
      </c>
      <c r="DK42" s="304">
        <v>3</v>
      </c>
      <c r="DL42" s="304">
        <v>5</v>
      </c>
      <c r="DM42" s="304">
        <v>2</v>
      </c>
      <c r="DN42" s="304">
        <v>2</v>
      </c>
      <c r="DO42" s="304">
        <v>1</v>
      </c>
      <c r="DP42" s="304">
        <v>2</v>
      </c>
      <c r="DQ42" s="304">
        <v>3</v>
      </c>
      <c r="DR42" s="304">
        <v>2</v>
      </c>
      <c r="DS42" s="304">
        <v>0</v>
      </c>
      <c r="DT42" s="315">
        <v>3</v>
      </c>
      <c r="DU42" s="313">
        <v>0</v>
      </c>
      <c r="DV42" s="304">
        <v>5</v>
      </c>
      <c r="DW42" s="304">
        <v>5</v>
      </c>
      <c r="DX42" s="304">
        <v>5</v>
      </c>
      <c r="DY42" s="304">
        <v>2</v>
      </c>
      <c r="DZ42" s="304">
        <v>3</v>
      </c>
      <c r="EA42" s="304">
        <v>4</v>
      </c>
      <c r="EB42" s="304">
        <v>2</v>
      </c>
      <c r="EC42" s="304">
        <v>6</v>
      </c>
      <c r="ED42" s="304">
        <v>8</v>
      </c>
      <c r="EE42" s="304">
        <v>5</v>
      </c>
      <c r="EF42" s="315">
        <v>5</v>
      </c>
      <c r="EG42" s="313">
        <v>4</v>
      </c>
      <c r="EH42" s="304">
        <v>5</v>
      </c>
      <c r="EI42" s="304">
        <v>5</v>
      </c>
      <c r="EJ42" s="304">
        <v>5</v>
      </c>
      <c r="EK42" s="304">
        <v>3</v>
      </c>
      <c r="EL42" s="304">
        <v>6</v>
      </c>
      <c r="EM42" s="304">
        <v>7</v>
      </c>
      <c r="EN42" s="304">
        <v>4</v>
      </c>
      <c r="EO42" s="304">
        <v>5</v>
      </c>
      <c r="EP42" s="304">
        <v>7</v>
      </c>
      <c r="EQ42" s="304">
        <v>5</v>
      </c>
      <c r="ER42" s="315">
        <v>4</v>
      </c>
      <c r="ES42" s="313"/>
      <c r="ET42" s="304"/>
      <c r="EU42" s="304"/>
      <c r="EV42" s="304"/>
      <c r="EW42" s="304"/>
      <c r="EX42" s="304"/>
      <c r="EY42" s="304"/>
      <c r="EZ42" s="304"/>
      <c r="FA42" s="304"/>
      <c r="FB42" s="304"/>
      <c r="FC42" s="304"/>
      <c r="FD42" s="315"/>
      <c r="FE42" s="313"/>
      <c r="FF42" s="304"/>
      <c r="FG42" s="304"/>
      <c r="FH42" s="304"/>
      <c r="FI42" s="304"/>
      <c r="FJ42" s="304"/>
      <c r="FK42" s="304"/>
      <c r="FL42" s="304"/>
      <c r="FM42" s="304"/>
      <c r="FN42" s="304"/>
      <c r="FO42" s="304"/>
      <c r="FP42" s="315"/>
      <c r="FQ42" s="313"/>
      <c r="FR42" s="304"/>
      <c r="FS42" s="304"/>
      <c r="FT42" s="304"/>
      <c r="FU42" s="304"/>
      <c r="FV42" s="304"/>
      <c r="FW42" s="304"/>
      <c r="FX42" s="304"/>
      <c r="FY42" s="304"/>
      <c r="FZ42" s="304"/>
      <c r="GA42" s="304"/>
      <c r="GB42" s="315"/>
      <c r="GC42" s="313"/>
      <c r="GD42" s="304"/>
      <c r="GE42" s="304"/>
      <c r="GF42" s="304"/>
      <c r="GG42" s="304"/>
      <c r="GH42" s="304"/>
      <c r="GI42" s="304"/>
      <c r="GJ42" s="304"/>
      <c r="GK42" s="304"/>
      <c r="GL42" s="304"/>
      <c r="GM42" s="304"/>
      <c r="GN42" s="315"/>
      <c r="GO42" s="313"/>
      <c r="GP42" s="304"/>
      <c r="GQ42" s="304"/>
      <c r="GR42" s="304"/>
      <c r="GS42" s="304"/>
      <c r="GT42" s="304"/>
      <c r="GU42" s="304"/>
      <c r="GV42" s="304"/>
      <c r="GW42" s="304"/>
      <c r="GX42" s="304"/>
      <c r="GY42" s="304"/>
      <c r="GZ42" s="315"/>
      <c r="HA42" s="313"/>
    </row>
    <row r="43" spans="2:209" ht="12.75" thickBot="1">
      <c r="B43" s="21"/>
      <c r="C43" s="126" t="s">
        <v>45</v>
      </c>
      <c r="D43" s="127" t="s">
        <v>9</v>
      </c>
      <c r="E43" s="305">
        <v>4</v>
      </c>
      <c r="F43" s="128">
        <v>0</v>
      </c>
      <c r="G43" s="128">
        <v>4</v>
      </c>
      <c r="H43" s="128">
        <v>0</v>
      </c>
      <c r="I43" s="128">
        <v>0</v>
      </c>
      <c r="J43" s="128">
        <v>1</v>
      </c>
      <c r="K43" s="128">
        <v>1</v>
      </c>
      <c r="L43" s="128">
        <v>0</v>
      </c>
      <c r="M43" s="128">
        <v>0</v>
      </c>
      <c r="N43" s="128">
        <v>1</v>
      </c>
      <c r="O43" s="128">
        <v>0</v>
      </c>
      <c r="P43" s="128">
        <v>0</v>
      </c>
      <c r="Q43" s="129">
        <v>1</v>
      </c>
      <c r="R43" s="130">
        <v>0</v>
      </c>
      <c r="S43" s="130">
        <v>0</v>
      </c>
      <c r="T43" s="130">
        <v>0</v>
      </c>
      <c r="U43" s="130">
        <v>0</v>
      </c>
      <c r="V43" s="130">
        <v>1</v>
      </c>
      <c r="W43" s="130">
        <v>0</v>
      </c>
      <c r="X43" s="130">
        <v>0</v>
      </c>
      <c r="Y43" s="130">
        <v>0</v>
      </c>
      <c r="Z43" s="130">
        <v>0</v>
      </c>
      <c r="AA43" s="130">
        <v>3</v>
      </c>
      <c r="AB43" s="130">
        <v>0</v>
      </c>
      <c r="AC43" s="131">
        <v>0</v>
      </c>
      <c r="AD43" s="305">
        <v>1</v>
      </c>
      <c r="AE43" s="305">
        <v>0</v>
      </c>
      <c r="AF43" s="305">
        <v>2</v>
      </c>
      <c r="AG43" s="305">
        <v>0</v>
      </c>
      <c r="AH43" s="305">
        <v>0</v>
      </c>
      <c r="AI43" s="305">
        <v>1</v>
      </c>
      <c r="AJ43" s="305">
        <v>1</v>
      </c>
      <c r="AK43" s="305">
        <v>2</v>
      </c>
      <c r="AL43" s="305">
        <v>0</v>
      </c>
      <c r="AM43" s="305">
        <v>0</v>
      </c>
      <c r="AN43" s="316">
        <v>0</v>
      </c>
      <c r="AO43" s="314">
        <v>1</v>
      </c>
      <c r="AP43" s="305">
        <v>1</v>
      </c>
      <c r="AQ43" s="305">
        <v>0</v>
      </c>
      <c r="AR43" s="305">
        <v>2</v>
      </c>
      <c r="AS43" s="305">
        <v>0</v>
      </c>
      <c r="AT43" s="305">
        <v>0</v>
      </c>
      <c r="AU43" s="305">
        <v>1</v>
      </c>
      <c r="AV43" s="305">
        <v>1</v>
      </c>
      <c r="AW43" s="305">
        <v>1</v>
      </c>
      <c r="AX43" s="305">
        <v>0</v>
      </c>
      <c r="AY43" s="305">
        <v>0</v>
      </c>
      <c r="AZ43" s="316">
        <v>3</v>
      </c>
      <c r="BA43" s="314">
        <v>0</v>
      </c>
      <c r="BB43" s="305">
        <v>0</v>
      </c>
      <c r="BC43" s="305"/>
      <c r="BD43" s="305">
        <v>1</v>
      </c>
      <c r="BE43" s="305">
        <v>0</v>
      </c>
      <c r="BF43" s="305">
        <v>2</v>
      </c>
      <c r="BG43" s="305">
        <v>0</v>
      </c>
      <c r="BH43" s="305">
        <v>0</v>
      </c>
      <c r="BI43" s="305"/>
      <c r="BJ43" s="305"/>
      <c r="BK43" s="305"/>
      <c r="BL43" s="316"/>
      <c r="BM43" s="314"/>
      <c r="BN43" s="305"/>
      <c r="BO43" s="305"/>
      <c r="BP43" s="305"/>
      <c r="BQ43" s="305"/>
      <c r="BR43" s="305"/>
      <c r="BS43" s="305"/>
      <c r="BT43" s="305"/>
      <c r="BU43" s="305"/>
      <c r="BV43" s="305"/>
      <c r="BW43" s="305"/>
      <c r="BX43" s="316"/>
      <c r="BY43" s="314"/>
      <c r="BZ43" s="305"/>
      <c r="CA43" s="305"/>
      <c r="CB43" s="305"/>
      <c r="CC43" s="305"/>
      <c r="CD43" s="305"/>
      <c r="CE43" s="305"/>
      <c r="CF43" s="305"/>
      <c r="CG43" s="305"/>
      <c r="CH43" s="305"/>
      <c r="CI43" s="305"/>
      <c r="CJ43" s="316"/>
      <c r="CK43" s="314"/>
      <c r="CL43" s="305"/>
      <c r="CM43" s="305"/>
      <c r="CN43" s="305"/>
      <c r="CO43" s="305"/>
      <c r="CP43" s="305"/>
      <c r="CQ43" s="305"/>
      <c r="CR43" s="305"/>
      <c r="CS43" s="305"/>
      <c r="CT43" s="305"/>
      <c r="CU43" s="305"/>
      <c r="CV43" s="316"/>
      <c r="CW43" s="314"/>
      <c r="CX43" s="305">
        <v>1</v>
      </c>
      <c r="CY43" s="305">
        <v>1</v>
      </c>
      <c r="CZ43" s="305">
        <v>1</v>
      </c>
      <c r="DA43" s="305">
        <v>1</v>
      </c>
      <c r="DB43" s="305">
        <v>0</v>
      </c>
      <c r="DC43" s="305">
        <v>2</v>
      </c>
      <c r="DD43" s="305">
        <v>0</v>
      </c>
      <c r="DE43" s="305">
        <v>0</v>
      </c>
      <c r="DF43" s="305">
        <v>1</v>
      </c>
      <c r="DG43" s="305">
        <v>0</v>
      </c>
      <c r="DH43" s="316">
        <v>0</v>
      </c>
      <c r="DI43" s="314">
        <v>1</v>
      </c>
      <c r="DJ43" s="305">
        <v>2</v>
      </c>
      <c r="DK43" s="305">
        <v>0</v>
      </c>
      <c r="DL43" s="305">
        <v>2</v>
      </c>
      <c r="DM43" s="305">
        <v>0</v>
      </c>
      <c r="DN43" s="305">
        <v>2</v>
      </c>
      <c r="DO43" s="305">
        <v>0</v>
      </c>
      <c r="DP43" s="305">
        <v>0</v>
      </c>
      <c r="DQ43" s="305">
        <v>0</v>
      </c>
      <c r="DR43" s="305">
        <v>0</v>
      </c>
      <c r="DS43" s="305">
        <v>1</v>
      </c>
      <c r="DT43" s="316">
        <v>1</v>
      </c>
      <c r="DU43" s="314">
        <v>0</v>
      </c>
      <c r="DV43" s="305">
        <v>1</v>
      </c>
      <c r="DW43" s="305">
        <v>0</v>
      </c>
      <c r="DX43" s="305">
        <v>1</v>
      </c>
      <c r="DY43" s="305">
        <v>1</v>
      </c>
      <c r="DZ43" s="305">
        <v>0</v>
      </c>
      <c r="EA43" s="305">
        <v>0</v>
      </c>
      <c r="EB43" s="305">
        <v>3</v>
      </c>
      <c r="EC43" s="305">
        <v>1</v>
      </c>
      <c r="ED43" s="305">
        <v>3</v>
      </c>
      <c r="EE43" s="305">
        <v>0</v>
      </c>
      <c r="EF43" s="316">
        <v>0</v>
      </c>
      <c r="EG43" s="314">
        <v>0</v>
      </c>
      <c r="EH43" s="305">
        <v>1</v>
      </c>
      <c r="EI43" s="305">
        <v>0</v>
      </c>
      <c r="EJ43" s="305">
        <v>1</v>
      </c>
      <c r="EK43" s="305">
        <v>1</v>
      </c>
      <c r="EL43" s="305">
        <v>2</v>
      </c>
      <c r="EM43" s="305">
        <v>2</v>
      </c>
      <c r="EN43" s="305">
        <v>0</v>
      </c>
      <c r="EO43" s="305">
        <v>0</v>
      </c>
      <c r="EP43" s="305">
        <v>1</v>
      </c>
      <c r="EQ43" s="305">
        <v>1</v>
      </c>
      <c r="ER43" s="316">
        <v>4</v>
      </c>
      <c r="ES43" s="314"/>
      <c r="ET43" s="305"/>
      <c r="EU43" s="305"/>
      <c r="EV43" s="305"/>
      <c r="EW43" s="305"/>
      <c r="EX43" s="305"/>
      <c r="EY43" s="305"/>
      <c r="EZ43" s="305"/>
      <c r="FA43" s="305"/>
      <c r="FB43" s="305"/>
      <c r="FC43" s="305"/>
      <c r="FD43" s="316"/>
      <c r="FE43" s="314"/>
      <c r="FF43" s="305"/>
      <c r="FG43" s="305"/>
      <c r="FH43" s="305"/>
      <c r="FI43" s="305"/>
      <c r="FJ43" s="305"/>
      <c r="FK43" s="305"/>
      <c r="FL43" s="305"/>
      <c r="FM43" s="305"/>
      <c r="FN43" s="305"/>
      <c r="FO43" s="305"/>
      <c r="FP43" s="316"/>
      <c r="FQ43" s="314"/>
      <c r="FR43" s="305"/>
      <c r="FS43" s="305"/>
      <c r="FT43" s="305"/>
      <c r="FU43" s="305"/>
      <c r="FV43" s="305"/>
      <c r="FW43" s="305"/>
      <c r="FX43" s="305"/>
      <c r="FY43" s="305"/>
      <c r="FZ43" s="305"/>
      <c r="GA43" s="305"/>
      <c r="GB43" s="316"/>
      <c r="GC43" s="314"/>
      <c r="GD43" s="305"/>
      <c r="GE43" s="305"/>
      <c r="GF43" s="305"/>
      <c r="GG43" s="305"/>
      <c r="GH43" s="305"/>
      <c r="GI43" s="305"/>
      <c r="GJ43" s="305"/>
      <c r="GK43" s="305"/>
      <c r="GL43" s="305"/>
      <c r="GM43" s="305"/>
      <c r="GN43" s="316"/>
      <c r="GO43" s="314"/>
      <c r="GP43" s="305"/>
      <c r="GQ43" s="305"/>
      <c r="GR43" s="305"/>
      <c r="GS43" s="305"/>
      <c r="GT43" s="305"/>
      <c r="GU43" s="305"/>
      <c r="GV43" s="305"/>
      <c r="GW43" s="305"/>
      <c r="GX43" s="305"/>
      <c r="GY43" s="305"/>
      <c r="GZ43" s="316"/>
      <c r="HA43" s="314"/>
    </row>
    <row r="44" spans="2:209" ht="12">
      <c r="B44" s="132" t="s">
        <v>52</v>
      </c>
      <c r="C44" s="133"/>
      <c r="D44" s="134" t="s">
        <v>53</v>
      </c>
      <c r="E44" s="135">
        <v>102131120</v>
      </c>
      <c r="F44" s="135">
        <f aca="true" t="shared" si="75" ref="F44:BQ44">F45+F46</f>
        <v>148915981</v>
      </c>
      <c r="G44" s="135">
        <f t="shared" si="75"/>
        <v>139821575</v>
      </c>
      <c r="H44" s="135">
        <f t="shared" si="75"/>
        <v>114618291</v>
      </c>
      <c r="I44" s="135">
        <f t="shared" si="75"/>
        <v>95141191</v>
      </c>
      <c r="J44" s="135">
        <f t="shared" si="75"/>
        <v>132153381</v>
      </c>
      <c r="K44" s="135">
        <f t="shared" si="75"/>
        <v>151535190</v>
      </c>
      <c r="L44" s="135">
        <f t="shared" si="75"/>
        <v>101999496</v>
      </c>
      <c r="M44" s="135">
        <f t="shared" si="75"/>
        <v>72939505</v>
      </c>
      <c r="N44" s="135">
        <f t="shared" si="75"/>
        <v>134239681</v>
      </c>
      <c r="O44" s="135">
        <f t="shared" si="75"/>
        <v>130876770</v>
      </c>
      <c r="P44" s="135">
        <f t="shared" si="75"/>
        <v>65110640</v>
      </c>
      <c r="Q44" s="135">
        <f t="shared" si="75"/>
        <v>73306557</v>
      </c>
      <c r="R44" s="135">
        <f t="shared" si="75"/>
        <v>117629655</v>
      </c>
      <c r="S44" s="135">
        <f t="shared" si="75"/>
        <v>95089969</v>
      </c>
      <c r="T44" s="135">
        <f t="shared" si="75"/>
        <v>175783427</v>
      </c>
      <c r="U44" s="135">
        <f t="shared" si="75"/>
        <v>98931773</v>
      </c>
      <c r="V44" s="135">
        <f t="shared" si="75"/>
        <v>69918334</v>
      </c>
      <c r="W44" s="135">
        <f t="shared" si="75"/>
        <v>104342180</v>
      </c>
      <c r="X44" s="135">
        <f t="shared" si="75"/>
        <v>166910519</v>
      </c>
      <c r="Y44" s="135">
        <f t="shared" si="75"/>
        <v>85544131</v>
      </c>
      <c r="Z44" s="135">
        <f t="shared" si="75"/>
        <v>115960726</v>
      </c>
      <c r="AA44" s="135">
        <f t="shared" si="75"/>
        <v>107195448</v>
      </c>
      <c r="AB44" s="135">
        <f t="shared" si="75"/>
        <v>124429493</v>
      </c>
      <c r="AC44" s="135">
        <f t="shared" si="75"/>
        <v>91334680</v>
      </c>
      <c r="AD44" s="136">
        <f t="shared" si="75"/>
        <v>183590436</v>
      </c>
      <c r="AE44" s="136">
        <f t="shared" si="75"/>
        <v>135328219</v>
      </c>
      <c r="AF44" s="136">
        <f t="shared" si="75"/>
        <v>190038039</v>
      </c>
      <c r="AG44" s="136">
        <f t="shared" si="75"/>
        <v>112292322</v>
      </c>
      <c r="AH44" s="136">
        <f t="shared" si="75"/>
        <v>103918888</v>
      </c>
      <c r="AI44" s="136">
        <f t="shared" si="75"/>
        <v>85918502</v>
      </c>
      <c r="AJ44" s="136">
        <f t="shared" si="75"/>
        <v>130209645</v>
      </c>
      <c r="AK44" s="136">
        <f t="shared" si="75"/>
        <v>117315284</v>
      </c>
      <c r="AL44" s="136">
        <f t="shared" si="75"/>
        <v>146882818</v>
      </c>
      <c r="AM44" s="136">
        <f t="shared" si="75"/>
        <v>119081938</v>
      </c>
      <c r="AN44" s="136">
        <f t="shared" si="75"/>
        <v>147513911</v>
      </c>
      <c r="AO44" s="137">
        <f t="shared" si="75"/>
        <v>102676743</v>
      </c>
      <c r="AP44" s="135">
        <f t="shared" si="75"/>
        <v>205046492</v>
      </c>
      <c r="AQ44" s="135">
        <f t="shared" si="75"/>
        <v>77211758</v>
      </c>
      <c r="AR44" s="135">
        <f t="shared" si="75"/>
        <v>211891620</v>
      </c>
      <c r="AS44" s="135">
        <f t="shared" si="75"/>
        <v>105381902</v>
      </c>
      <c r="AT44" s="135">
        <f t="shared" si="75"/>
        <v>107009168</v>
      </c>
      <c r="AU44" s="135">
        <f t="shared" si="75"/>
        <v>235531176</v>
      </c>
      <c r="AV44" s="135">
        <f t="shared" si="75"/>
        <v>162439297</v>
      </c>
      <c r="AW44" s="135">
        <f t="shared" si="75"/>
        <v>93071641</v>
      </c>
      <c r="AX44" s="135">
        <f t="shared" si="75"/>
        <v>141251794</v>
      </c>
      <c r="AY44" s="135">
        <f t="shared" si="75"/>
        <v>169612755</v>
      </c>
      <c r="AZ44" s="138">
        <f t="shared" si="75"/>
        <v>154871533</v>
      </c>
      <c r="BA44" s="139">
        <f t="shared" si="75"/>
        <v>135709124</v>
      </c>
      <c r="BB44" s="135">
        <f t="shared" si="75"/>
        <v>216412222</v>
      </c>
      <c r="BC44" s="135">
        <f t="shared" si="75"/>
        <v>151916763</v>
      </c>
      <c r="BD44" s="135">
        <f t="shared" si="75"/>
        <v>276198012</v>
      </c>
      <c r="BE44" s="135">
        <f t="shared" si="75"/>
        <v>133314476</v>
      </c>
      <c r="BF44" s="135">
        <f t="shared" si="75"/>
        <v>140046854</v>
      </c>
      <c r="BG44" s="135">
        <f t="shared" si="75"/>
        <v>195772662</v>
      </c>
      <c r="BH44" s="135">
        <f t="shared" si="75"/>
        <v>150652095</v>
      </c>
      <c r="BI44" s="135">
        <f t="shared" si="75"/>
        <v>0</v>
      </c>
      <c r="BJ44" s="135">
        <f t="shared" si="75"/>
        <v>0</v>
      </c>
      <c r="BK44" s="135">
        <f t="shared" si="75"/>
        <v>0</v>
      </c>
      <c r="BL44" s="138">
        <f t="shared" si="75"/>
        <v>0</v>
      </c>
      <c r="BM44" s="139">
        <f t="shared" si="75"/>
        <v>0</v>
      </c>
      <c r="BN44" s="135">
        <f t="shared" si="75"/>
        <v>0</v>
      </c>
      <c r="BO44" s="135">
        <f t="shared" si="75"/>
        <v>0</v>
      </c>
      <c r="BP44" s="135">
        <f t="shared" si="75"/>
        <v>0</v>
      </c>
      <c r="BQ44" s="135">
        <f t="shared" si="75"/>
        <v>0</v>
      </c>
      <c r="BR44" s="135">
        <f aca="true" t="shared" si="76" ref="BR44:EC44">BR45+BR46</f>
        <v>0</v>
      </c>
      <c r="BS44" s="135">
        <f t="shared" si="76"/>
        <v>0</v>
      </c>
      <c r="BT44" s="135">
        <f t="shared" si="76"/>
        <v>0</v>
      </c>
      <c r="BU44" s="135">
        <f t="shared" si="76"/>
        <v>0</v>
      </c>
      <c r="BV44" s="135">
        <f t="shared" si="76"/>
        <v>0</v>
      </c>
      <c r="BW44" s="135">
        <f t="shared" si="76"/>
        <v>0</v>
      </c>
      <c r="BX44" s="138">
        <f t="shared" si="76"/>
        <v>0</v>
      </c>
      <c r="BY44" s="139">
        <f t="shared" si="76"/>
        <v>0</v>
      </c>
      <c r="BZ44" s="135">
        <f t="shared" si="76"/>
        <v>0</v>
      </c>
      <c r="CA44" s="135">
        <f t="shared" si="76"/>
        <v>0</v>
      </c>
      <c r="CB44" s="135">
        <f t="shared" si="76"/>
        <v>0</v>
      </c>
      <c r="CC44" s="135">
        <f t="shared" si="76"/>
        <v>0</v>
      </c>
      <c r="CD44" s="135">
        <f t="shared" si="76"/>
        <v>0</v>
      </c>
      <c r="CE44" s="135">
        <f t="shared" si="76"/>
        <v>0</v>
      </c>
      <c r="CF44" s="135">
        <f t="shared" si="76"/>
        <v>0</v>
      </c>
      <c r="CG44" s="135">
        <f t="shared" si="76"/>
        <v>0</v>
      </c>
      <c r="CH44" s="135">
        <f t="shared" si="76"/>
        <v>0</v>
      </c>
      <c r="CI44" s="135">
        <f t="shared" si="76"/>
        <v>0</v>
      </c>
      <c r="CJ44" s="138">
        <f t="shared" si="76"/>
        <v>0</v>
      </c>
      <c r="CK44" s="139">
        <f t="shared" si="76"/>
        <v>0</v>
      </c>
      <c r="CL44" s="135">
        <f t="shared" si="76"/>
        <v>0</v>
      </c>
      <c r="CM44" s="135">
        <f t="shared" si="76"/>
        <v>0</v>
      </c>
      <c r="CN44" s="135">
        <f t="shared" si="76"/>
        <v>0</v>
      </c>
      <c r="CO44" s="135">
        <f t="shared" si="76"/>
        <v>0</v>
      </c>
      <c r="CP44" s="135">
        <f t="shared" si="76"/>
        <v>0</v>
      </c>
      <c r="CQ44" s="135">
        <f t="shared" si="76"/>
        <v>0</v>
      </c>
      <c r="CR44" s="135">
        <f t="shared" si="76"/>
        <v>0</v>
      </c>
      <c r="CS44" s="135">
        <f t="shared" si="76"/>
        <v>0</v>
      </c>
      <c r="CT44" s="135">
        <f t="shared" si="76"/>
        <v>0</v>
      </c>
      <c r="CU44" s="135">
        <f t="shared" si="76"/>
        <v>0</v>
      </c>
      <c r="CV44" s="138">
        <f t="shared" si="76"/>
        <v>0</v>
      </c>
      <c r="CW44" s="139">
        <f t="shared" si="76"/>
        <v>0</v>
      </c>
      <c r="CX44" s="135">
        <f t="shared" si="76"/>
        <v>275952164</v>
      </c>
      <c r="CY44" s="135">
        <f t="shared" si="76"/>
        <v>141296745</v>
      </c>
      <c r="CZ44" s="135">
        <f t="shared" si="76"/>
        <v>228026202</v>
      </c>
      <c r="DA44" s="135">
        <f t="shared" si="76"/>
        <v>206464732</v>
      </c>
      <c r="DB44" s="135">
        <f t="shared" si="76"/>
        <v>145074788</v>
      </c>
      <c r="DC44" s="135">
        <f t="shared" si="76"/>
        <v>290807596</v>
      </c>
      <c r="DD44" s="135">
        <f t="shared" si="76"/>
        <v>120522425</v>
      </c>
      <c r="DE44" s="135">
        <f t="shared" si="76"/>
        <v>106273363</v>
      </c>
      <c r="DF44" s="135">
        <f t="shared" si="76"/>
        <v>140767456</v>
      </c>
      <c r="DG44" s="135">
        <f t="shared" si="76"/>
        <v>107409904</v>
      </c>
      <c r="DH44" s="138">
        <f t="shared" si="76"/>
        <v>113805900</v>
      </c>
      <c r="DI44" s="139">
        <f t="shared" si="76"/>
        <v>68233043</v>
      </c>
      <c r="DJ44" s="135">
        <f t="shared" si="76"/>
        <v>235733035</v>
      </c>
      <c r="DK44" s="135">
        <f t="shared" si="76"/>
        <v>131481867</v>
      </c>
      <c r="DL44" s="135">
        <f t="shared" si="76"/>
        <v>222023419</v>
      </c>
      <c r="DM44" s="135">
        <f t="shared" si="76"/>
        <v>102994855</v>
      </c>
      <c r="DN44" s="135">
        <f t="shared" si="76"/>
        <v>134086460</v>
      </c>
      <c r="DO44" s="135">
        <f t="shared" si="76"/>
        <v>142023696</v>
      </c>
      <c r="DP44" s="135">
        <f t="shared" si="76"/>
        <v>152917012</v>
      </c>
      <c r="DQ44" s="135">
        <f t="shared" si="76"/>
        <v>64683232</v>
      </c>
      <c r="DR44" s="135">
        <f t="shared" si="76"/>
        <v>152064288</v>
      </c>
      <c r="DS44" s="135">
        <f t="shared" si="76"/>
        <v>103074908</v>
      </c>
      <c r="DT44" s="138">
        <f t="shared" si="76"/>
        <v>110574392</v>
      </c>
      <c r="DU44" s="139">
        <f t="shared" si="76"/>
        <v>80897631</v>
      </c>
      <c r="DV44" s="135">
        <f>DV45+DV46</f>
        <v>159800644</v>
      </c>
      <c r="DW44" s="135">
        <f t="shared" si="76"/>
        <v>131863656</v>
      </c>
      <c r="DX44" s="135">
        <f t="shared" si="76"/>
        <v>211416749</v>
      </c>
      <c r="DY44" s="135">
        <f t="shared" si="76"/>
        <v>129185307</v>
      </c>
      <c r="DZ44" s="135">
        <f t="shared" si="76"/>
        <v>102118647</v>
      </c>
      <c r="EA44" s="135">
        <f t="shared" si="76"/>
        <v>134480415</v>
      </c>
      <c r="EB44" s="135">
        <f t="shared" si="76"/>
        <v>127033295</v>
      </c>
      <c r="EC44" s="135">
        <f t="shared" si="76"/>
        <v>71075190</v>
      </c>
      <c r="ED44" s="135">
        <f aca="true" t="shared" si="77" ref="ED44:GO44">ED45+ED46</f>
        <v>165580809</v>
      </c>
      <c r="EE44" s="135">
        <f t="shared" si="77"/>
        <v>162233068</v>
      </c>
      <c r="EF44" s="138">
        <f t="shared" si="77"/>
        <v>95848905</v>
      </c>
      <c r="EG44" s="139">
        <f t="shared" si="77"/>
        <v>66184632</v>
      </c>
      <c r="EH44" s="135">
        <f t="shared" si="77"/>
        <v>176867283</v>
      </c>
      <c r="EI44" s="135">
        <f t="shared" si="77"/>
        <v>105437298</v>
      </c>
      <c r="EJ44" s="135">
        <f t="shared" si="77"/>
        <v>187286009</v>
      </c>
      <c r="EK44" s="135">
        <f t="shared" si="77"/>
        <v>92590603</v>
      </c>
      <c r="EL44" s="135">
        <f t="shared" si="77"/>
        <v>120478910</v>
      </c>
      <c r="EM44" s="135">
        <f t="shared" si="77"/>
        <v>95114196</v>
      </c>
      <c r="EN44" s="135">
        <f t="shared" si="77"/>
        <v>141419793</v>
      </c>
      <c r="EO44" s="135">
        <f t="shared" si="77"/>
        <v>96887260</v>
      </c>
      <c r="EP44" s="135">
        <f t="shared" si="77"/>
        <v>123965319</v>
      </c>
      <c r="EQ44" s="135">
        <f t="shared" si="77"/>
        <v>116833828</v>
      </c>
      <c r="ER44" s="138">
        <f t="shared" si="77"/>
        <v>102131120</v>
      </c>
      <c r="ES44" s="139">
        <f t="shared" si="77"/>
        <v>0</v>
      </c>
      <c r="ET44" s="135">
        <f t="shared" si="77"/>
        <v>0</v>
      </c>
      <c r="EU44" s="135">
        <f t="shared" si="77"/>
        <v>0</v>
      </c>
      <c r="EV44" s="135">
        <f t="shared" si="77"/>
        <v>0</v>
      </c>
      <c r="EW44" s="135">
        <f t="shared" si="77"/>
        <v>0</v>
      </c>
      <c r="EX44" s="135">
        <f t="shared" si="77"/>
        <v>0</v>
      </c>
      <c r="EY44" s="135">
        <f t="shared" si="77"/>
        <v>0</v>
      </c>
      <c r="EZ44" s="135">
        <f t="shared" si="77"/>
        <v>0</v>
      </c>
      <c r="FA44" s="135">
        <f t="shared" si="77"/>
        <v>0</v>
      </c>
      <c r="FB44" s="135">
        <f t="shared" si="77"/>
        <v>0</v>
      </c>
      <c r="FC44" s="135">
        <f t="shared" si="77"/>
        <v>0</v>
      </c>
      <c r="FD44" s="138">
        <f t="shared" si="77"/>
        <v>0</v>
      </c>
      <c r="FE44" s="139">
        <f t="shared" si="77"/>
        <v>0</v>
      </c>
      <c r="FF44" s="135">
        <f t="shared" si="77"/>
        <v>0</v>
      </c>
      <c r="FG44" s="135">
        <f t="shared" si="77"/>
        <v>0</v>
      </c>
      <c r="FH44" s="135">
        <f t="shared" si="77"/>
        <v>0</v>
      </c>
      <c r="FI44" s="135">
        <f t="shared" si="77"/>
        <v>0</v>
      </c>
      <c r="FJ44" s="135">
        <f t="shared" si="77"/>
        <v>0</v>
      </c>
      <c r="FK44" s="135">
        <f t="shared" si="77"/>
        <v>0</v>
      </c>
      <c r="FL44" s="135">
        <f t="shared" si="77"/>
        <v>0</v>
      </c>
      <c r="FM44" s="135">
        <f t="shared" si="77"/>
        <v>0</v>
      </c>
      <c r="FN44" s="135">
        <f t="shared" si="77"/>
        <v>0</v>
      </c>
      <c r="FO44" s="135">
        <f t="shared" si="77"/>
        <v>0</v>
      </c>
      <c r="FP44" s="138">
        <f t="shared" si="77"/>
        <v>0</v>
      </c>
      <c r="FQ44" s="139">
        <f t="shared" si="77"/>
        <v>0</v>
      </c>
      <c r="FR44" s="135">
        <f t="shared" si="77"/>
        <v>0</v>
      </c>
      <c r="FS44" s="135">
        <f t="shared" si="77"/>
        <v>0</v>
      </c>
      <c r="FT44" s="135">
        <f t="shared" si="77"/>
        <v>0</v>
      </c>
      <c r="FU44" s="135">
        <f t="shared" si="77"/>
        <v>0</v>
      </c>
      <c r="FV44" s="135">
        <f t="shared" si="77"/>
        <v>0</v>
      </c>
      <c r="FW44" s="135">
        <f t="shared" si="77"/>
        <v>0</v>
      </c>
      <c r="FX44" s="135">
        <f t="shared" si="77"/>
        <v>0</v>
      </c>
      <c r="FY44" s="135">
        <f t="shared" si="77"/>
        <v>0</v>
      </c>
      <c r="FZ44" s="135">
        <f t="shared" si="77"/>
        <v>0</v>
      </c>
      <c r="GA44" s="135">
        <f t="shared" si="77"/>
        <v>0</v>
      </c>
      <c r="GB44" s="138">
        <f t="shared" si="77"/>
        <v>0</v>
      </c>
      <c r="GC44" s="139">
        <f t="shared" si="77"/>
        <v>0</v>
      </c>
      <c r="GD44" s="135">
        <f t="shared" si="77"/>
        <v>0</v>
      </c>
      <c r="GE44" s="135">
        <f t="shared" si="77"/>
        <v>0</v>
      </c>
      <c r="GF44" s="135">
        <f t="shared" si="77"/>
        <v>0</v>
      </c>
      <c r="GG44" s="135">
        <f t="shared" si="77"/>
        <v>0</v>
      </c>
      <c r="GH44" s="135">
        <f t="shared" si="77"/>
        <v>0</v>
      </c>
      <c r="GI44" s="135">
        <f t="shared" si="77"/>
        <v>0</v>
      </c>
      <c r="GJ44" s="135">
        <f t="shared" si="77"/>
        <v>0</v>
      </c>
      <c r="GK44" s="135">
        <f t="shared" si="77"/>
        <v>0</v>
      </c>
      <c r="GL44" s="135">
        <f t="shared" si="77"/>
        <v>0</v>
      </c>
      <c r="GM44" s="135">
        <f t="shared" si="77"/>
        <v>0</v>
      </c>
      <c r="GN44" s="138">
        <f t="shared" si="77"/>
        <v>0</v>
      </c>
      <c r="GO44" s="139">
        <f t="shared" si="77"/>
        <v>0</v>
      </c>
      <c r="GP44" s="135">
        <f aca="true" t="shared" si="78" ref="GP44:HA44">GP45+GP46</f>
        <v>0</v>
      </c>
      <c r="GQ44" s="135">
        <f t="shared" si="78"/>
        <v>0</v>
      </c>
      <c r="GR44" s="135">
        <f t="shared" si="78"/>
        <v>0</v>
      </c>
      <c r="GS44" s="135">
        <f t="shared" si="78"/>
        <v>0</v>
      </c>
      <c r="GT44" s="135">
        <f t="shared" si="78"/>
        <v>0</v>
      </c>
      <c r="GU44" s="135">
        <f t="shared" si="78"/>
        <v>0</v>
      </c>
      <c r="GV44" s="135">
        <f t="shared" si="78"/>
        <v>0</v>
      </c>
      <c r="GW44" s="135">
        <f t="shared" si="78"/>
        <v>0</v>
      </c>
      <c r="GX44" s="135">
        <f t="shared" si="78"/>
        <v>0</v>
      </c>
      <c r="GY44" s="135">
        <f t="shared" si="78"/>
        <v>0</v>
      </c>
      <c r="GZ44" s="138">
        <f t="shared" si="78"/>
        <v>0</v>
      </c>
      <c r="HA44" s="139">
        <f t="shared" si="78"/>
        <v>0</v>
      </c>
    </row>
    <row r="45" spans="2:209" ht="12">
      <c r="B45" s="57" t="s">
        <v>54</v>
      </c>
      <c r="C45" s="140"/>
      <c r="D45" s="119" t="s">
        <v>2</v>
      </c>
      <c r="E45" s="141">
        <v>25043480</v>
      </c>
      <c r="F45" s="141">
        <f aca="true" t="shared" si="79" ref="F45:BQ45">F23</f>
        <v>4903071</v>
      </c>
      <c r="G45" s="141">
        <f t="shared" si="79"/>
        <v>2424369</v>
      </c>
      <c r="H45" s="141">
        <f t="shared" si="79"/>
        <v>15586565</v>
      </c>
      <c r="I45" s="141">
        <f t="shared" si="79"/>
        <v>4302300</v>
      </c>
      <c r="J45" s="141">
        <f t="shared" si="79"/>
        <v>12527310</v>
      </c>
      <c r="K45" s="141">
        <f t="shared" si="79"/>
        <v>28881812</v>
      </c>
      <c r="L45" s="141">
        <f t="shared" si="79"/>
        <v>11683440</v>
      </c>
      <c r="M45" s="141">
        <f t="shared" si="79"/>
        <v>5776421</v>
      </c>
      <c r="N45" s="141">
        <f t="shared" si="79"/>
        <v>5563604</v>
      </c>
      <c r="O45" s="141">
        <f t="shared" si="79"/>
        <v>4998450</v>
      </c>
      <c r="P45" s="141">
        <f t="shared" si="79"/>
        <v>5843547</v>
      </c>
      <c r="Q45" s="141">
        <f t="shared" si="79"/>
        <v>7025285</v>
      </c>
      <c r="R45" s="141">
        <f t="shared" si="79"/>
        <v>11915050</v>
      </c>
      <c r="S45" s="141">
        <f t="shared" si="79"/>
        <v>3027236</v>
      </c>
      <c r="T45" s="141">
        <f t="shared" si="79"/>
        <v>39131228</v>
      </c>
      <c r="U45" s="141">
        <f t="shared" si="79"/>
        <v>2711753</v>
      </c>
      <c r="V45" s="141">
        <f t="shared" si="79"/>
        <v>2323666</v>
      </c>
      <c r="W45" s="141">
        <f t="shared" si="79"/>
        <v>4166900</v>
      </c>
      <c r="X45" s="141">
        <f t="shared" si="79"/>
        <v>56785000</v>
      </c>
      <c r="Y45" s="141">
        <f t="shared" si="79"/>
        <v>5339315</v>
      </c>
      <c r="Z45" s="141">
        <f t="shared" si="79"/>
        <v>6975473</v>
      </c>
      <c r="AA45" s="141">
        <f t="shared" si="79"/>
        <v>5808356</v>
      </c>
      <c r="AB45" s="141">
        <f t="shared" si="79"/>
        <v>7126950</v>
      </c>
      <c r="AC45" s="141">
        <f t="shared" si="79"/>
        <v>9211965</v>
      </c>
      <c r="AD45" s="87">
        <f t="shared" si="79"/>
        <v>11432700</v>
      </c>
      <c r="AE45" s="87">
        <f t="shared" si="79"/>
        <v>8921918</v>
      </c>
      <c r="AF45" s="87">
        <f t="shared" si="79"/>
        <v>9658746</v>
      </c>
      <c r="AG45" s="87">
        <f t="shared" si="79"/>
        <v>10494022</v>
      </c>
      <c r="AH45" s="87">
        <f t="shared" si="79"/>
        <v>4219250</v>
      </c>
      <c r="AI45" s="87">
        <f t="shared" si="79"/>
        <v>8730041</v>
      </c>
      <c r="AJ45" s="87">
        <f t="shared" si="79"/>
        <v>12701602</v>
      </c>
      <c r="AK45" s="87">
        <f t="shared" si="79"/>
        <v>15224250</v>
      </c>
      <c r="AL45" s="87">
        <f t="shared" si="79"/>
        <v>15758042</v>
      </c>
      <c r="AM45" s="87">
        <f t="shared" si="79"/>
        <v>3752000</v>
      </c>
      <c r="AN45" s="87">
        <f t="shared" si="79"/>
        <v>9908073</v>
      </c>
      <c r="AO45" s="142">
        <f t="shared" si="79"/>
        <v>5367703</v>
      </c>
      <c r="AP45" s="141">
        <f t="shared" si="79"/>
        <v>4412375</v>
      </c>
      <c r="AQ45" s="141">
        <f t="shared" si="79"/>
        <v>8431709</v>
      </c>
      <c r="AR45" s="141">
        <f t="shared" si="79"/>
        <v>11508020</v>
      </c>
      <c r="AS45" s="141">
        <f t="shared" si="79"/>
        <v>2947575</v>
      </c>
      <c r="AT45" s="141">
        <f t="shared" si="79"/>
        <v>8543405</v>
      </c>
      <c r="AU45" s="141">
        <f t="shared" si="79"/>
        <v>19434117</v>
      </c>
      <c r="AV45" s="141">
        <f t="shared" si="79"/>
        <v>4876800</v>
      </c>
      <c r="AW45" s="141">
        <f t="shared" si="79"/>
        <v>5015925</v>
      </c>
      <c r="AX45" s="141">
        <f t="shared" si="79"/>
        <v>12521778</v>
      </c>
      <c r="AY45" s="141">
        <f t="shared" si="79"/>
        <v>21462331</v>
      </c>
      <c r="AZ45" s="143">
        <f t="shared" si="79"/>
        <v>23632782</v>
      </c>
      <c r="BA45" s="89">
        <f t="shared" si="79"/>
        <v>14156775</v>
      </c>
      <c r="BB45" s="141">
        <f t="shared" si="79"/>
        <v>9467885</v>
      </c>
      <c r="BC45" s="141">
        <f t="shared" si="79"/>
        <v>13428310</v>
      </c>
      <c r="BD45" s="141">
        <f t="shared" si="79"/>
        <v>17115220</v>
      </c>
      <c r="BE45" s="141">
        <f t="shared" si="79"/>
        <v>13045224</v>
      </c>
      <c r="BF45" s="141">
        <f t="shared" si="79"/>
        <v>13551771</v>
      </c>
      <c r="BG45" s="141">
        <f t="shared" si="79"/>
        <v>36255310</v>
      </c>
      <c r="BH45" s="141">
        <f t="shared" si="79"/>
        <v>9379564</v>
      </c>
      <c r="BI45" s="141">
        <f t="shared" si="79"/>
        <v>0</v>
      </c>
      <c r="BJ45" s="141">
        <f t="shared" si="79"/>
        <v>0</v>
      </c>
      <c r="BK45" s="141">
        <f t="shared" si="79"/>
        <v>0</v>
      </c>
      <c r="BL45" s="143">
        <f t="shared" si="79"/>
        <v>0</v>
      </c>
      <c r="BM45" s="89">
        <f t="shared" si="79"/>
        <v>0</v>
      </c>
      <c r="BN45" s="141">
        <f t="shared" si="79"/>
        <v>0</v>
      </c>
      <c r="BO45" s="141">
        <f t="shared" si="79"/>
        <v>0</v>
      </c>
      <c r="BP45" s="141">
        <f t="shared" si="79"/>
        <v>0</v>
      </c>
      <c r="BQ45" s="141">
        <f t="shared" si="79"/>
        <v>0</v>
      </c>
      <c r="BR45" s="141">
        <f aca="true" t="shared" si="80" ref="BR45:EC45">BR23</f>
        <v>0</v>
      </c>
      <c r="BS45" s="141">
        <f t="shared" si="80"/>
        <v>0</v>
      </c>
      <c r="BT45" s="141">
        <f t="shared" si="80"/>
        <v>0</v>
      </c>
      <c r="BU45" s="141">
        <f t="shared" si="80"/>
        <v>0</v>
      </c>
      <c r="BV45" s="141">
        <f t="shared" si="80"/>
        <v>0</v>
      </c>
      <c r="BW45" s="141">
        <f t="shared" si="80"/>
        <v>0</v>
      </c>
      <c r="BX45" s="143">
        <f t="shared" si="80"/>
        <v>0</v>
      </c>
      <c r="BY45" s="89">
        <f t="shared" si="80"/>
        <v>0</v>
      </c>
      <c r="BZ45" s="141">
        <f t="shared" si="80"/>
        <v>0</v>
      </c>
      <c r="CA45" s="141">
        <f t="shared" si="80"/>
        <v>0</v>
      </c>
      <c r="CB45" s="141">
        <f t="shared" si="80"/>
        <v>0</v>
      </c>
      <c r="CC45" s="141">
        <f t="shared" si="80"/>
        <v>0</v>
      </c>
      <c r="CD45" s="141">
        <f t="shared" si="80"/>
        <v>0</v>
      </c>
      <c r="CE45" s="141">
        <f t="shared" si="80"/>
        <v>0</v>
      </c>
      <c r="CF45" s="141">
        <f t="shared" si="80"/>
        <v>0</v>
      </c>
      <c r="CG45" s="141">
        <f t="shared" si="80"/>
        <v>0</v>
      </c>
      <c r="CH45" s="141">
        <f t="shared" si="80"/>
        <v>0</v>
      </c>
      <c r="CI45" s="141">
        <f t="shared" si="80"/>
        <v>0</v>
      </c>
      <c r="CJ45" s="143">
        <f t="shared" si="80"/>
        <v>0</v>
      </c>
      <c r="CK45" s="89">
        <f t="shared" si="80"/>
        <v>0</v>
      </c>
      <c r="CL45" s="141">
        <f t="shared" si="80"/>
        <v>0</v>
      </c>
      <c r="CM45" s="141">
        <f t="shared" si="80"/>
        <v>0</v>
      </c>
      <c r="CN45" s="141">
        <f t="shared" si="80"/>
        <v>0</v>
      </c>
      <c r="CO45" s="141">
        <f t="shared" si="80"/>
        <v>0</v>
      </c>
      <c r="CP45" s="141">
        <f t="shared" si="80"/>
        <v>0</v>
      </c>
      <c r="CQ45" s="141">
        <f t="shared" si="80"/>
        <v>0</v>
      </c>
      <c r="CR45" s="141">
        <f t="shared" si="80"/>
        <v>0</v>
      </c>
      <c r="CS45" s="141">
        <f t="shared" si="80"/>
        <v>0</v>
      </c>
      <c r="CT45" s="141">
        <f t="shared" si="80"/>
        <v>0</v>
      </c>
      <c r="CU45" s="141">
        <f t="shared" si="80"/>
        <v>0</v>
      </c>
      <c r="CV45" s="143">
        <f t="shared" si="80"/>
        <v>0</v>
      </c>
      <c r="CW45" s="89">
        <f t="shared" si="80"/>
        <v>0</v>
      </c>
      <c r="CX45" s="141">
        <f t="shared" si="80"/>
        <v>40917400</v>
      </c>
      <c r="CY45" s="141">
        <f t="shared" si="80"/>
        <v>10400888</v>
      </c>
      <c r="CZ45" s="141">
        <f t="shared" si="80"/>
        <v>30375310</v>
      </c>
      <c r="DA45" s="141">
        <f t="shared" si="80"/>
        <v>29313956</v>
      </c>
      <c r="DB45" s="141">
        <f t="shared" si="80"/>
        <v>28288888</v>
      </c>
      <c r="DC45" s="141">
        <f t="shared" si="80"/>
        <v>49571880</v>
      </c>
      <c r="DD45" s="141">
        <f t="shared" si="80"/>
        <v>12864615</v>
      </c>
      <c r="DE45" s="141">
        <f t="shared" si="80"/>
        <v>15236157</v>
      </c>
      <c r="DF45" s="141">
        <f t="shared" si="80"/>
        <v>18047732</v>
      </c>
      <c r="DG45" s="141">
        <f t="shared" si="80"/>
        <v>19239708</v>
      </c>
      <c r="DH45" s="143">
        <f t="shared" si="80"/>
        <v>11706067</v>
      </c>
      <c r="DI45" s="89">
        <f t="shared" si="80"/>
        <v>4681830</v>
      </c>
      <c r="DJ45" s="141">
        <f t="shared" si="80"/>
        <v>24248734</v>
      </c>
      <c r="DK45" s="141">
        <f t="shared" si="80"/>
        <v>17190005</v>
      </c>
      <c r="DL45" s="141">
        <f t="shared" si="80"/>
        <v>34125953</v>
      </c>
      <c r="DM45" s="141">
        <f t="shared" si="80"/>
        <v>9495375</v>
      </c>
      <c r="DN45" s="141">
        <f t="shared" si="80"/>
        <v>18237103</v>
      </c>
      <c r="DO45" s="141">
        <f t="shared" si="80"/>
        <v>25854230</v>
      </c>
      <c r="DP45" s="141">
        <f t="shared" si="80"/>
        <v>13994857</v>
      </c>
      <c r="DQ45" s="141">
        <f t="shared" si="80"/>
        <v>6726140</v>
      </c>
      <c r="DR45" s="141">
        <f t="shared" si="80"/>
        <v>53640831</v>
      </c>
      <c r="DS45" s="141">
        <f t="shared" si="80"/>
        <v>12124343</v>
      </c>
      <c r="DT45" s="143">
        <f t="shared" si="80"/>
        <v>7695800</v>
      </c>
      <c r="DU45" s="89">
        <f t="shared" si="80"/>
        <v>24610133</v>
      </c>
      <c r="DV45" s="141">
        <f>DV23</f>
        <v>12909850</v>
      </c>
      <c r="DW45" s="141">
        <f t="shared" si="80"/>
        <v>13921376</v>
      </c>
      <c r="DX45" s="141">
        <f t="shared" si="80"/>
        <v>56069955</v>
      </c>
      <c r="DY45" s="141">
        <f t="shared" si="80"/>
        <v>17539000</v>
      </c>
      <c r="DZ45" s="141">
        <f t="shared" si="80"/>
        <v>23500218</v>
      </c>
      <c r="EA45" s="141">
        <f t="shared" si="80"/>
        <v>29394748</v>
      </c>
      <c r="EB45" s="141">
        <f t="shared" si="80"/>
        <v>28723252</v>
      </c>
      <c r="EC45" s="141">
        <f t="shared" si="80"/>
        <v>11851035</v>
      </c>
      <c r="ED45" s="141">
        <f aca="true" t="shared" si="81" ref="ED45:GO45">ED23</f>
        <v>19781285</v>
      </c>
      <c r="EE45" s="141">
        <f t="shared" si="81"/>
        <v>15802762</v>
      </c>
      <c r="EF45" s="143">
        <f t="shared" si="81"/>
        <v>29043055</v>
      </c>
      <c r="EG45" s="89">
        <f t="shared" si="81"/>
        <v>12735702</v>
      </c>
      <c r="EH45" s="141">
        <f t="shared" si="81"/>
        <v>16777527</v>
      </c>
      <c r="EI45" s="141">
        <f t="shared" si="81"/>
        <v>19906488</v>
      </c>
      <c r="EJ45" s="141">
        <f t="shared" si="81"/>
        <v>26697528</v>
      </c>
      <c r="EK45" s="141">
        <f t="shared" si="81"/>
        <v>20923295</v>
      </c>
      <c r="EL45" s="141">
        <f t="shared" si="81"/>
        <v>11521849</v>
      </c>
      <c r="EM45" s="141">
        <f t="shared" si="81"/>
        <v>10861100</v>
      </c>
      <c r="EN45" s="141">
        <f t="shared" si="81"/>
        <v>5518116</v>
      </c>
      <c r="EO45" s="141">
        <f t="shared" si="81"/>
        <v>18101600</v>
      </c>
      <c r="EP45" s="141">
        <f t="shared" si="81"/>
        <v>22412617</v>
      </c>
      <c r="EQ45" s="141">
        <f t="shared" si="81"/>
        <v>32377368</v>
      </c>
      <c r="ER45" s="143">
        <f t="shared" si="81"/>
        <v>25043480</v>
      </c>
      <c r="ES45" s="89">
        <f t="shared" si="81"/>
        <v>0</v>
      </c>
      <c r="ET45" s="141">
        <f t="shared" si="81"/>
        <v>0</v>
      </c>
      <c r="EU45" s="141">
        <f t="shared" si="81"/>
        <v>0</v>
      </c>
      <c r="EV45" s="141">
        <f t="shared" si="81"/>
        <v>0</v>
      </c>
      <c r="EW45" s="141">
        <f t="shared" si="81"/>
        <v>0</v>
      </c>
      <c r="EX45" s="141">
        <f t="shared" si="81"/>
        <v>0</v>
      </c>
      <c r="EY45" s="141">
        <f t="shared" si="81"/>
        <v>0</v>
      </c>
      <c r="EZ45" s="141">
        <f t="shared" si="81"/>
        <v>0</v>
      </c>
      <c r="FA45" s="141">
        <f t="shared" si="81"/>
        <v>0</v>
      </c>
      <c r="FB45" s="141">
        <f t="shared" si="81"/>
        <v>0</v>
      </c>
      <c r="FC45" s="141">
        <f t="shared" si="81"/>
        <v>0</v>
      </c>
      <c r="FD45" s="143">
        <f t="shared" si="81"/>
        <v>0</v>
      </c>
      <c r="FE45" s="89">
        <f t="shared" si="81"/>
        <v>0</v>
      </c>
      <c r="FF45" s="141">
        <f t="shared" si="81"/>
        <v>0</v>
      </c>
      <c r="FG45" s="141">
        <f t="shared" si="81"/>
        <v>0</v>
      </c>
      <c r="FH45" s="141">
        <f t="shared" si="81"/>
        <v>0</v>
      </c>
      <c r="FI45" s="141">
        <f t="shared" si="81"/>
        <v>0</v>
      </c>
      <c r="FJ45" s="141">
        <f t="shared" si="81"/>
        <v>0</v>
      </c>
      <c r="FK45" s="141">
        <f t="shared" si="81"/>
        <v>0</v>
      </c>
      <c r="FL45" s="141">
        <f t="shared" si="81"/>
        <v>0</v>
      </c>
      <c r="FM45" s="141">
        <f t="shared" si="81"/>
        <v>0</v>
      </c>
      <c r="FN45" s="141">
        <f t="shared" si="81"/>
        <v>0</v>
      </c>
      <c r="FO45" s="141">
        <f t="shared" si="81"/>
        <v>0</v>
      </c>
      <c r="FP45" s="143">
        <f t="shared" si="81"/>
        <v>0</v>
      </c>
      <c r="FQ45" s="89">
        <f t="shared" si="81"/>
        <v>0</v>
      </c>
      <c r="FR45" s="141">
        <f t="shared" si="81"/>
        <v>0</v>
      </c>
      <c r="FS45" s="141">
        <f t="shared" si="81"/>
        <v>0</v>
      </c>
      <c r="FT45" s="141">
        <f t="shared" si="81"/>
        <v>0</v>
      </c>
      <c r="FU45" s="141">
        <f t="shared" si="81"/>
        <v>0</v>
      </c>
      <c r="FV45" s="141">
        <f t="shared" si="81"/>
        <v>0</v>
      </c>
      <c r="FW45" s="141">
        <f t="shared" si="81"/>
        <v>0</v>
      </c>
      <c r="FX45" s="141">
        <f t="shared" si="81"/>
        <v>0</v>
      </c>
      <c r="FY45" s="141">
        <f t="shared" si="81"/>
        <v>0</v>
      </c>
      <c r="FZ45" s="141">
        <f t="shared" si="81"/>
        <v>0</v>
      </c>
      <c r="GA45" s="141">
        <f t="shared" si="81"/>
        <v>0</v>
      </c>
      <c r="GB45" s="143">
        <f t="shared" si="81"/>
        <v>0</v>
      </c>
      <c r="GC45" s="89">
        <f t="shared" si="81"/>
        <v>0</v>
      </c>
      <c r="GD45" s="141">
        <f t="shared" si="81"/>
        <v>0</v>
      </c>
      <c r="GE45" s="141">
        <f t="shared" si="81"/>
        <v>0</v>
      </c>
      <c r="GF45" s="141">
        <f t="shared" si="81"/>
        <v>0</v>
      </c>
      <c r="GG45" s="141">
        <f t="shared" si="81"/>
        <v>0</v>
      </c>
      <c r="GH45" s="141">
        <f t="shared" si="81"/>
        <v>0</v>
      </c>
      <c r="GI45" s="141">
        <f t="shared" si="81"/>
        <v>0</v>
      </c>
      <c r="GJ45" s="141">
        <f t="shared" si="81"/>
        <v>0</v>
      </c>
      <c r="GK45" s="141">
        <f t="shared" si="81"/>
        <v>0</v>
      </c>
      <c r="GL45" s="141">
        <f t="shared" si="81"/>
        <v>0</v>
      </c>
      <c r="GM45" s="141">
        <f t="shared" si="81"/>
        <v>0</v>
      </c>
      <c r="GN45" s="143">
        <f t="shared" si="81"/>
        <v>0</v>
      </c>
      <c r="GO45" s="89">
        <f t="shared" si="81"/>
        <v>0</v>
      </c>
      <c r="GP45" s="141">
        <f aca="true" t="shared" si="82" ref="GP45:HA45">GP23</f>
        <v>0</v>
      </c>
      <c r="GQ45" s="141">
        <f t="shared" si="82"/>
        <v>0</v>
      </c>
      <c r="GR45" s="141">
        <f t="shared" si="82"/>
        <v>0</v>
      </c>
      <c r="GS45" s="141">
        <f t="shared" si="82"/>
        <v>0</v>
      </c>
      <c r="GT45" s="141">
        <f t="shared" si="82"/>
        <v>0</v>
      </c>
      <c r="GU45" s="141">
        <f t="shared" si="82"/>
        <v>0</v>
      </c>
      <c r="GV45" s="141">
        <f t="shared" si="82"/>
        <v>0</v>
      </c>
      <c r="GW45" s="141">
        <f t="shared" si="82"/>
        <v>0</v>
      </c>
      <c r="GX45" s="141">
        <f t="shared" si="82"/>
        <v>0</v>
      </c>
      <c r="GY45" s="141">
        <f t="shared" si="82"/>
        <v>0</v>
      </c>
      <c r="GZ45" s="143">
        <f t="shared" si="82"/>
        <v>0</v>
      </c>
      <c r="HA45" s="89">
        <f t="shared" si="82"/>
        <v>0</v>
      </c>
    </row>
    <row r="46" spans="2:209" ht="12.75" thickBot="1">
      <c r="B46" s="21"/>
      <c r="C46" s="23"/>
      <c r="D46" s="127" t="s">
        <v>10</v>
      </c>
      <c r="E46" s="144">
        <v>77087640</v>
      </c>
      <c r="F46" s="144">
        <f aca="true" t="shared" si="83" ref="F46:BQ46">F28</f>
        <v>144012910</v>
      </c>
      <c r="G46" s="144">
        <f t="shared" si="83"/>
        <v>137397206</v>
      </c>
      <c r="H46" s="144">
        <f t="shared" si="83"/>
        <v>99031726</v>
      </c>
      <c r="I46" s="144">
        <f t="shared" si="83"/>
        <v>90838891</v>
      </c>
      <c r="J46" s="144">
        <f t="shared" si="83"/>
        <v>119626071</v>
      </c>
      <c r="K46" s="144">
        <f t="shared" si="83"/>
        <v>122653378</v>
      </c>
      <c r="L46" s="144">
        <f t="shared" si="83"/>
        <v>90316056</v>
      </c>
      <c r="M46" s="144">
        <f t="shared" si="83"/>
        <v>67163084</v>
      </c>
      <c r="N46" s="144">
        <f t="shared" si="83"/>
        <v>128676077</v>
      </c>
      <c r="O46" s="144">
        <f t="shared" si="83"/>
        <v>125878320</v>
      </c>
      <c r="P46" s="144">
        <f t="shared" si="83"/>
        <v>59267093</v>
      </c>
      <c r="Q46" s="144">
        <f t="shared" si="83"/>
        <v>66281272</v>
      </c>
      <c r="R46" s="144">
        <f t="shared" si="83"/>
        <v>105714605</v>
      </c>
      <c r="S46" s="144">
        <f t="shared" si="83"/>
        <v>92062733</v>
      </c>
      <c r="T46" s="144">
        <f t="shared" si="83"/>
        <v>136652199</v>
      </c>
      <c r="U46" s="144">
        <f t="shared" si="83"/>
        <v>96220020</v>
      </c>
      <c r="V46" s="144">
        <f t="shared" si="83"/>
        <v>67594668</v>
      </c>
      <c r="W46" s="144">
        <f t="shared" si="83"/>
        <v>100175280</v>
      </c>
      <c r="X46" s="144">
        <f t="shared" si="83"/>
        <v>110125519</v>
      </c>
      <c r="Y46" s="144">
        <f t="shared" si="83"/>
        <v>80204816</v>
      </c>
      <c r="Z46" s="144">
        <f t="shared" si="83"/>
        <v>108985253</v>
      </c>
      <c r="AA46" s="144">
        <f t="shared" si="83"/>
        <v>101387092</v>
      </c>
      <c r="AB46" s="144">
        <f t="shared" si="83"/>
        <v>117302543</v>
      </c>
      <c r="AC46" s="144">
        <f t="shared" si="83"/>
        <v>82122715</v>
      </c>
      <c r="AD46" s="145">
        <f t="shared" si="83"/>
        <v>172157736</v>
      </c>
      <c r="AE46" s="145">
        <f t="shared" si="83"/>
        <v>126406301</v>
      </c>
      <c r="AF46" s="145">
        <f t="shared" si="83"/>
        <v>180379293</v>
      </c>
      <c r="AG46" s="145">
        <f t="shared" si="83"/>
        <v>101798300</v>
      </c>
      <c r="AH46" s="145">
        <f t="shared" si="83"/>
        <v>99699638</v>
      </c>
      <c r="AI46" s="145">
        <f t="shared" si="83"/>
        <v>77188461</v>
      </c>
      <c r="AJ46" s="145">
        <f t="shared" si="83"/>
        <v>117508043</v>
      </c>
      <c r="AK46" s="145">
        <f t="shared" si="83"/>
        <v>102091034</v>
      </c>
      <c r="AL46" s="145">
        <f t="shared" si="83"/>
        <v>131124776</v>
      </c>
      <c r="AM46" s="145">
        <f t="shared" si="83"/>
        <v>115329938</v>
      </c>
      <c r="AN46" s="145">
        <f t="shared" si="83"/>
        <v>137605838</v>
      </c>
      <c r="AO46" s="146">
        <f t="shared" si="83"/>
        <v>97309040</v>
      </c>
      <c r="AP46" s="144">
        <f t="shared" si="83"/>
        <v>200634117</v>
      </c>
      <c r="AQ46" s="144">
        <f t="shared" si="83"/>
        <v>68780049</v>
      </c>
      <c r="AR46" s="144">
        <f t="shared" si="83"/>
        <v>200383600</v>
      </c>
      <c r="AS46" s="144">
        <f t="shared" si="83"/>
        <v>102434327</v>
      </c>
      <c r="AT46" s="144">
        <f t="shared" si="83"/>
        <v>98465763</v>
      </c>
      <c r="AU46" s="144">
        <f t="shared" si="83"/>
        <v>216097059</v>
      </c>
      <c r="AV46" s="144">
        <f t="shared" si="83"/>
        <v>157562497</v>
      </c>
      <c r="AW46" s="144">
        <f t="shared" si="83"/>
        <v>88055716</v>
      </c>
      <c r="AX46" s="144">
        <f t="shared" si="83"/>
        <v>128730016</v>
      </c>
      <c r="AY46" s="144">
        <f t="shared" si="83"/>
        <v>148150424</v>
      </c>
      <c r="AZ46" s="147">
        <f t="shared" si="83"/>
        <v>131238751</v>
      </c>
      <c r="BA46" s="148">
        <f t="shared" si="83"/>
        <v>121552349</v>
      </c>
      <c r="BB46" s="144">
        <f t="shared" si="83"/>
        <v>206944337</v>
      </c>
      <c r="BC46" s="144">
        <f t="shared" si="83"/>
        <v>138488453</v>
      </c>
      <c r="BD46" s="144">
        <f t="shared" si="83"/>
        <v>259082792</v>
      </c>
      <c r="BE46" s="144">
        <f t="shared" si="83"/>
        <v>120269252</v>
      </c>
      <c r="BF46" s="144">
        <f t="shared" si="83"/>
        <v>126495083</v>
      </c>
      <c r="BG46" s="144">
        <f t="shared" si="83"/>
        <v>159517352</v>
      </c>
      <c r="BH46" s="144">
        <f t="shared" si="83"/>
        <v>141272531</v>
      </c>
      <c r="BI46" s="144">
        <f t="shared" si="83"/>
        <v>0</v>
      </c>
      <c r="BJ46" s="144">
        <f t="shared" si="83"/>
        <v>0</v>
      </c>
      <c r="BK46" s="144">
        <f t="shared" si="83"/>
        <v>0</v>
      </c>
      <c r="BL46" s="147">
        <f t="shared" si="83"/>
        <v>0</v>
      </c>
      <c r="BM46" s="148">
        <f t="shared" si="83"/>
        <v>0</v>
      </c>
      <c r="BN46" s="144">
        <f t="shared" si="83"/>
        <v>0</v>
      </c>
      <c r="BO46" s="144">
        <f t="shared" si="83"/>
        <v>0</v>
      </c>
      <c r="BP46" s="144">
        <f t="shared" si="83"/>
        <v>0</v>
      </c>
      <c r="BQ46" s="144">
        <f t="shared" si="83"/>
        <v>0</v>
      </c>
      <c r="BR46" s="144">
        <f aca="true" t="shared" si="84" ref="BR46:EC46">BR28</f>
        <v>0</v>
      </c>
      <c r="BS46" s="144">
        <f t="shared" si="84"/>
        <v>0</v>
      </c>
      <c r="BT46" s="144">
        <f t="shared" si="84"/>
        <v>0</v>
      </c>
      <c r="BU46" s="144">
        <f t="shared" si="84"/>
        <v>0</v>
      </c>
      <c r="BV46" s="144">
        <f t="shared" si="84"/>
        <v>0</v>
      </c>
      <c r="BW46" s="144">
        <f t="shared" si="84"/>
        <v>0</v>
      </c>
      <c r="BX46" s="147">
        <f t="shared" si="84"/>
        <v>0</v>
      </c>
      <c r="BY46" s="148">
        <f t="shared" si="84"/>
        <v>0</v>
      </c>
      <c r="BZ46" s="144">
        <f t="shared" si="84"/>
        <v>0</v>
      </c>
      <c r="CA46" s="144">
        <f t="shared" si="84"/>
        <v>0</v>
      </c>
      <c r="CB46" s="144">
        <f t="shared" si="84"/>
        <v>0</v>
      </c>
      <c r="CC46" s="144">
        <f t="shared" si="84"/>
        <v>0</v>
      </c>
      <c r="CD46" s="144">
        <f t="shared" si="84"/>
        <v>0</v>
      </c>
      <c r="CE46" s="144">
        <f t="shared" si="84"/>
        <v>0</v>
      </c>
      <c r="CF46" s="144">
        <f t="shared" si="84"/>
        <v>0</v>
      </c>
      <c r="CG46" s="144">
        <f t="shared" si="84"/>
        <v>0</v>
      </c>
      <c r="CH46" s="144">
        <f t="shared" si="84"/>
        <v>0</v>
      </c>
      <c r="CI46" s="144">
        <f t="shared" si="84"/>
        <v>0</v>
      </c>
      <c r="CJ46" s="147">
        <f t="shared" si="84"/>
        <v>0</v>
      </c>
      <c r="CK46" s="148">
        <f t="shared" si="84"/>
        <v>0</v>
      </c>
      <c r="CL46" s="144">
        <f t="shared" si="84"/>
        <v>0</v>
      </c>
      <c r="CM46" s="144">
        <f t="shared" si="84"/>
        <v>0</v>
      </c>
      <c r="CN46" s="144">
        <f t="shared" si="84"/>
        <v>0</v>
      </c>
      <c r="CO46" s="144">
        <f t="shared" si="84"/>
        <v>0</v>
      </c>
      <c r="CP46" s="144">
        <f t="shared" si="84"/>
        <v>0</v>
      </c>
      <c r="CQ46" s="144">
        <f t="shared" si="84"/>
        <v>0</v>
      </c>
      <c r="CR46" s="144">
        <f t="shared" si="84"/>
        <v>0</v>
      </c>
      <c r="CS46" s="144">
        <f t="shared" si="84"/>
        <v>0</v>
      </c>
      <c r="CT46" s="144">
        <f t="shared" si="84"/>
        <v>0</v>
      </c>
      <c r="CU46" s="144">
        <f t="shared" si="84"/>
        <v>0</v>
      </c>
      <c r="CV46" s="147">
        <f t="shared" si="84"/>
        <v>0</v>
      </c>
      <c r="CW46" s="148">
        <f t="shared" si="84"/>
        <v>0</v>
      </c>
      <c r="CX46" s="144">
        <f t="shared" si="84"/>
        <v>235034764</v>
      </c>
      <c r="CY46" s="144">
        <f t="shared" si="84"/>
        <v>130895857</v>
      </c>
      <c r="CZ46" s="144">
        <f t="shared" si="84"/>
        <v>197650892</v>
      </c>
      <c r="DA46" s="144">
        <f t="shared" si="84"/>
        <v>177150776</v>
      </c>
      <c r="DB46" s="144">
        <f t="shared" si="84"/>
        <v>116785900</v>
      </c>
      <c r="DC46" s="144">
        <f t="shared" si="84"/>
        <v>241235716</v>
      </c>
      <c r="DD46" s="144">
        <f t="shared" si="84"/>
        <v>107657810</v>
      </c>
      <c r="DE46" s="144">
        <f t="shared" si="84"/>
        <v>91037206</v>
      </c>
      <c r="DF46" s="144">
        <f t="shared" si="84"/>
        <v>122719724</v>
      </c>
      <c r="DG46" s="144">
        <f t="shared" si="84"/>
        <v>88170196</v>
      </c>
      <c r="DH46" s="147">
        <f t="shared" si="84"/>
        <v>102099833</v>
      </c>
      <c r="DI46" s="148">
        <f t="shared" si="84"/>
        <v>63551213</v>
      </c>
      <c r="DJ46" s="144">
        <f t="shared" si="84"/>
        <v>211484301</v>
      </c>
      <c r="DK46" s="144">
        <f t="shared" si="84"/>
        <v>114291862</v>
      </c>
      <c r="DL46" s="144">
        <f t="shared" si="84"/>
        <v>187897466</v>
      </c>
      <c r="DM46" s="144">
        <f t="shared" si="84"/>
        <v>93499480</v>
      </c>
      <c r="DN46" s="144">
        <f t="shared" si="84"/>
        <v>115849357</v>
      </c>
      <c r="DO46" s="144">
        <f t="shared" si="84"/>
        <v>116169466</v>
      </c>
      <c r="DP46" s="144">
        <f t="shared" si="84"/>
        <v>138922155</v>
      </c>
      <c r="DQ46" s="144">
        <f t="shared" si="84"/>
        <v>57957092</v>
      </c>
      <c r="DR46" s="144">
        <f t="shared" si="84"/>
        <v>98423457</v>
      </c>
      <c r="DS46" s="144">
        <f t="shared" si="84"/>
        <v>90950565</v>
      </c>
      <c r="DT46" s="147">
        <f t="shared" si="84"/>
        <v>102878592</v>
      </c>
      <c r="DU46" s="148">
        <f t="shared" si="84"/>
        <v>56287498</v>
      </c>
      <c r="DV46" s="144">
        <f>DV28</f>
        <v>146890794</v>
      </c>
      <c r="DW46" s="144">
        <f t="shared" si="84"/>
        <v>117942280</v>
      </c>
      <c r="DX46" s="144">
        <f t="shared" si="84"/>
        <v>155346794</v>
      </c>
      <c r="DY46" s="144">
        <f t="shared" si="84"/>
        <v>111646307</v>
      </c>
      <c r="DZ46" s="144">
        <f t="shared" si="84"/>
        <v>78618429</v>
      </c>
      <c r="EA46" s="144">
        <f t="shared" si="84"/>
        <v>105085667</v>
      </c>
      <c r="EB46" s="144">
        <f t="shared" si="84"/>
        <v>98310043</v>
      </c>
      <c r="EC46" s="144">
        <f t="shared" si="84"/>
        <v>59224155</v>
      </c>
      <c r="ED46" s="144">
        <f aca="true" t="shared" si="85" ref="ED46:GO46">ED28</f>
        <v>145799524</v>
      </c>
      <c r="EE46" s="144">
        <f t="shared" si="85"/>
        <v>146430306</v>
      </c>
      <c r="EF46" s="147">
        <f t="shared" si="85"/>
        <v>66805850</v>
      </c>
      <c r="EG46" s="148">
        <f t="shared" si="85"/>
        <v>53448930</v>
      </c>
      <c r="EH46" s="144">
        <f t="shared" si="85"/>
        <v>160089756</v>
      </c>
      <c r="EI46" s="144">
        <f t="shared" si="85"/>
        <v>85530810</v>
      </c>
      <c r="EJ46" s="144">
        <f t="shared" si="85"/>
        <v>160588481</v>
      </c>
      <c r="EK46" s="144">
        <f t="shared" si="85"/>
        <v>71667308</v>
      </c>
      <c r="EL46" s="144">
        <f t="shared" si="85"/>
        <v>108957061</v>
      </c>
      <c r="EM46" s="144">
        <f t="shared" si="85"/>
        <v>84253096</v>
      </c>
      <c r="EN46" s="144">
        <f t="shared" si="85"/>
        <v>135901677</v>
      </c>
      <c r="EO46" s="144">
        <f t="shared" si="85"/>
        <v>78785660</v>
      </c>
      <c r="EP46" s="144">
        <f t="shared" si="85"/>
        <v>101552702</v>
      </c>
      <c r="EQ46" s="144">
        <f t="shared" si="85"/>
        <v>84456460</v>
      </c>
      <c r="ER46" s="147">
        <f t="shared" si="85"/>
        <v>77087640</v>
      </c>
      <c r="ES46" s="148">
        <f t="shared" si="85"/>
        <v>0</v>
      </c>
      <c r="ET46" s="144">
        <f t="shared" si="85"/>
        <v>0</v>
      </c>
      <c r="EU46" s="144">
        <f t="shared" si="85"/>
        <v>0</v>
      </c>
      <c r="EV46" s="144">
        <f t="shared" si="85"/>
        <v>0</v>
      </c>
      <c r="EW46" s="144">
        <f t="shared" si="85"/>
        <v>0</v>
      </c>
      <c r="EX46" s="144">
        <f t="shared" si="85"/>
        <v>0</v>
      </c>
      <c r="EY46" s="144">
        <f t="shared" si="85"/>
        <v>0</v>
      </c>
      <c r="EZ46" s="144">
        <f t="shared" si="85"/>
        <v>0</v>
      </c>
      <c r="FA46" s="144">
        <f t="shared" si="85"/>
        <v>0</v>
      </c>
      <c r="FB46" s="144">
        <f t="shared" si="85"/>
        <v>0</v>
      </c>
      <c r="FC46" s="144">
        <f t="shared" si="85"/>
        <v>0</v>
      </c>
      <c r="FD46" s="147">
        <f t="shared" si="85"/>
        <v>0</v>
      </c>
      <c r="FE46" s="148">
        <f t="shared" si="85"/>
        <v>0</v>
      </c>
      <c r="FF46" s="144">
        <f t="shared" si="85"/>
        <v>0</v>
      </c>
      <c r="FG46" s="144">
        <f t="shared" si="85"/>
        <v>0</v>
      </c>
      <c r="FH46" s="144">
        <f t="shared" si="85"/>
        <v>0</v>
      </c>
      <c r="FI46" s="144">
        <f t="shared" si="85"/>
        <v>0</v>
      </c>
      <c r="FJ46" s="144">
        <f t="shared" si="85"/>
        <v>0</v>
      </c>
      <c r="FK46" s="144">
        <f t="shared" si="85"/>
        <v>0</v>
      </c>
      <c r="FL46" s="144">
        <f t="shared" si="85"/>
        <v>0</v>
      </c>
      <c r="FM46" s="144">
        <f t="shared" si="85"/>
        <v>0</v>
      </c>
      <c r="FN46" s="144">
        <f t="shared" si="85"/>
        <v>0</v>
      </c>
      <c r="FO46" s="144">
        <f t="shared" si="85"/>
        <v>0</v>
      </c>
      <c r="FP46" s="147">
        <f t="shared" si="85"/>
        <v>0</v>
      </c>
      <c r="FQ46" s="148">
        <f t="shared" si="85"/>
        <v>0</v>
      </c>
      <c r="FR46" s="144">
        <f t="shared" si="85"/>
        <v>0</v>
      </c>
      <c r="FS46" s="144">
        <f t="shared" si="85"/>
        <v>0</v>
      </c>
      <c r="FT46" s="144">
        <f t="shared" si="85"/>
        <v>0</v>
      </c>
      <c r="FU46" s="144">
        <f t="shared" si="85"/>
        <v>0</v>
      </c>
      <c r="FV46" s="144">
        <f t="shared" si="85"/>
        <v>0</v>
      </c>
      <c r="FW46" s="144">
        <f t="shared" si="85"/>
        <v>0</v>
      </c>
      <c r="FX46" s="144">
        <f t="shared" si="85"/>
        <v>0</v>
      </c>
      <c r="FY46" s="144">
        <f t="shared" si="85"/>
        <v>0</v>
      </c>
      <c r="FZ46" s="144">
        <f t="shared" si="85"/>
        <v>0</v>
      </c>
      <c r="GA46" s="144">
        <f t="shared" si="85"/>
        <v>0</v>
      </c>
      <c r="GB46" s="147">
        <f t="shared" si="85"/>
        <v>0</v>
      </c>
      <c r="GC46" s="148">
        <f t="shared" si="85"/>
        <v>0</v>
      </c>
      <c r="GD46" s="144">
        <f t="shared" si="85"/>
        <v>0</v>
      </c>
      <c r="GE46" s="144">
        <f t="shared" si="85"/>
        <v>0</v>
      </c>
      <c r="GF46" s="144">
        <f t="shared" si="85"/>
        <v>0</v>
      </c>
      <c r="GG46" s="144">
        <f t="shared" si="85"/>
        <v>0</v>
      </c>
      <c r="GH46" s="144">
        <f t="shared" si="85"/>
        <v>0</v>
      </c>
      <c r="GI46" s="144">
        <f t="shared" si="85"/>
        <v>0</v>
      </c>
      <c r="GJ46" s="144">
        <f t="shared" si="85"/>
        <v>0</v>
      </c>
      <c r="GK46" s="144">
        <f t="shared" si="85"/>
        <v>0</v>
      </c>
      <c r="GL46" s="144">
        <f t="shared" si="85"/>
        <v>0</v>
      </c>
      <c r="GM46" s="144">
        <f t="shared" si="85"/>
        <v>0</v>
      </c>
      <c r="GN46" s="147">
        <f t="shared" si="85"/>
        <v>0</v>
      </c>
      <c r="GO46" s="148">
        <f t="shared" si="85"/>
        <v>0</v>
      </c>
      <c r="GP46" s="144">
        <f aca="true" t="shared" si="86" ref="GP46:HA46">GP28</f>
        <v>0</v>
      </c>
      <c r="GQ46" s="144">
        <f t="shared" si="86"/>
        <v>0</v>
      </c>
      <c r="GR46" s="144">
        <f t="shared" si="86"/>
        <v>0</v>
      </c>
      <c r="GS46" s="144">
        <f t="shared" si="86"/>
        <v>0</v>
      </c>
      <c r="GT46" s="144">
        <f t="shared" si="86"/>
        <v>0</v>
      </c>
      <c r="GU46" s="144">
        <f t="shared" si="86"/>
        <v>0</v>
      </c>
      <c r="GV46" s="144">
        <f t="shared" si="86"/>
        <v>0</v>
      </c>
      <c r="GW46" s="144">
        <f t="shared" si="86"/>
        <v>0</v>
      </c>
      <c r="GX46" s="144">
        <f t="shared" si="86"/>
        <v>0</v>
      </c>
      <c r="GY46" s="144">
        <f t="shared" si="86"/>
        <v>0</v>
      </c>
      <c r="GZ46" s="147">
        <f t="shared" si="86"/>
        <v>0</v>
      </c>
      <c r="HA46" s="148">
        <f t="shared" si="86"/>
        <v>0</v>
      </c>
    </row>
    <row r="47" spans="2:209" ht="12">
      <c r="B47" s="149"/>
      <c r="C47" s="150" t="s">
        <v>55</v>
      </c>
      <c r="D47" s="151"/>
      <c r="E47" s="306"/>
      <c r="F47" s="152">
        <v>514</v>
      </c>
      <c r="G47" s="152">
        <v>484</v>
      </c>
      <c r="H47" s="152">
        <v>447</v>
      </c>
      <c r="I47" s="152">
        <v>489</v>
      </c>
      <c r="J47" s="152">
        <v>462</v>
      </c>
      <c r="K47" s="152">
        <v>462</v>
      </c>
      <c r="L47" s="152">
        <v>461</v>
      </c>
      <c r="M47" s="152">
        <v>442</v>
      </c>
      <c r="N47" s="152">
        <v>466</v>
      </c>
      <c r="O47" s="152">
        <v>458</v>
      </c>
      <c r="P47" s="152">
        <v>452</v>
      </c>
      <c r="Q47" s="153">
        <v>440</v>
      </c>
      <c r="R47" s="154">
        <v>491</v>
      </c>
      <c r="S47" s="154">
        <v>471</v>
      </c>
      <c r="T47" s="154">
        <v>482</v>
      </c>
      <c r="U47" s="154">
        <v>481</v>
      </c>
      <c r="V47" s="154">
        <v>484</v>
      </c>
      <c r="W47" s="154">
        <v>479</v>
      </c>
      <c r="X47" s="154">
        <v>485</v>
      </c>
      <c r="Y47" s="154">
        <v>487</v>
      </c>
      <c r="Z47" s="154">
        <v>479</v>
      </c>
      <c r="AA47" s="154">
        <v>473</v>
      </c>
      <c r="AB47" s="154">
        <v>506</v>
      </c>
      <c r="AC47" s="155">
        <v>461</v>
      </c>
      <c r="AD47" s="306">
        <v>420</v>
      </c>
      <c r="AE47" s="306">
        <v>419</v>
      </c>
      <c r="AF47" s="306">
        <v>424</v>
      </c>
      <c r="AG47" s="306">
        <v>430</v>
      </c>
      <c r="AH47" s="306">
        <v>427</v>
      </c>
      <c r="AI47" s="306">
        <v>428</v>
      </c>
      <c r="AJ47" s="306">
        <v>430</v>
      </c>
      <c r="AK47" s="306">
        <v>439</v>
      </c>
      <c r="AL47" s="306">
        <v>437</v>
      </c>
      <c r="AM47" s="306">
        <v>441</v>
      </c>
      <c r="AN47" s="317">
        <v>453</v>
      </c>
      <c r="AO47" s="318">
        <v>464</v>
      </c>
      <c r="AP47" s="306">
        <v>444</v>
      </c>
      <c r="AQ47" s="306">
        <v>466</v>
      </c>
      <c r="AR47" s="306">
        <v>449</v>
      </c>
      <c r="AS47" s="306">
        <v>442</v>
      </c>
      <c r="AT47" s="306">
        <v>444</v>
      </c>
      <c r="AU47" s="306">
        <v>439</v>
      </c>
      <c r="AV47" s="306">
        <v>442</v>
      </c>
      <c r="AW47" s="306">
        <v>447</v>
      </c>
      <c r="AX47" s="306">
        <v>450</v>
      </c>
      <c r="AY47" s="306">
        <v>449</v>
      </c>
      <c r="AZ47" s="317">
        <v>442</v>
      </c>
      <c r="BA47" s="318">
        <v>453</v>
      </c>
      <c r="BB47" s="306">
        <v>444</v>
      </c>
      <c r="BC47" s="306">
        <v>424</v>
      </c>
      <c r="BD47" s="306">
        <v>440</v>
      </c>
      <c r="BE47" s="306">
        <v>442</v>
      </c>
      <c r="BF47" s="306">
        <f>411+12</f>
        <v>423</v>
      </c>
      <c r="BG47" s="306">
        <v>435</v>
      </c>
      <c r="BH47" s="306">
        <v>442</v>
      </c>
      <c r="BI47" s="306"/>
      <c r="BJ47" s="306"/>
      <c r="BK47" s="306"/>
      <c r="BL47" s="317"/>
      <c r="BM47" s="318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17"/>
      <c r="BY47" s="318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17"/>
      <c r="CK47" s="318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17"/>
      <c r="CW47" s="318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17"/>
      <c r="DI47" s="318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17"/>
      <c r="DU47" s="318"/>
      <c r="DV47" s="306">
        <v>158041</v>
      </c>
      <c r="DW47" s="306"/>
      <c r="DX47" s="306"/>
      <c r="DY47" s="306"/>
      <c r="DZ47" s="306"/>
      <c r="EA47" s="306"/>
      <c r="EB47" s="306"/>
      <c r="EC47" s="306"/>
      <c r="ED47" s="306"/>
      <c r="EE47" s="306"/>
      <c r="EF47" s="317"/>
      <c r="EG47" s="318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17"/>
      <c r="ES47" s="318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17"/>
      <c r="FE47" s="318"/>
      <c r="FF47" s="306"/>
      <c r="FG47" s="306"/>
      <c r="FH47" s="306"/>
      <c r="FI47" s="306"/>
      <c r="FJ47" s="306"/>
      <c r="FK47" s="306"/>
      <c r="FL47" s="306"/>
      <c r="FM47" s="306"/>
      <c r="FN47" s="306"/>
      <c r="FO47" s="306"/>
      <c r="FP47" s="317"/>
      <c r="FQ47" s="318"/>
      <c r="FR47" s="306"/>
      <c r="FS47" s="306"/>
      <c r="FT47" s="306"/>
      <c r="FU47" s="306"/>
      <c r="FV47" s="306"/>
      <c r="FW47" s="306"/>
      <c r="FX47" s="306"/>
      <c r="FY47" s="306"/>
      <c r="FZ47" s="306"/>
      <c r="GA47" s="306"/>
      <c r="GB47" s="317"/>
      <c r="GC47" s="318"/>
      <c r="GD47" s="306"/>
      <c r="GE47" s="306"/>
      <c r="GF47" s="306"/>
      <c r="GG47" s="306"/>
      <c r="GH47" s="306"/>
      <c r="GI47" s="306"/>
      <c r="GJ47" s="306"/>
      <c r="GK47" s="306"/>
      <c r="GL47" s="306"/>
      <c r="GM47" s="306"/>
      <c r="GN47" s="317"/>
      <c r="GO47" s="318"/>
      <c r="GP47" s="306"/>
      <c r="GQ47" s="306"/>
      <c r="GR47" s="306"/>
      <c r="GS47" s="306"/>
      <c r="GT47" s="306"/>
      <c r="GU47" s="306"/>
      <c r="GV47" s="306"/>
      <c r="GW47" s="306"/>
      <c r="GX47" s="306"/>
      <c r="GY47" s="306"/>
      <c r="GZ47" s="317"/>
      <c r="HA47" s="318"/>
    </row>
    <row r="48" spans="2:209" ht="12">
      <c r="B48" s="156" t="s">
        <v>56</v>
      </c>
      <c r="C48" s="157"/>
      <c r="D48" s="158" t="s">
        <v>57</v>
      </c>
      <c r="E48" s="159" t="e">
        <v>#DIV/0!</v>
      </c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>
        <f aca="true" t="shared" si="87" ref="R48:AW48">ROUND(R47/F47*100,1)</f>
        <v>95.5</v>
      </c>
      <c r="S48" s="159">
        <f t="shared" si="87"/>
        <v>97.3</v>
      </c>
      <c r="T48" s="159">
        <f t="shared" si="87"/>
        <v>107.8</v>
      </c>
      <c r="U48" s="159">
        <f t="shared" si="87"/>
        <v>98.4</v>
      </c>
      <c r="V48" s="159">
        <f t="shared" si="87"/>
        <v>104.8</v>
      </c>
      <c r="W48" s="159">
        <f t="shared" si="87"/>
        <v>103.7</v>
      </c>
      <c r="X48" s="159">
        <f t="shared" si="87"/>
        <v>105.2</v>
      </c>
      <c r="Y48" s="159">
        <f t="shared" si="87"/>
        <v>110.2</v>
      </c>
      <c r="Z48" s="159">
        <f t="shared" si="87"/>
        <v>102.8</v>
      </c>
      <c r="AA48" s="159">
        <f t="shared" si="87"/>
        <v>103.3</v>
      </c>
      <c r="AB48" s="159">
        <f t="shared" si="87"/>
        <v>111.9</v>
      </c>
      <c r="AC48" s="159">
        <f t="shared" si="87"/>
        <v>104.8</v>
      </c>
      <c r="AD48" s="160">
        <f t="shared" si="87"/>
        <v>85.5</v>
      </c>
      <c r="AE48" s="160">
        <f t="shared" si="87"/>
        <v>89</v>
      </c>
      <c r="AF48" s="160">
        <f t="shared" si="87"/>
        <v>88</v>
      </c>
      <c r="AG48" s="160">
        <f t="shared" si="87"/>
        <v>89.4</v>
      </c>
      <c r="AH48" s="160">
        <f t="shared" si="87"/>
        <v>88.2</v>
      </c>
      <c r="AI48" s="160">
        <f t="shared" si="87"/>
        <v>89.4</v>
      </c>
      <c r="AJ48" s="160">
        <f t="shared" si="87"/>
        <v>88.7</v>
      </c>
      <c r="AK48" s="160">
        <f t="shared" si="87"/>
        <v>90.1</v>
      </c>
      <c r="AL48" s="160">
        <f t="shared" si="87"/>
        <v>91.2</v>
      </c>
      <c r="AM48" s="160">
        <f t="shared" si="87"/>
        <v>93.2</v>
      </c>
      <c r="AN48" s="160">
        <f t="shared" si="87"/>
        <v>89.5</v>
      </c>
      <c r="AO48" s="160">
        <f t="shared" si="87"/>
        <v>100.7</v>
      </c>
      <c r="AP48" s="159">
        <f t="shared" si="87"/>
        <v>105.7</v>
      </c>
      <c r="AQ48" s="159">
        <f t="shared" si="87"/>
        <v>111.2</v>
      </c>
      <c r="AR48" s="159">
        <f t="shared" si="87"/>
        <v>105.9</v>
      </c>
      <c r="AS48" s="159">
        <f t="shared" si="87"/>
        <v>102.8</v>
      </c>
      <c r="AT48" s="159">
        <f t="shared" si="87"/>
        <v>104</v>
      </c>
      <c r="AU48" s="159">
        <f t="shared" si="87"/>
        <v>102.6</v>
      </c>
      <c r="AV48" s="159">
        <f t="shared" si="87"/>
        <v>102.8</v>
      </c>
      <c r="AW48" s="159">
        <f t="shared" si="87"/>
        <v>101.8</v>
      </c>
      <c r="AX48" s="159">
        <f aca="true" t="shared" si="88" ref="AX48:CC48">ROUND(AX47/AL47*100,1)</f>
        <v>103</v>
      </c>
      <c r="AY48" s="159">
        <f t="shared" si="88"/>
        <v>101.8</v>
      </c>
      <c r="AZ48" s="161">
        <f t="shared" si="88"/>
        <v>97.6</v>
      </c>
      <c r="BA48" s="162">
        <f t="shared" si="88"/>
        <v>97.6</v>
      </c>
      <c r="BB48" s="159">
        <f t="shared" si="88"/>
        <v>100</v>
      </c>
      <c r="BC48" s="159">
        <f t="shared" si="88"/>
        <v>91</v>
      </c>
      <c r="BD48" s="159">
        <f t="shared" si="88"/>
        <v>98</v>
      </c>
      <c r="BE48" s="159">
        <f t="shared" si="88"/>
        <v>100</v>
      </c>
      <c r="BF48" s="159">
        <f t="shared" si="88"/>
        <v>95.3</v>
      </c>
      <c r="BG48" s="159">
        <f t="shared" si="88"/>
        <v>99.1</v>
      </c>
      <c r="BH48" s="159">
        <f t="shared" si="88"/>
        <v>100</v>
      </c>
      <c r="BI48" s="159">
        <f t="shared" si="88"/>
        <v>0</v>
      </c>
      <c r="BJ48" s="159">
        <f t="shared" si="88"/>
        <v>0</v>
      </c>
      <c r="BK48" s="159">
        <f t="shared" si="88"/>
        <v>0</v>
      </c>
      <c r="BL48" s="161">
        <f t="shared" si="88"/>
        <v>0</v>
      </c>
      <c r="BM48" s="162">
        <f t="shared" si="88"/>
        <v>0</v>
      </c>
      <c r="BN48" s="159">
        <f t="shared" si="88"/>
        <v>0</v>
      </c>
      <c r="BO48" s="159">
        <f t="shared" si="88"/>
        <v>0</v>
      </c>
      <c r="BP48" s="159">
        <f t="shared" si="88"/>
        <v>0</v>
      </c>
      <c r="BQ48" s="159">
        <f t="shared" si="88"/>
        <v>0</v>
      </c>
      <c r="BR48" s="159">
        <f t="shared" si="88"/>
        <v>0</v>
      </c>
      <c r="BS48" s="159">
        <f t="shared" si="88"/>
        <v>0</v>
      </c>
      <c r="BT48" s="159">
        <f t="shared" si="88"/>
        <v>0</v>
      </c>
      <c r="BU48" s="159" t="e">
        <f t="shared" si="88"/>
        <v>#DIV/0!</v>
      </c>
      <c r="BV48" s="159" t="e">
        <f t="shared" si="88"/>
        <v>#DIV/0!</v>
      </c>
      <c r="BW48" s="159" t="e">
        <f t="shared" si="88"/>
        <v>#DIV/0!</v>
      </c>
      <c r="BX48" s="161" t="e">
        <f t="shared" si="88"/>
        <v>#DIV/0!</v>
      </c>
      <c r="BY48" s="162" t="e">
        <f t="shared" si="88"/>
        <v>#DIV/0!</v>
      </c>
      <c r="BZ48" s="159" t="e">
        <f t="shared" si="88"/>
        <v>#DIV/0!</v>
      </c>
      <c r="CA48" s="159" t="e">
        <f t="shared" si="88"/>
        <v>#DIV/0!</v>
      </c>
      <c r="CB48" s="159" t="e">
        <f t="shared" si="88"/>
        <v>#DIV/0!</v>
      </c>
      <c r="CC48" s="159" t="e">
        <f t="shared" si="88"/>
        <v>#DIV/0!</v>
      </c>
      <c r="CD48" s="159" t="e">
        <f aca="true" t="shared" si="89" ref="CD48:DU48">ROUND(CD47/BR47*100,1)</f>
        <v>#DIV/0!</v>
      </c>
      <c r="CE48" s="159" t="e">
        <f t="shared" si="89"/>
        <v>#DIV/0!</v>
      </c>
      <c r="CF48" s="159" t="e">
        <f t="shared" si="89"/>
        <v>#DIV/0!</v>
      </c>
      <c r="CG48" s="159" t="e">
        <f t="shared" si="89"/>
        <v>#DIV/0!</v>
      </c>
      <c r="CH48" s="159" t="e">
        <f t="shared" si="89"/>
        <v>#DIV/0!</v>
      </c>
      <c r="CI48" s="159" t="e">
        <f t="shared" si="89"/>
        <v>#DIV/0!</v>
      </c>
      <c r="CJ48" s="161" t="e">
        <f t="shared" si="89"/>
        <v>#DIV/0!</v>
      </c>
      <c r="CK48" s="162" t="e">
        <f t="shared" si="89"/>
        <v>#DIV/0!</v>
      </c>
      <c r="CL48" s="159" t="e">
        <f t="shared" si="89"/>
        <v>#DIV/0!</v>
      </c>
      <c r="CM48" s="159" t="e">
        <f t="shared" si="89"/>
        <v>#DIV/0!</v>
      </c>
      <c r="CN48" s="159" t="e">
        <f t="shared" si="89"/>
        <v>#DIV/0!</v>
      </c>
      <c r="CO48" s="159" t="e">
        <f t="shared" si="89"/>
        <v>#DIV/0!</v>
      </c>
      <c r="CP48" s="159" t="e">
        <f t="shared" si="89"/>
        <v>#DIV/0!</v>
      </c>
      <c r="CQ48" s="159" t="e">
        <f t="shared" si="89"/>
        <v>#DIV/0!</v>
      </c>
      <c r="CR48" s="159" t="e">
        <f t="shared" si="89"/>
        <v>#DIV/0!</v>
      </c>
      <c r="CS48" s="159" t="e">
        <f t="shared" si="89"/>
        <v>#DIV/0!</v>
      </c>
      <c r="CT48" s="159" t="e">
        <f t="shared" si="89"/>
        <v>#DIV/0!</v>
      </c>
      <c r="CU48" s="159" t="e">
        <f t="shared" si="89"/>
        <v>#DIV/0!</v>
      </c>
      <c r="CV48" s="161" t="e">
        <f t="shared" si="89"/>
        <v>#DIV/0!</v>
      </c>
      <c r="CW48" s="162" t="e">
        <f t="shared" si="89"/>
        <v>#DIV/0!</v>
      </c>
      <c r="CX48" s="159" t="e">
        <f t="shared" si="89"/>
        <v>#DIV/0!</v>
      </c>
      <c r="CY48" s="159" t="e">
        <f t="shared" si="89"/>
        <v>#DIV/0!</v>
      </c>
      <c r="CZ48" s="159" t="e">
        <f t="shared" si="89"/>
        <v>#DIV/0!</v>
      </c>
      <c r="DA48" s="159" t="e">
        <f t="shared" si="89"/>
        <v>#DIV/0!</v>
      </c>
      <c r="DB48" s="159" t="e">
        <f t="shared" si="89"/>
        <v>#DIV/0!</v>
      </c>
      <c r="DC48" s="159" t="e">
        <f t="shared" si="89"/>
        <v>#DIV/0!</v>
      </c>
      <c r="DD48" s="159" t="e">
        <f t="shared" si="89"/>
        <v>#DIV/0!</v>
      </c>
      <c r="DE48" s="159" t="e">
        <f t="shared" si="89"/>
        <v>#DIV/0!</v>
      </c>
      <c r="DF48" s="159" t="e">
        <f t="shared" si="89"/>
        <v>#DIV/0!</v>
      </c>
      <c r="DG48" s="159" t="e">
        <f t="shared" si="89"/>
        <v>#DIV/0!</v>
      </c>
      <c r="DH48" s="161" t="e">
        <f t="shared" si="89"/>
        <v>#DIV/0!</v>
      </c>
      <c r="DI48" s="162" t="e">
        <f t="shared" si="89"/>
        <v>#DIV/0!</v>
      </c>
      <c r="DJ48" s="159" t="e">
        <f t="shared" si="89"/>
        <v>#DIV/0!</v>
      </c>
      <c r="DK48" s="159" t="e">
        <f t="shared" si="89"/>
        <v>#DIV/0!</v>
      </c>
      <c r="DL48" s="159" t="e">
        <f t="shared" si="89"/>
        <v>#DIV/0!</v>
      </c>
      <c r="DM48" s="159" t="e">
        <f t="shared" si="89"/>
        <v>#DIV/0!</v>
      </c>
      <c r="DN48" s="159" t="e">
        <f t="shared" si="89"/>
        <v>#DIV/0!</v>
      </c>
      <c r="DO48" s="159" t="e">
        <f t="shared" si="89"/>
        <v>#DIV/0!</v>
      </c>
      <c r="DP48" s="159" t="e">
        <f t="shared" si="89"/>
        <v>#DIV/0!</v>
      </c>
      <c r="DQ48" s="159" t="e">
        <f t="shared" si="89"/>
        <v>#DIV/0!</v>
      </c>
      <c r="DR48" s="159" t="e">
        <f t="shared" si="89"/>
        <v>#DIV/0!</v>
      </c>
      <c r="DS48" s="159" t="e">
        <f t="shared" si="89"/>
        <v>#DIV/0!</v>
      </c>
      <c r="DT48" s="161" t="e">
        <f t="shared" si="89"/>
        <v>#DIV/0!</v>
      </c>
      <c r="DU48" s="162" t="e">
        <f t="shared" si="89"/>
        <v>#DIV/0!</v>
      </c>
      <c r="DV48" s="159" t="e">
        <f aca="true" t="shared" si="90" ref="DV48:EO48">ROUND(DV47/DJ47*100,1)</f>
        <v>#DIV/0!</v>
      </c>
      <c r="DW48" s="159" t="e">
        <f t="shared" si="90"/>
        <v>#DIV/0!</v>
      </c>
      <c r="DX48" s="159" t="e">
        <f t="shared" si="90"/>
        <v>#DIV/0!</v>
      </c>
      <c r="DY48" s="159" t="e">
        <f t="shared" si="90"/>
        <v>#DIV/0!</v>
      </c>
      <c r="DZ48" s="159" t="e">
        <f t="shared" si="90"/>
        <v>#DIV/0!</v>
      </c>
      <c r="EA48" s="159" t="e">
        <f t="shared" si="90"/>
        <v>#DIV/0!</v>
      </c>
      <c r="EB48" s="159" t="e">
        <f t="shared" si="90"/>
        <v>#DIV/0!</v>
      </c>
      <c r="EC48" s="159" t="e">
        <f t="shared" si="90"/>
        <v>#DIV/0!</v>
      </c>
      <c r="ED48" s="159" t="e">
        <f t="shared" si="90"/>
        <v>#DIV/0!</v>
      </c>
      <c r="EE48" s="159" t="e">
        <f t="shared" si="90"/>
        <v>#DIV/0!</v>
      </c>
      <c r="EF48" s="161" t="e">
        <f t="shared" si="90"/>
        <v>#DIV/0!</v>
      </c>
      <c r="EG48" s="162" t="e">
        <f t="shared" si="90"/>
        <v>#DIV/0!</v>
      </c>
      <c r="EH48" s="159">
        <f t="shared" si="90"/>
        <v>0</v>
      </c>
      <c r="EI48" s="159" t="e">
        <f t="shared" si="90"/>
        <v>#DIV/0!</v>
      </c>
      <c r="EJ48" s="159" t="e">
        <f t="shared" si="90"/>
        <v>#DIV/0!</v>
      </c>
      <c r="EK48" s="159" t="e">
        <f t="shared" si="90"/>
        <v>#DIV/0!</v>
      </c>
      <c r="EL48" s="159" t="e">
        <f t="shared" si="90"/>
        <v>#DIV/0!</v>
      </c>
      <c r="EM48" s="159" t="e">
        <f t="shared" si="90"/>
        <v>#DIV/0!</v>
      </c>
      <c r="EN48" s="159" t="e">
        <f t="shared" si="90"/>
        <v>#DIV/0!</v>
      </c>
      <c r="EO48" s="159" t="e">
        <f t="shared" si="90"/>
        <v>#DIV/0!</v>
      </c>
      <c r="EP48" s="159" t="e">
        <f aca="true" t="shared" si="91" ref="EP48:FU48">ROUND(EP47/ED47*100,1)</f>
        <v>#DIV/0!</v>
      </c>
      <c r="EQ48" s="159" t="e">
        <f t="shared" si="91"/>
        <v>#DIV/0!</v>
      </c>
      <c r="ER48" s="161" t="e">
        <f t="shared" si="91"/>
        <v>#DIV/0!</v>
      </c>
      <c r="ES48" s="162" t="e">
        <f t="shared" si="91"/>
        <v>#DIV/0!</v>
      </c>
      <c r="ET48" s="159" t="e">
        <f t="shared" si="91"/>
        <v>#DIV/0!</v>
      </c>
      <c r="EU48" s="159" t="e">
        <f t="shared" si="91"/>
        <v>#DIV/0!</v>
      </c>
      <c r="EV48" s="159" t="e">
        <f t="shared" si="91"/>
        <v>#DIV/0!</v>
      </c>
      <c r="EW48" s="159" t="e">
        <f t="shared" si="91"/>
        <v>#DIV/0!</v>
      </c>
      <c r="EX48" s="159" t="e">
        <f t="shared" si="91"/>
        <v>#DIV/0!</v>
      </c>
      <c r="EY48" s="159" t="e">
        <f t="shared" si="91"/>
        <v>#DIV/0!</v>
      </c>
      <c r="EZ48" s="159" t="e">
        <f t="shared" si="91"/>
        <v>#DIV/0!</v>
      </c>
      <c r="FA48" s="159" t="e">
        <f t="shared" si="91"/>
        <v>#DIV/0!</v>
      </c>
      <c r="FB48" s="159" t="e">
        <f t="shared" si="91"/>
        <v>#DIV/0!</v>
      </c>
      <c r="FC48" s="159" t="e">
        <f t="shared" si="91"/>
        <v>#DIV/0!</v>
      </c>
      <c r="FD48" s="161" t="e">
        <f t="shared" si="91"/>
        <v>#DIV/0!</v>
      </c>
      <c r="FE48" s="162" t="e">
        <f t="shared" si="91"/>
        <v>#DIV/0!</v>
      </c>
      <c r="FF48" s="159" t="e">
        <f t="shared" si="91"/>
        <v>#DIV/0!</v>
      </c>
      <c r="FG48" s="159" t="e">
        <f t="shared" si="91"/>
        <v>#DIV/0!</v>
      </c>
      <c r="FH48" s="159" t="e">
        <f t="shared" si="91"/>
        <v>#DIV/0!</v>
      </c>
      <c r="FI48" s="159" t="e">
        <f t="shared" si="91"/>
        <v>#DIV/0!</v>
      </c>
      <c r="FJ48" s="159" t="e">
        <f t="shared" si="91"/>
        <v>#DIV/0!</v>
      </c>
      <c r="FK48" s="159" t="e">
        <f t="shared" si="91"/>
        <v>#DIV/0!</v>
      </c>
      <c r="FL48" s="159" t="e">
        <f t="shared" si="91"/>
        <v>#DIV/0!</v>
      </c>
      <c r="FM48" s="159" t="e">
        <f t="shared" si="91"/>
        <v>#DIV/0!</v>
      </c>
      <c r="FN48" s="159" t="e">
        <f t="shared" si="91"/>
        <v>#DIV/0!</v>
      </c>
      <c r="FO48" s="159" t="e">
        <f t="shared" si="91"/>
        <v>#DIV/0!</v>
      </c>
      <c r="FP48" s="161" t="e">
        <f t="shared" si="91"/>
        <v>#DIV/0!</v>
      </c>
      <c r="FQ48" s="162" t="e">
        <f t="shared" si="91"/>
        <v>#DIV/0!</v>
      </c>
      <c r="FR48" s="159" t="e">
        <f t="shared" si="91"/>
        <v>#DIV/0!</v>
      </c>
      <c r="FS48" s="159" t="e">
        <f t="shared" si="91"/>
        <v>#DIV/0!</v>
      </c>
      <c r="FT48" s="159" t="e">
        <f t="shared" si="91"/>
        <v>#DIV/0!</v>
      </c>
      <c r="FU48" s="159" t="e">
        <f t="shared" si="91"/>
        <v>#DIV/0!</v>
      </c>
      <c r="FV48" s="159" t="e">
        <f aca="true" t="shared" si="92" ref="FV48:HA48">ROUND(FV47/FJ47*100,1)</f>
        <v>#DIV/0!</v>
      </c>
      <c r="FW48" s="159" t="e">
        <f t="shared" si="92"/>
        <v>#DIV/0!</v>
      </c>
      <c r="FX48" s="159" t="e">
        <f t="shared" si="92"/>
        <v>#DIV/0!</v>
      </c>
      <c r="FY48" s="159" t="e">
        <f t="shared" si="92"/>
        <v>#DIV/0!</v>
      </c>
      <c r="FZ48" s="159" t="e">
        <f t="shared" si="92"/>
        <v>#DIV/0!</v>
      </c>
      <c r="GA48" s="159" t="e">
        <f t="shared" si="92"/>
        <v>#DIV/0!</v>
      </c>
      <c r="GB48" s="161" t="e">
        <f t="shared" si="92"/>
        <v>#DIV/0!</v>
      </c>
      <c r="GC48" s="162" t="e">
        <f t="shared" si="92"/>
        <v>#DIV/0!</v>
      </c>
      <c r="GD48" s="159" t="e">
        <f t="shared" si="92"/>
        <v>#DIV/0!</v>
      </c>
      <c r="GE48" s="159" t="e">
        <f t="shared" si="92"/>
        <v>#DIV/0!</v>
      </c>
      <c r="GF48" s="159" t="e">
        <f t="shared" si="92"/>
        <v>#DIV/0!</v>
      </c>
      <c r="GG48" s="159" t="e">
        <f t="shared" si="92"/>
        <v>#DIV/0!</v>
      </c>
      <c r="GH48" s="159" t="e">
        <f t="shared" si="92"/>
        <v>#DIV/0!</v>
      </c>
      <c r="GI48" s="159" t="e">
        <f t="shared" si="92"/>
        <v>#DIV/0!</v>
      </c>
      <c r="GJ48" s="159" t="e">
        <f t="shared" si="92"/>
        <v>#DIV/0!</v>
      </c>
      <c r="GK48" s="159" t="e">
        <f t="shared" si="92"/>
        <v>#DIV/0!</v>
      </c>
      <c r="GL48" s="159" t="e">
        <f t="shared" si="92"/>
        <v>#DIV/0!</v>
      </c>
      <c r="GM48" s="159" t="e">
        <f t="shared" si="92"/>
        <v>#DIV/0!</v>
      </c>
      <c r="GN48" s="161" t="e">
        <f t="shared" si="92"/>
        <v>#DIV/0!</v>
      </c>
      <c r="GO48" s="162" t="e">
        <f t="shared" si="92"/>
        <v>#DIV/0!</v>
      </c>
      <c r="GP48" s="159" t="e">
        <f t="shared" si="92"/>
        <v>#DIV/0!</v>
      </c>
      <c r="GQ48" s="159" t="e">
        <f t="shared" si="92"/>
        <v>#DIV/0!</v>
      </c>
      <c r="GR48" s="159" t="e">
        <f t="shared" si="92"/>
        <v>#DIV/0!</v>
      </c>
      <c r="GS48" s="159" t="e">
        <f t="shared" si="92"/>
        <v>#DIV/0!</v>
      </c>
      <c r="GT48" s="159" t="e">
        <f t="shared" si="92"/>
        <v>#DIV/0!</v>
      </c>
      <c r="GU48" s="159" t="e">
        <f t="shared" si="92"/>
        <v>#DIV/0!</v>
      </c>
      <c r="GV48" s="159" t="e">
        <f t="shared" si="92"/>
        <v>#DIV/0!</v>
      </c>
      <c r="GW48" s="159" t="e">
        <f t="shared" si="92"/>
        <v>#DIV/0!</v>
      </c>
      <c r="GX48" s="159" t="e">
        <f t="shared" si="92"/>
        <v>#DIV/0!</v>
      </c>
      <c r="GY48" s="159" t="e">
        <f t="shared" si="92"/>
        <v>#DIV/0!</v>
      </c>
      <c r="GZ48" s="161" t="e">
        <f t="shared" si="92"/>
        <v>#DIV/0!</v>
      </c>
      <c r="HA48" s="162" t="e">
        <f t="shared" si="92"/>
        <v>#DIV/0!</v>
      </c>
    </row>
    <row r="49" spans="2:209" ht="12" hidden="1">
      <c r="B49" s="157"/>
      <c r="C49" s="157"/>
      <c r="D49" s="163"/>
      <c r="E49" s="164"/>
      <c r="F49" s="50" t="e">
        <f>ROUNDDOWN(E48,0)&amp;"."</f>
        <v>#DIV/0!</v>
      </c>
      <c r="G49" s="51" t="e">
        <f>ROUND((+E48-ROUNDDOWN(E48,0))*10,0)</f>
        <v>#DIV/0!</v>
      </c>
      <c r="H49" s="46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2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2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2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2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2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2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2"/>
      <c r="DV49" s="164">
        <v>0</v>
      </c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2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2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2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2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2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2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2"/>
    </row>
    <row r="50" spans="2:209" ht="12">
      <c r="B50" s="28"/>
      <c r="C50" s="166" t="s">
        <v>58</v>
      </c>
      <c r="D50" s="167"/>
      <c r="E50" s="304"/>
      <c r="F50" s="62">
        <v>55010368</v>
      </c>
      <c r="G50" s="62">
        <v>53370306</v>
      </c>
      <c r="H50" s="62">
        <v>65962566</v>
      </c>
      <c r="I50" s="62">
        <v>54773225</v>
      </c>
      <c r="J50" s="62">
        <v>52454753</v>
      </c>
      <c r="K50" s="62">
        <v>63280840</v>
      </c>
      <c r="L50" s="62">
        <v>58257806</v>
      </c>
      <c r="M50" s="62">
        <v>48443578</v>
      </c>
      <c r="N50" s="62">
        <v>63706493</v>
      </c>
      <c r="O50" s="62">
        <v>58603025</v>
      </c>
      <c r="P50" s="62">
        <v>60708308</v>
      </c>
      <c r="Q50" s="168">
        <v>59022732</v>
      </c>
      <c r="R50" s="65">
        <v>54917766</v>
      </c>
      <c r="S50" s="65">
        <v>59648733</v>
      </c>
      <c r="T50" s="65">
        <v>75935769</v>
      </c>
      <c r="U50" s="65">
        <v>59417828</v>
      </c>
      <c r="V50" s="65">
        <v>57773341</v>
      </c>
      <c r="W50" s="65">
        <v>69045633</v>
      </c>
      <c r="X50" s="65">
        <v>61401440</v>
      </c>
      <c r="Y50" s="65">
        <v>58089312</v>
      </c>
      <c r="Z50" s="65">
        <v>70587152</v>
      </c>
      <c r="AA50" s="65">
        <v>68314706</v>
      </c>
      <c r="AB50" s="65">
        <v>68262640</v>
      </c>
      <c r="AC50" s="169">
        <v>74950959</v>
      </c>
      <c r="AD50" s="304">
        <v>59586998</v>
      </c>
      <c r="AE50" s="304">
        <v>68948731</v>
      </c>
      <c r="AF50" s="304">
        <v>83792863</v>
      </c>
      <c r="AG50" s="304">
        <v>63180693</v>
      </c>
      <c r="AH50" s="304">
        <v>62517826</v>
      </c>
      <c r="AI50" s="304">
        <v>70379885</v>
      </c>
      <c r="AJ50" s="304">
        <v>70116365</v>
      </c>
      <c r="AK50" s="304">
        <v>67075800</v>
      </c>
      <c r="AL50" s="304">
        <v>78566620</v>
      </c>
      <c r="AM50" s="304">
        <v>73878111</v>
      </c>
      <c r="AN50" s="315">
        <v>83423577</v>
      </c>
      <c r="AO50" s="313">
        <v>83681133</v>
      </c>
      <c r="AP50" s="304">
        <v>76078452</v>
      </c>
      <c r="AQ50" s="304">
        <v>94179614</v>
      </c>
      <c r="AR50" s="304">
        <v>110070160</v>
      </c>
      <c r="AS50" s="304">
        <v>84902313</v>
      </c>
      <c r="AT50" s="304">
        <v>85622866</v>
      </c>
      <c r="AU50" s="304">
        <v>96367260</v>
      </c>
      <c r="AV50" s="304">
        <v>84458854</v>
      </c>
      <c r="AW50" s="304">
        <v>79649130</v>
      </c>
      <c r="AX50" s="304">
        <v>88438694</v>
      </c>
      <c r="AY50" s="304">
        <v>94169909</v>
      </c>
      <c r="AZ50" s="315">
        <v>92793654</v>
      </c>
      <c r="BA50" s="313">
        <v>90209764</v>
      </c>
      <c r="BB50" s="304">
        <v>76078452</v>
      </c>
      <c r="BC50" s="304">
        <v>82527534</v>
      </c>
      <c r="BD50" s="304">
        <v>100741215</v>
      </c>
      <c r="BE50" s="304">
        <v>88954500</v>
      </c>
      <c r="BF50" s="304">
        <v>82335704</v>
      </c>
      <c r="BG50" s="304">
        <v>97918742</v>
      </c>
      <c r="BH50" s="304">
        <v>96399353</v>
      </c>
      <c r="BI50" s="304"/>
      <c r="BJ50" s="304"/>
      <c r="BK50" s="304"/>
      <c r="BL50" s="315"/>
      <c r="BM50" s="313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15"/>
      <c r="BY50" s="313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15"/>
      <c r="CK50" s="313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15"/>
      <c r="CW50" s="313"/>
      <c r="CX50" s="304"/>
      <c r="CY50" s="304"/>
      <c r="CZ50" s="304"/>
      <c r="DA50" s="304"/>
      <c r="DB50" s="304"/>
      <c r="DC50" s="304"/>
      <c r="DD50" s="304"/>
      <c r="DE50" s="304"/>
      <c r="DF50" s="304"/>
      <c r="DG50" s="304"/>
      <c r="DH50" s="315"/>
      <c r="DI50" s="313"/>
      <c r="DJ50" s="304"/>
      <c r="DK50" s="304"/>
      <c r="DL50" s="304"/>
      <c r="DM50" s="304"/>
      <c r="DN50" s="304"/>
      <c r="DO50" s="304"/>
      <c r="DP50" s="304"/>
      <c r="DQ50" s="304"/>
      <c r="DR50" s="304"/>
      <c r="DS50" s="304"/>
      <c r="DT50" s="315"/>
      <c r="DU50" s="313"/>
      <c r="DV50" s="304">
        <v>6700</v>
      </c>
      <c r="DW50" s="304"/>
      <c r="DX50" s="304"/>
      <c r="DY50" s="304"/>
      <c r="DZ50" s="304"/>
      <c r="EA50" s="304"/>
      <c r="EB50" s="304"/>
      <c r="EC50" s="304"/>
      <c r="ED50" s="304"/>
      <c r="EE50" s="304"/>
      <c r="EF50" s="315"/>
      <c r="EG50" s="313"/>
      <c r="EH50" s="304"/>
      <c r="EI50" s="304"/>
      <c r="EJ50" s="304"/>
      <c r="EK50" s="304"/>
      <c r="EL50" s="304"/>
      <c r="EM50" s="304"/>
      <c r="EN50" s="304"/>
      <c r="EO50" s="304"/>
      <c r="EP50" s="304"/>
      <c r="EQ50" s="304"/>
      <c r="ER50" s="315"/>
      <c r="ES50" s="313"/>
      <c r="ET50" s="304"/>
      <c r="EU50" s="304"/>
      <c r="EV50" s="304"/>
      <c r="EW50" s="304"/>
      <c r="EX50" s="304"/>
      <c r="EY50" s="304"/>
      <c r="EZ50" s="304"/>
      <c r="FA50" s="304"/>
      <c r="FB50" s="304"/>
      <c r="FC50" s="304"/>
      <c r="FD50" s="315"/>
      <c r="FE50" s="313"/>
      <c r="FF50" s="304"/>
      <c r="FG50" s="304"/>
      <c r="FH50" s="304"/>
      <c r="FI50" s="304"/>
      <c r="FJ50" s="304"/>
      <c r="FK50" s="304"/>
      <c r="FL50" s="304"/>
      <c r="FM50" s="304"/>
      <c r="FN50" s="304"/>
      <c r="FO50" s="304"/>
      <c r="FP50" s="315"/>
      <c r="FQ50" s="313"/>
      <c r="FR50" s="304"/>
      <c r="FS50" s="304"/>
      <c r="FT50" s="304"/>
      <c r="FU50" s="304"/>
      <c r="FV50" s="304"/>
      <c r="FW50" s="304"/>
      <c r="FX50" s="304"/>
      <c r="FY50" s="304"/>
      <c r="FZ50" s="304"/>
      <c r="GA50" s="304"/>
      <c r="GB50" s="315"/>
      <c r="GC50" s="313"/>
      <c r="GD50" s="304"/>
      <c r="GE50" s="304"/>
      <c r="GF50" s="304"/>
      <c r="GG50" s="304"/>
      <c r="GH50" s="304"/>
      <c r="GI50" s="304"/>
      <c r="GJ50" s="304"/>
      <c r="GK50" s="304"/>
      <c r="GL50" s="304"/>
      <c r="GM50" s="304"/>
      <c r="GN50" s="315"/>
      <c r="GO50" s="313"/>
      <c r="GP50" s="304"/>
      <c r="GQ50" s="304"/>
      <c r="GR50" s="304"/>
      <c r="GS50" s="304"/>
      <c r="GT50" s="304"/>
      <c r="GU50" s="304"/>
      <c r="GV50" s="304"/>
      <c r="GW50" s="304"/>
      <c r="GX50" s="304"/>
      <c r="GY50" s="304"/>
      <c r="GZ50" s="315"/>
      <c r="HA50" s="313"/>
    </row>
    <row r="51" spans="2:209" ht="12">
      <c r="B51" s="28"/>
      <c r="C51" s="29"/>
      <c r="D51" s="26" t="s">
        <v>57</v>
      </c>
      <c r="E51" s="159" t="e">
        <v>#DIV/0!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>
        <f aca="true" t="shared" si="93" ref="R51:AW51">ROUND(R50/F50*100,1)</f>
        <v>99.8</v>
      </c>
      <c r="S51" s="159">
        <f t="shared" si="93"/>
        <v>111.8</v>
      </c>
      <c r="T51" s="159">
        <f t="shared" si="93"/>
        <v>115.1</v>
      </c>
      <c r="U51" s="159">
        <f t="shared" si="93"/>
        <v>108.5</v>
      </c>
      <c r="V51" s="159">
        <f t="shared" si="93"/>
        <v>110.1</v>
      </c>
      <c r="W51" s="159">
        <f t="shared" si="93"/>
        <v>109.1</v>
      </c>
      <c r="X51" s="159">
        <f t="shared" si="93"/>
        <v>105.4</v>
      </c>
      <c r="Y51" s="159">
        <f t="shared" si="93"/>
        <v>119.9</v>
      </c>
      <c r="Z51" s="159">
        <f t="shared" si="93"/>
        <v>110.8</v>
      </c>
      <c r="AA51" s="159">
        <f t="shared" si="93"/>
        <v>116.6</v>
      </c>
      <c r="AB51" s="159">
        <f t="shared" si="93"/>
        <v>112.4</v>
      </c>
      <c r="AC51" s="159">
        <f t="shared" si="93"/>
        <v>127</v>
      </c>
      <c r="AD51" s="160">
        <f t="shared" si="93"/>
        <v>108.5</v>
      </c>
      <c r="AE51" s="160">
        <f t="shared" si="93"/>
        <v>115.6</v>
      </c>
      <c r="AF51" s="160">
        <f t="shared" si="93"/>
        <v>110.3</v>
      </c>
      <c r="AG51" s="160">
        <f t="shared" si="93"/>
        <v>106.3</v>
      </c>
      <c r="AH51" s="160">
        <f t="shared" si="93"/>
        <v>108.2</v>
      </c>
      <c r="AI51" s="160">
        <f t="shared" si="93"/>
        <v>101.9</v>
      </c>
      <c r="AJ51" s="160">
        <f t="shared" si="93"/>
        <v>114.2</v>
      </c>
      <c r="AK51" s="160">
        <f t="shared" si="93"/>
        <v>115.5</v>
      </c>
      <c r="AL51" s="160">
        <f t="shared" si="93"/>
        <v>111.3</v>
      </c>
      <c r="AM51" s="160">
        <f t="shared" si="93"/>
        <v>108.1</v>
      </c>
      <c r="AN51" s="160">
        <f t="shared" si="93"/>
        <v>122.2</v>
      </c>
      <c r="AO51" s="160">
        <f t="shared" si="93"/>
        <v>111.6</v>
      </c>
      <c r="AP51" s="159">
        <f t="shared" si="93"/>
        <v>127.7</v>
      </c>
      <c r="AQ51" s="159">
        <f t="shared" si="93"/>
        <v>136.6</v>
      </c>
      <c r="AR51" s="159">
        <f t="shared" si="93"/>
        <v>131.4</v>
      </c>
      <c r="AS51" s="159">
        <f t="shared" si="93"/>
        <v>134.4</v>
      </c>
      <c r="AT51" s="159">
        <f t="shared" si="93"/>
        <v>137</v>
      </c>
      <c r="AU51" s="159">
        <f t="shared" si="93"/>
        <v>136.9</v>
      </c>
      <c r="AV51" s="159">
        <f t="shared" si="93"/>
        <v>120.5</v>
      </c>
      <c r="AW51" s="159">
        <f t="shared" si="93"/>
        <v>118.7</v>
      </c>
      <c r="AX51" s="159">
        <f aca="true" t="shared" si="94" ref="AX51:CC51">ROUND(AX50/AL50*100,1)</f>
        <v>112.6</v>
      </c>
      <c r="AY51" s="159">
        <f t="shared" si="94"/>
        <v>127.5</v>
      </c>
      <c r="AZ51" s="161">
        <f t="shared" si="94"/>
        <v>111.2</v>
      </c>
      <c r="BA51" s="162">
        <f t="shared" si="94"/>
        <v>107.8</v>
      </c>
      <c r="BB51" s="159">
        <f t="shared" si="94"/>
        <v>100</v>
      </c>
      <c r="BC51" s="159">
        <f t="shared" si="94"/>
        <v>87.6</v>
      </c>
      <c r="BD51" s="159">
        <f t="shared" si="94"/>
        <v>91.5</v>
      </c>
      <c r="BE51" s="159">
        <f t="shared" si="94"/>
        <v>104.8</v>
      </c>
      <c r="BF51" s="159">
        <f t="shared" si="94"/>
        <v>96.2</v>
      </c>
      <c r="BG51" s="159">
        <f t="shared" si="94"/>
        <v>101.6</v>
      </c>
      <c r="BH51" s="159">
        <f t="shared" si="94"/>
        <v>114.1</v>
      </c>
      <c r="BI51" s="159">
        <f t="shared" si="94"/>
        <v>0</v>
      </c>
      <c r="BJ51" s="159">
        <f t="shared" si="94"/>
        <v>0</v>
      </c>
      <c r="BK51" s="159">
        <f t="shared" si="94"/>
        <v>0</v>
      </c>
      <c r="BL51" s="161">
        <f t="shared" si="94"/>
        <v>0</v>
      </c>
      <c r="BM51" s="162">
        <f t="shared" si="94"/>
        <v>0</v>
      </c>
      <c r="BN51" s="159">
        <f t="shared" si="94"/>
        <v>0</v>
      </c>
      <c r="BO51" s="159">
        <f t="shared" si="94"/>
        <v>0</v>
      </c>
      <c r="BP51" s="159">
        <f t="shared" si="94"/>
        <v>0</v>
      </c>
      <c r="BQ51" s="159">
        <f t="shared" si="94"/>
        <v>0</v>
      </c>
      <c r="BR51" s="159">
        <f t="shared" si="94"/>
        <v>0</v>
      </c>
      <c r="BS51" s="159">
        <f t="shared" si="94"/>
        <v>0</v>
      </c>
      <c r="BT51" s="159">
        <f t="shared" si="94"/>
        <v>0</v>
      </c>
      <c r="BU51" s="159" t="e">
        <f t="shared" si="94"/>
        <v>#DIV/0!</v>
      </c>
      <c r="BV51" s="159" t="e">
        <f t="shared" si="94"/>
        <v>#DIV/0!</v>
      </c>
      <c r="BW51" s="159" t="e">
        <f t="shared" si="94"/>
        <v>#DIV/0!</v>
      </c>
      <c r="BX51" s="161" t="e">
        <f t="shared" si="94"/>
        <v>#DIV/0!</v>
      </c>
      <c r="BY51" s="162" t="e">
        <f t="shared" si="94"/>
        <v>#DIV/0!</v>
      </c>
      <c r="BZ51" s="159" t="e">
        <f t="shared" si="94"/>
        <v>#DIV/0!</v>
      </c>
      <c r="CA51" s="159" t="e">
        <f t="shared" si="94"/>
        <v>#DIV/0!</v>
      </c>
      <c r="CB51" s="159" t="e">
        <f t="shared" si="94"/>
        <v>#DIV/0!</v>
      </c>
      <c r="CC51" s="159" t="e">
        <f t="shared" si="94"/>
        <v>#DIV/0!</v>
      </c>
      <c r="CD51" s="159" t="e">
        <f aca="true" t="shared" si="95" ref="CD51:DU51">ROUND(CD50/BR50*100,1)</f>
        <v>#DIV/0!</v>
      </c>
      <c r="CE51" s="159" t="e">
        <f t="shared" si="95"/>
        <v>#DIV/0!</v>
      </c>
      <c r="CF51" s="159" t="e">
        <f t="shared" si="95"/>
        <v>#DIV/0!</v>
      </c>
      <c r="CG51" s="159" t="e">
        <f t="shared" si="95"/>
        <v>#DIV/0!</v>
      </c>
      <c r="CH51" s="159" t="e">
        <f t="shared" si="95"/>
        <v>#DIV/0!</v>
      </c>
      <c r="CI51" s="159" t="e">
        <f t="shared" si="95"/>
        <v>#DIV/0!</v>
      </c>
      <c r="CJ51" s="161" t="e">
        <f t="shared" si="95"/>
        <v>#DIV/0!</v>
      </c>
      <c r="CK51" s="162" t="e">
        <f t="shared" si="95"/>
        <v>#DIV/0!</v>
      </c>
      <c r="CL51" s="159" t="e">
        <f t="shared" si="95"/>
        <v>#DIV/0!</v>
      </c>
      <c r="CM51" s="159" t="e">
        <f t="shared" si="95"/>
        <v>#DIV/0!</v>
      </c>
      <c r="CN51" s="159" t="e">
        <f t="shared" si="95"/>
        <v>#DIV/0!</v>
      </c>
      <c r="CO51" s="159" t="e">
        <f t="shared" si="95"/>
        <v>#DIV/0!</v>
      </c>
      <c r="CP51" s="159" t="e">
        <f t="shared" si="95"/>
        <v>#DIV/0!</v>
      </c>
      <c r="CQ51" s="159" t="e">
        <f t="shared" si="95"/>
        <v>#DIV/0!</v>
      </c>
      <c r="CR51" s="159" t="e">
        <f t="shared" si="95"/>
        <v>#DIV/0!</v>
      </c>
      <c r="CS51" s="159" t="e">
        <f t="shared" si="95"/>
        <v>#DIV/0!</v>
      </c>
      <c r="CT51" s="159" t="e">
        <f t="shared" si="95"/>
        <v>#DIV/0!</v>
      </c>
      <c r="CU51" s="159" t="e">
        <f t="shared" si="95"/>
        <v>#DIV/0!</v>
      </c>
      <c r="CV51" s="161" t="e">
        <f t="shared" si="95"/>
        <v>#DIV/0!</v>
      </c>
      <c r="CW51" s="162" t="e">
        <f t="shared" si="95"/>
        <v>#DIV/0!</v>
      </c>
      <c r="CX51" s="159" t="e">
        <f t="shared" si="95"/>
        <v>#DIV/0!</v>
      </c>
      <c r="CY51" s="159" t="e">
        <f t="shared" si="95"/>
        <v>#DIV/0!</v>
      </c>
      <c r="CZ51" s="159" t="e">
        <f t="shared" si="95"/>
        <v>#DIV/0!</v>
      </c>
      <c r="DA51" s="159" t="e">
        <f t="shared" si="95"/>
        <v>#DIV/0!</v>
      </c>
      <c r="DB51" s="159" t="e">
        <f t="shared" si="95"/>
        <v>#DIV/0!</v>
      </c>
      <c r="DC51" s="159" t="e">
        <f t="shared" si="95"/>
        <v>#DIV/0!</v>
      </c>
      <c r="DD51" s="159" t="e">
        <f t="shared" si="95"/>
        <v>#DIV/0!</v>
      </c>
      <c r="DE51" s="159" t="e">
        <f t="shared" si="95"/>
        <v>#DIV/0!</v>
      </c>
      <c r="DF51" s="159" t="e">
        <f t="shared" si="95"/>
        <v>#DIV/0!</v>
      </c>
      <c r="DG51" s="159" t="e">
        <f t="shared" si="95"/>
        <v>#DIV/0!</v>
      </c>
      <c r="DH51" s="161" t="e">
        <f t="shared" si="95"/>
        <v>#DIV/0!</v>
      </c>
      <c r="DI51" s="162" t="e">
        <f t="shared" si="95"/>
        <v>#DIV/0!</v>
      </c>
      <c r="DJ51" s="159" t="e">
        <f t="shared" si="95"/>
        <v>#DIV/0!</v>
      </c>
      <c r="DK51" s="159" t="e">
        <f t="shared" si="95"/>
        <v>#DIV/0!</v>
      </c>
      <c r="DL51" s="159" t="e">
        <f t="shared" si="95"/>
        <v>#DIV/0!</v>
      </c>
      <c r="DM51" s="159" t="e">
        <f t="shared" si="95"/>
        <v>#DIV/0!</v>
      </c>
      <c r="DN51" s="159" t="e">
        <f t="shared" si="95"/>
        <v>#DIV/0!</v>
      </c>
      <c r="DO51" s="159" t="e">
        <f t="shared" si="95"/>
        <v>#DIV/0!</v>
      </c>
      <c r="DP51" s="159" t="e">
        <f t="shared" si="95"/>
        <v>#DIV/0!</v>
      </c>
      <c r="DQ51" s="159" t="e">
        <f t="shared" si="95"/>
        <v>#DIV/0!</v>
      </c>
      <c r="DR51" s="159" t="e">
        <f t="shared" si="95"/>
        <v>#DIV/0!</v>
      </c>
      <c r="DS51" s="159" t="e">
        <f t="shared" si="95"/>
        <v>#DIV/0!</v>
      </c>
      <c r="DT51" s="161" t="e">
        <f t="shared" si="95"/>
        <v>#DIV/0!</v>
      </c>
      <c r="DU51" s="162" t="e">
        <f t="shared" si="95"/>
        <v>#DIV/0!</v>
      </c>
      <c r="DV51" s="159" t="e">
        <f aca="true" t="shared" si="96" ref="DV51:EO51">ROUND(DV50/DJ50*100,1)</f>
        <v>#DIV/0!</v>
      </c>
      <c r="DW51" s="159" t="e">
        <f t="shared" si="96"/>
        <v>#DIV/0!</v>
      </c>
      <c r="DX51" s="159" t="e">
        <f t="shared" si="96"/>
        <v>#DIV/0!</v>
      </c>
      <c r="DY51" s="159" t="e">
        <f t="shared" si="96"/>
        <v>#DIV/0!</v>
      </c>
      <c r="DZ51" s="159" t="e">
        <f t="shared" si="96"/>
        <v>#DIV/0!</v>
      </c>
      <c r="EA51" s="159" t="e">
        <f t="shared" si="96"/>
        <v>#DIV/0!</v>
      </c>
      <c r="EB51" s="159" t="e">
        <f t="shared" si="96"/>
        <v>#DIV/0!</v>
      </c>
      <c r="EC51" s="159" t="e">
        <f t="shared" si="96"/>
        <v>#DIV/0!</v>
      </c>
      <c r="ED51" s="159" t="e">
        <f t="shared" si="96"/>
        <v>#DIV/0!</v>
      </c>
      <c r="EE51" s="159" t="e">
        <f t="shared" si="96"/>
        <v>#DIV/0!</v>
      </c>
      <c r="EF51" s="161" t="e">
        <f t="shared" si="96"/>
        <v>#DIV/0!</v>
      </c>
      <c r="EG51" s="162" t="e">
        <f t="shared" si="96"/>
        <v>#DIV/0!</v>
      </c>
      <c r="EH51" s="159">
        <f t="shared" si="96"/>
        <v>0</v>
      </c>
      <c r="EI51" s="159" t="e">
        <f t="shared" si="96"/>
        <v>#DIV/0!</v>
      </c>
      <c r="EJ51" s="159" t="e">
        <f t="shared" si="96"/>
        <v>#DIV/0!</v>
      </c>
      <c r="EK51" s="159" t="e">
        <f t="shared" si="96"/>
        <v>#DIV/0!</v>
      </c>
      <c r="EL51" s="159" t="e">
        <f t="shared" si="96"/>
        <v>#DIV/0!</v>
      </c>
      <c r="EM51" s="159" t="e">
        <f t="shared" si="96"/>
        <v>#DIV/0!</v>
      </c>
      <c r="EN51" s="159" t="e">
        <f t="shared" si="96"/>
        <v>#DIV/0!</v>
      </c>
      <c r="EO51" s="159" t="e">
        <f t="shared" si="96"/>
        <v>#DIV/0!</v>
      </c>
      <c r="EP51" s="159" t="e">
        <f aca="true" t="shared" si="97" ref="EP51:FU51">ROUND(EP50/ED50*100,1)</f>
        <v>#DIV/0!</v>
      </c>
      <c r="EQ51" s="159" t="e">
        <f t="shared" si="97"/>
        <v>#DIV/0!</v>
      </c>
      <c r="ER51" s="161" t="e">
        <f t="shared" si="97"/>
        <v>#DIV/0!</v>
      </c>
      <c r="ES51" s="162" t="e">
        <f t="shared" si="97"/>
        <v>#DIV/0!</v>
      </c>
      <c r="ET51" s="159" t="e">
        <f t="shared" si="97"/>
        <v>#DIV/0!</v>
      </c>
      <c r="EU51" s="159" t="e">
        <f t="shared" si="97"/>
        <v>#DIV/0!</v>
      </c>
      <c r="EV51" s="159" t="e">
        <f t="shared" si="97"/>
        <v>#DIV/0!</v>
      </c>
      <c r="EW51" s="159" t="e">
        <f t="shared" si="97"/>
        <v>#DIV/0!</v>
      </c>
      <c r="EX51" s="159" t="e">
        <f t="shared" si="97"/>
        <v>#DIV/0!</v>
      </c>
      <c r="EY51" s="159" t="e">
        <f t="shared" si="97"/>
        <v>#DIV/0!</v>
      </c>
      <c r="EZ51" s="159" t="e">
        <f t="shared" si="97"/>
        <v>#DIV/0!</v>
      </c>
      <c r="FA51" s="159" t="e">
        <f t="shared" si="97"/>
        <v>#DIV/0!</v>
      </c>
      <c r="FB51" s="159" t="e">
        <f t="shared" si="97"/>
        <v>#DIV/0!</v>
      </c>
      <c r="FC51" s="159" t="e">
        <f t="shared" si="97"/>
        <v>#DIV/0!</v>
      </c>
      <c r="FD51" s="161" t="e">
        <f t="shared" si="97"/>
        <v>#DIV/0!</v>
      </c>
      <c r="FE51" s="162" t="e">
        <f t="shared" si="97"/>
        <v>#DIV/0!</v>
      </c>
      <c r="FF51" s="159" t="e">
        <f t="shared" si="97"/>
        <v>#DIV/0!</v>
      </c>
      <c r="FG51" s="159" t="e">
        <f t="shared" si="97"/>
        <v>#DIV/0!</v>
      </c>
      <c r="FH51" s="159" t="e">
        <f t="shared" si="97"/>
        <v>#DIV/0!</v>
      </c>
      <c r="FI51" s="159" t="e">
        <f t="shared" si="97"/>
        <v>#DIV/0!</v>
      </c>
      <c r="FJ51" s="159" t="e">
        <f t="shared" si="97"/>
        <v>#DIV/0!</v>
      </c>
      <c r="FK51" s="159" t="e">
        <f t="shared" si="97"/>
        <v>#DIV/0!</v>
      </c>
      <c r="FL51" s="159" t="e">
        <f t="shared" si="97"/>
        <v>#DIV/0!</v>
      </c>
      <c r="FM51" s="159" t="e">
        <f t="shared" si="97"/>
        <v>#DIV/0!</v>
      </c>
      <c r="FN51" s="159" t="e">
        <f t="shared" si="97"/>
        <v>#DIV/0!</v>
      </c>
      <c r="FO51" s="159" t="e">
        <f t="shared" si="97"/>
        <v>#DIV/0!</v>
      </c>
      <c r="FP51" s="161" t="e">
        <f t="shared" si="97"/>
        <v>#DIV/0!</v>
      </c>
      <c r="FQ51" s="162" t="e">
        <f t="shared" si="97"/>
        <v>#DIV/0!</v>
      </c>
      <c r="FR51" s="159" t="e">
        <f t="shared" si="97"/>
        <v>#DIV/0!</v>
      </c>
      <c r="FS51" s="159" t="e">
        <f t="shared" si="97"/>
        <v>#DIV/0!</v>
      </c>
      <c r="FT51" s="159" t="e">
        <f t="shared" si="97"/>
        <v>#DIV/0!</v>
      </c>
      <c r="FU51" s="159" t="e">
        <f t="shared" si="97"/>
        <v>#DIV/0!</v>
      </c>
      <c r="FV51" s="159" t="e">
        <f aca="true" t="shared" si="98" ref="FV51:HA51">ROUND(FV50/FJ50*100,1)</f>
        <v>#DIV/0!</v>
      </c>
      <c r="FW51" s="159" t="e">
        <f t="shared" si="98"/>
        <v>#DIV/0!</v>
      </c>
      <c r="FX51" s="159" t="e">
        <f t="shared" si="98"/>
        <v>#DIV/0!</v>
      </c>
      <c r="FY51" s="159" t="e">
        <f t="shared" si="98"/>
        <v>#DIV/0!</v>
      </c>
      <c r="FZ51" s="159" t="e">
        <f t="shared" si="98"/>
        <v>#DIV/0!</v>
      </c>
      <c r="GA51" s="159" t="e">
        <f t="shared" si="98"/>
        <v>#DIV/0!</v>
      </c>
      <c r="GB51" s="161" t="e">
        <f t="shared" si="98"/>
        <v>#DIV/0!</v>
      </c>
      <c r="GC51" s="162" t="e">
        <f t="shared" si="98"/>
        <v>#DIV/0!</v>
      </c>
      <c r="GD51" s="159" t="e">
        <f t="shared" si="98"/>
        <v>#DIV/0!</v>
      </c>
      <c r="GE51" s="159" t="e">
        <f t="shared" si="98"/>
        <v>#DIV/0!</v>
      </c>
      <c r="GF51" s="159" t="e">
        <f t="shared" si="98"/>
        <v>#DIV/0!</v>
      </c>
      <c r="GG51" s="159" t="e">
        <f t="shared" si="98"/>
        <v>#DIV/0!</v>
      </c>
      <c r="GH51" s="159" t="e">
        <f t="shared" si="98"/>
        <v>#DIV/0!</v>
      </c>
      <c r="GI51" s="159" t="e">
        <f t="shared" si="98"/>
        <v>#DIV/0!</v>
      </c>
      <c r="GJ51" s="159" t="e">
        <f t="shared" si="98"/>
        <v>#DIV/0!</v>
      </c>
      <c r="GK51" s="159" t="e">
        <f t="shared" si="98"/>
        <v>#DIV/0!</v>
      </c>
      <c r="GL51" s="159" t="e">
        <f t="shared" si="98"/>
        <v>#DIV/0!</v>
      </c>
      <c r="GM51" s="159" t="e">
        <f t="shared" si="98"/>
        <v>#DIV/0!</v>
      </c>
      <c r="GN51" s="161" t="e">
        <f t="shared" si="98"/>
        <v>#DIV/0!</v>
      </c>
      <c r="GO51" s="162" t="e">
        <f t="shared" si="98"/>
        <v>#DIV/0!</v>
      </c>
      <c r="GP51" s="159" t="e">
        <f t="shared" si="98"/>
        <v>#DIV/0!</v>
      </c>
      <c r="GQ51" s="159" t="e">
        <f t="shared" si="98"/>
        <v>#DIV/0!</v>
      </c>
      <c r="GR51" s="159" t="e">
        <f t="shared" si="98"/>
        <v>#DIV/0!</v>
      </c>
      <c r="GS51" s="159" t="e">
        <f t="shared" si="98"/>
        <v>#DIV/0!</v>
      </c>
      <c r="GT51" s="159" t="e">
        <f t="shared" si="98"/>
        <v>#DIV/0!</v>
      </c>
      <c r="GU51" s="159" t="e">
        <f t="shared" si="98"/>
        <v>#DIV/0!</v>
      </c>
      <c r="GV51" s="159" t="e">
        <f t="shared" si="98"/>
        <v>#DIV/0!</v>
      </c>
      <c r="GW51" s="159" t="e">
        <f t="shared" si="98"/>
        <v>#DIV/0!</v>
      </c>
      <c r="GX51" s="159" t="e">
        <f t="shared" si="98"/>
        <v>#DIV/0!</v>
      </c>
      <c r="GY51" s="159" t="e">
        <f t="shared" si="98"/>
        <v>#DIV/0!</v>
      </c>
      <c r="GZ51" s="161" t="e">
        <f t="shared" si="98"/>
        <v>#DIV/0!</v>
      </c>
      <c r="HA51" s="162" t="e">
        <f t="shared" si="98"/>
        <v>#DIV/0!</v>
      </c>
    </row>
    <row r="52" spans="2:209" ht="12" hidden="1">
      <c r="B52" s="29"/>
      <c r="C52" s="29"/>
      <c r="D52" s="163"/>
      <c r="E52" s="164"/>
      <c r="F52" s="50" t="e">
        <f>ROUNDDOWN(E51,0)&amp;"."</f>
        <v>#DIV/0!</v>
      </c>
      <c r="G52" s="51" t="e">
        <f>ROUND((+E51-ROUNDDOWN(E51,0))*10,0)</f>
        <v>#DIV/0!</v>
      </c>
      <c r="H52" s="170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2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2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2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2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2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2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2"/>
      <c r="DV52" s="164">
        <v>635689</v>
      </c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2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2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2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2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2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2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2"/>
    </row>
    <row r="53" spans="2:209" ht="12" hidden="1">
      <c r="B53" s="90"/>
      <c r="C53" s="90"/>
      <c r="D53" s="171"/>
      <c r="E53" s="172"/>
      <c r="F53" s="143">
        <f>ROUND(E50/100000,0)</f>
        <v>0</v>
      </c>
      <c r="G53" s="141" t="s">
        <v>42</v>
      </c>
      <c r="H53" s="173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89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89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89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89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89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89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89"/>
      <c r="DV53" s="172">
        <v>0</v>
      </c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89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89"/>
      <c r="ET53" s="172"/>
      <c r="EU53" s="172"/>
      <c r="EV53" s="172"/>
      <c r="EW53" s="172"/>
      <c r="EX53" s="172"/>
      <c r="EY53" s="172"/>
      <c r="EZ53" s="172"/>
      <c r="FA53" s="172"/>
      <c r="FB53" s="172"/>
      <c r="FC53" s="172"/>
      <c r="FD53" s="172"/>
      <c r="FE53" s="89"/>
      <c r="FF53" s="172"/>
      <c r="FG53" s="172"/>
      <c r="FH53" s="172"/>
      <c r="FI53" s="172"/>
      <c r="FJ53" s="172"/>
      <c r="FK53" s="172"/>
      <c r="FL53" s="172"/>
      <c r="FM53" s="172"/>
      <c r="FN53" s="172"/>
      <c r="FO53" s="172"/>
      <c r="FP53" s="172"/>
      <c r="FQ53" s="89"/>
      <c r="FR53" s="172"/>
      <c r="FS53" s="172"/>
      <c r="FT53" s="172"/>
      <c r="FU53" s="172"/>
      <c r="FV53" s="172"/>
      <c r="FW53" s="172"/>
      <c r="FX53" s="172"/>
      <c r="FY53" s="172"/>
      <c r="FZ53" s="172"/>
      <c r="GA53" s="172"/>
      <c r="GB53" s="172"/>
      <c r="GC53" s="89"/>
      <c r="GD53" s="172"/>
      <c r="GE53" s="172"/>
      <c r="GF53" s="172"/>
      <c r="GG53" s="172"/>
      <c r="GH53" s="172"/>
      <c r="GI53" s="172"/>
      <c r="GJ53" s="172"/>
      <c r="GK53" s="172"/>
      <c r="GL53" s="172"/>
      <c r="GM53" s="172"/>
      <c r="GN53" s="172"/>
      <c r="GO53" s="89"/>
      <c r="GP53" s="172"/>
      <c r="GQ53" s="172"/>
      <c r="GR53" s="172"/>
      <c r="GS53" s="172"/>
      <c r="GT53" s="172"/>
      <c r="GU53" s="172"/>
      <c r="GV53" s="172"/>
      <c r="GW53" s="172"/>
      <c r="GX53" s="172"/>
      <c r="GY53" s="172"/>
      <c r="GZ53" s="172"/>
      <c r="HA53" s="89"/>
    </row>
    <row r="54" spans="2:209" ht="12">
      <c r="B54" s="28"/>
      <c r="C54" s="166" t="s">
        <v>59</v>
      </c>
      <c r="D54" s="167"/>
      <c r="E54" s="304"/>
      <c r="F54" s="62">
        <v>14142073</v>
      </c>
      <c r="G54" s="62">
        <v>13052577</v>
      </c>
      <c r="H54" s="62">
        <v>14528851</v>
      </c>
      <c r="I54" s="62">
        <v>11852719</v>
      </c>
      <c r="J54" s="62">
        <v>12509218</v>
      </c>
      <c r="K54" s="62">
        <v>12581479</v>
      </c>
      <c r="L54" s="62">
        <v>9405797</v>
      </c>
      <c r="M54" s="62">
        <v>12369566</v>
      </c>
      <c r="N54" s="62">
        <v>13902424</v>
      </c>
      <c r="O54" s="62">
        <v>14660273</v>
      </c>
      <c r="P54" s="62">
        <v>15507313</v>
      </c>
      <c r="Q54" s="168">
        <v>15449819</v>
      </c>
      <c r="R54" s="65">
        <v>14024571</v>
      </c>
      <c r="S54" s="65">
        <v>14998008</v>
      </c>
      <c r="T54" s="65">
        <v>14919356</v>
      </c>
      <c r="U54" s="65">
        <v>14979786</v>
      </c>
      <c r="V54" s="65">
        <v>14889743</v>
      </c>
      <c r="W54" s="65">
        <v>15186123</v>
      </c>
      <c r="X54" s="65">
        <v>14943180</v>
      </c>
      <c r="Y54" s="65">
        <v>14968250</v>
      </c>
      <c r="Z54" s="65">
        <v>14450308</v>
      </c>
      <c r="AA54" s="65">
        <v>15096561</v>
      </c>
      <c r="AB54" s="65">
        <v>15606497</v>
      </c>
      <c r="AC54" s="169">
        <v>12748488</v>
      </c>
      <c r="AD54" s="304">
        <v>11219612</v>
      </c>
      <c r="AE54" s="304">
        <v>15032026</v>
      </c>
      <c r="AF54" s="304">
        <v>13614307</v>
      </c>
      <c r="AG54" s="304">
        <v>12569799</v>
      </c>
      <c r="AH54" s="304">
        <v>14818813</v>
      </c>
      <c r="AI54" s="304">
        <v>16608270</v>
      </c>
      <c r="AJ54" s="304">
        <v>15787205</v>
      </c>
      <c r="AK54" s="304">
        <v>17471087</v>
      </c>
      <c r="AL54" s="304">
        <v>16609154</v>
      </c>
      <c r="AM54" s="304">
        <v>14946685</v>
      </c>
      <c r="AN54" s="315">
        <v>17538001</v>
      </c>
      <c r="AO54" s="313">
        <v>17909828</v>
      </c>
      <c r="AP54" s="304">
        <v>17170838</v>
      </c>
      <c r="AQ54" s="304">
        <v>23154474</v>
      </c>
      <c r="AR54" s="304">
        <v>14652244</v>
      </c>
      <c r="AS54" s="304">
        <v>15732102</v>
      </c>
      <c r="AT54" s="304">
        <v>17427424</v>
      </c>
      <c r="AU54" s="304">
        <v>17534247</v>
      </c>
      <c r="AV54" s="304">
        <v>16495222</v>
      </c>
      <c r="AW54" s="304">
        <v>16838508</v>
      </c>
      <c r="AX54" s="304">
        <v>18163816</v>
      </c>
      <c r="AY54" s="304">
        <v>18532084</v>
      </c>
      <c r="AZ54" s="315">
        <v>19066015</v>
      </c>
      <c r="BA54" s="313">
        <v>20193666</v>
      </c>
      <c r="BB54" s="304">
        <v>17170838</v>
      </c>
      <c r="BC54" s="304">
        <v>16760746</v>
      </c>
      <c r="BD54" s="304">
        <v>22859582</v>
      </c>
      <c r="BE54" s="304">
        <v>18914437</v>
      </c>
      <c r="BF54" s="304">
        <v>18153325</v>
      </c>
      <c r="BG54" s="304">
        <v>18948569</v>
      </c>
      <c r="BH54" s="304">
        <v>19866097</v>
      </c>
      <c r="BI54" s="304"/>
      <c r="BJ54" s="304"/>
      <c r="BK54" s="304"/>
      <c r="BL54" s="315"/>
      <c r="BM54" s="313"/>
      <c r="BN54" s="304"/>
      <c r="BO54" s="304"/>
      <c r="BP54" s="304"/>
      <c r="BQ54" s="304"/>
      <c r="BR54" s="304"/>
      <c r="BS54" s="304"/>
      <c r="BT54" s="304"/>
      <c r="BU54" s="304"/>
      <c r="BV54" s="304"/>
      <c r="BW54" s="304"/>
      <c r="BX54" s="315"/>
      <c r="BY54" s="313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15"/>
      <c r="CK54" s="313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15"/>
      <c r="CW54" s="313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15"/>
      <c r="DI54" s="313"/>
      <c r="DJ54" s="304"/>
      <c r="DK54" s="304"/>
      <c r="DL54" s="304"/>
      <c r="DM54" s="304"/>
      <c r="DN54" s="304"/>
      <c r="DO54" s="304"/>
      <c r="DP54" s="304"/>
      <c r="DQ54" s="304"/>
      <c r="DR54" s="304"/>
      <c r="DS54" s="304"/>
      <c r="DT54" s="315"/>
      <c r="DU54" s="313"/>
      <c r="DV54" s="304">
        <v>0</v>
      </c>
      <c r="DW54" s="304"/>
      <c r="DX54" s="304"/>
      <c r="DY54" s="304"/>
      <c r="DZ54" s="304"/>
      <c r="EA54" s="304"/>
      <c r="EB54" s="304"/>
      <c r="EC54" s="304"/>
      <c r="ED54" s="304"/>
      <c r="EE54" s="304"/>
      <c r="EF54" s="315"/>
      <c r="EG54" s="313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15"/>
      <c r="ES54" s="313"/>
      <c r="ET54" s="304"/>
      <c r="EU54" s="304"/>
      <c r="EV54" s="304"/>
      <c r="EW54" s="304"/>
      <c r="EX54" s="304"/>
      <c r="EY54" s="304"/>
      <c r="EZ54" s="304"/>
      <c r="FA54" s="304"/>
      <c r="FB54" s="304"/>
      <c r="FC54" s="304"/>
      <c r="FD54" s="315"/>
      <c r="FE54" s="313"/>
      <c r="FF54" s="304"/>
      <c r="FG54" s="304"/>
      <c r="FH54" s="304"/>
      <c r="FI54" s="304"/>
      <c r="FJ54" s="304"/>
      <c r="FK54" s="304"/>
      <c r="FL54" s="304"/>
      <c r="FM54" s="304"/>
      <c r="FN54" s="304"/>
      <c r="FO54" s="304"/>
      <c r="FP54" s="315"/>
      <c r="FQ54" s="313"/>
      <c r="FR54" s="304"/>
      <c r="FS54" s="304"/>
      <c r="FT54" s="304"/>
      <c r="FU54" s="304"/>
      <c r="FV54" s="304"/>
      <c r="FW54" s="304"/>
      <c r="FX54" s="304"/>
      <c r="FY54" s="304"/>
      <c r="FZ54" s="304"/>
      <c r="GA54" s="304"/>
      <c r="GB54" s="315"/>
      <c r="GC54" s="313"/>
      <c r="GD54" s="123"/>
      <c r="GE54" s="304"/>
      <c r="GF54" s="304"/>
      <c r="GG54" s="304"/>
      <c r="GH54" s="304"/>
      <c r="GI54" s="304"/>
      <c r="GJ54" s="304"/>
      <c r="GK54" s="304"/>
      <c r="GL54" s="304"/>
      <c r="GM54" s="304"/>
      <c r="GN54" s="315"/>
      <c r="GO54" s="313"/>
      <c r="GP54" s="304"/>
      <c r="GQ54" s="304"/>
      <c r="GR54" s="304"/>
      <c r="GS54" s="304"/>
      <c r="GT54" s="304"/>
      <c r="GU54" s="304"/>
      <c r="GV54" s="304"/>
      <c r="GW54" s="304"/>
      <c r="GX54" s="304"/>
      <c r="GY54" s="304"/>
      <c r="GZ54" s="315"/>
      <c r="HA54" s="313"/>
    </row>
    <row r="55" spans="2:209" ht="12">
      <c r="B55" s="28"/>
      <c r="C55" s="29"/>
      <c r="D55" s="26" t="s">
        <v>57</v>
      </c>
      <c r="E55" s="159" t="e">
        <v>#DIV/0!</v>
      </c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>
        <f aca="true" t="shared" si="99" ref="R55:AW55">ROUND(R54/F54*100,1)</f>
        <v>99.2</v>
      </c>
      <c r="S55" s="159">
        <f t="shared" si="99"/>
        <v>114.9</v>
      </c>
      <c r="T55" s="159">
        <f t="shared" si="99"/>
        <v>102.7</v>
      </c>
      <c r="U55" s="159">
        <f t="shared" si="99"/>
        <v>126.4</v>
      </c>
      <c r="V55" s="159">
        <f t="shared" si="99"/>
        <v>119</v>
      </c>
      <c r="W55" s="159">
        <f t="shared" si="99"/>
        <v>120.7</v>
      </c>
      <c r="X55" s="159">
        <f t="shared" si="99"/>
        <v>158.9</v>
      </c>
      <c r="Y55" s="159">
        <f t="shared" si="99"/>
        <v>121</v>
      </c>
      <c r="Z55" s="159">
        <f t="shared" si="99"/>
        <v>103.9</v>
      </c>
      <c r="AA55" s="159">
        <f t="shared" si="99"/>
        <v>103</v>
      </c>
      <c r="AB55" s="159">
        <f t="shared" si="99"/>
        <v>100.6</v>
      </c>
      <c r="AC55" s="159">
        <f t="shared" si="99"/>
        <v>82.5</v>
      </c>
      <c r="AD55" s="160">
        <f t="shared" si="99"/>
        <v>80</v>
      </c>
      <c r="AE55" s="160">
        <f t="shared" si="99"/>
        <v>100.2</v>
      </c>
      <c r="AF55" s="160">
        <f t="shared" si="99"/>
        <v>91.3</v>
      </c>
      <c r="AG55" s="160">
        <f t="shared" si="99"/>
        <v>83.9</v>
      </c>
      <c r="AH55" s="160">
        <f t="shared" si="99"/>
        <v>99.5</v>
      </c>
      <c r="AI55" s="160">
        <f t="shared" si="99"/>
        <v>109.4</v>
      </c>
      <c r="AJ55" s="160">
        <f t="shared" si="99"/>
        <v>105.6</v>
      </c>
      <c r="AK55" s="160">
        <f t="shared" si="99"/>
        <v>116.7</v>
      </c>
      <c r="AL55" s="160">
        <f t="shared" si="99"/>
        <v>114.9</v>
      </c>
      <c r="AM55" s="160">
        <f t="shared" si="99"/>
        <v>99</v>
      </c>
      <c r="AN55" s="160">
        <f t="shared" si="99"/>
        <v>112.4</v>
      </c>
      <c r="AO55" s="160">
        <f t="shared" si="99"/>
        <v>140.5</v>
      </c>
      <c r="AP55" s="159">
        <f t="shared" si="99"/>
        <v>153</v>
      </c>
      <c r="AQ55" s="159">
        <f t="shared" si="99"/>
        <v>154</v>
      </c>
      <c r="AR55" s="159">
        <f t="shared" si="99"/>
        <v>107.6</v>
      </c>
      <c r="AS55" s="159">
        <f t="shared" si="99"/>
        <v>125.2</v>
      </c>
      <c r="AT55" s="159">
        <f t="shared" si="99"/>
        <v>117.6</v>
      </c>
      <c r="AU55" s="159">
        <f t="shared" si="99"/>
        <v>105.6</v>
      </c>
      <c r="AV55" s="159">
        <f t="shared" si="99"/>
        <v>104.5</v>
      </c>
      <c r="AW55" s="159">
        <f t="shared" si="99"/>
        <v>96.4</v>
      </c>
      <c r="AX55" s="159">
        <f aca="true" t="shared" si="100" ref="AX55:CC55">ROUND(AX54/AL54*100,1)</f>
        <v>109.4</v>
      </c>
      <c r="AY55" s="159">
        <f t="shared" si="100"/>
        <v>124</v>
      </c>
      <c r="AZ55" s="161">
        <f t="shared" si="100"/>
        <v>108.7</v>
      </c>
      <c r="BA55" s="162">
        <f t="shared" si="100"/>
        <v>112.8</v>
      </c>
      <c r="BB55" s="159">
        <f t="shared" si="100"/>
        <v>100</v>
      </c>
      <c r="BC55" s="159">
        <f t="shared" si="100"/>
        <v>72.4</v>
      </c>
      <c r="BD55" s="159">
        <f t="shared" si="100"/>
        <v>156</v>
      </c>
      <c r="BE55" s="159">
        <f t="shared" si="100"/>
        <v>120.2</v>
      </c>
      <c r="BF55" s="159">
        <f t="shared" si="100"/>
        <v>104.2</v>
      </c>
      <c r="BG55" s="159">
        <f t="shared" si="100"/>
        <v>108.1</v>
      </c>
      <c r="BH55" s="159">
        <f t="shared" si="100"/>
        <v>120.4</v>
      </c>
      <c r="BI55" s="159">
        <f t="shared" si="100"/>
        <v>0</v>
      </c>
      <c r="BJ55" s="159">
        <f t="shared" si="100"/>
        <v>0</v>
      </c>
      <c r="BK55" s="159">
        <f t="shared" si="100"/>
        <v>0</v>
      </c>
      <c r="BL55" s="161">
        <f t="shared" si="100"/>
        <v>0</v>
      </c>
      <c r="BM55" s="162">
        <f t="shared" si="100"/>
        <v>0</v>
      </c>
      <c r="BN55" s="159">
        <f t="shared" si="100"/>
        <v>0</v>
      </c>
      <c r="BO55" s="159">
        <f t="shared" si="100"/>
        <v>0</v>
      </c>
      <c r="BP55" s="159">
        <f t="shared" si="100"/>
        <v>0</v>
      </c>
      <c r="BQ55" s="159">
        <f t="shared" si="100"/>
        <v>0</v>
      </c>
      <c r="BR55" s="159">
        <f t="shared" si="100"/>
        <v>0</v>
      </c>
      <c r="BS55" s="159">
        <f t="shared" si="100"/>
        <v>0</v>
      </c>
      <c r="BT55" s="159">
        <f t="shared" si="100"/>
        <v>0</v>
      </c>
      <c r="BU55" s="159" t="e">
        <f t="shared" si="100"/>
        <v>#DIV/0!</v>
      </c>
      <c r="BV55" s="159" t="e">
        <f t="shared" si="100"/>
        <v>#DIV/0!</v>
      </c>
      <c r="BW55" s="159" t="e">
        <f t="shared" si="100"/>
        <v>#DIV/0!</v>
      </c>
      <c r="BX55" s="161" t="e">
        <f t="shared" si="100"/>
        <v>#DIV/0!</v>
      </c>
      <c r="BY55" s="162" t="e">
        <f t="shared" si="100"/>
        <v>#DIV/0!</v>
      </c>
      <c r="BZ55" s="159" t="e">
        <f t="shared" si="100"/>
        <v>#DIV/0!</v>
      </c>
      <c r="CA55" s="159" t="e">
        <f t="shared" si="100"/>
        <v>#DIV/0!</v>
      </c>
      <c r="CB55" s="159" t="e">
        <f t="shared" si="100"/>
        <v>#DIV/0!</v>
      </c>
      <c r="CC55" s="159" t="e">
        <f t="shared" si="100"/>
        <v>#DIV/0!</v>
      </c>
      <c r="CD55" s="159" t="e">
        <f aca="true" t="shared" si="101" ref="CD55:DU55">ROUND(CD54/BR54*100,1)</f>
        <v>#DIV/0!</v>
      </c>
      <c r="CE55" s="159" t="e">
        <f t="shared" si="101"/>
        <v>#DIV/0!</v>
      </c>
      <c r="CF55" s="159" t="e">
        <f t="shared" si="101"/>
        <v>#DIV/0!</v>
      </c>
      <c r="CG55" s="159" t="e">
        <f t="shared" si="101"/>
        <v>#DIV/0!</v>
      </c>
      <c r="CH55" s="159" t="e">
        <f t="shared" si="101"/>
        <v>#DIV/0!</v>
      </c>
      <c r="CI55" s="159" t="e">
        <f t="shared" si="101"/>
        <v>#DIV/0!</v>
      </c>
      <c r="CJ55" s="161" t="e">
        <f t="shared" si="101"/>
        <v>#DIV/0!</v>
      </c>
      <c r="CK55" s="162" t="e">
        <f t="shared" si="101"/>
        <v>#DIV/0!</v>
      </c>
      <c r="CL55" s="159" t="e">
        <f t="shared" si="101"/>
        <v>#DIV/0!</v>
      </c>
      <c r="CM55" s="159" t="e">
        <f t="shared" si="101"/>
        <v>#DIV/0!</v>
      </c>
      <c r="CN55" s="159" t="e">
        <f t="shared" si="101"/>
        <v>#DIV/0!</v>
      </c>
      <c r="CO55" s="159" t="e">
        <f t="shared" si="101"/>
        <v>#DIV/0!</v>
      </c>
      <c r="CP55" s="159" t="e">
        <f t="shared" si="101"/>
        <v>#DIV/0!</v>
      </c>
      <c r="CQ55" s="159" t="e">
        <f t="shared" si="101"/>
        <v>#DIV/0!</v>
      </c>
      <c r="CR55" s="159" t="e">
        <f t="shared" si="101"/>
        <v>#DIV/0!</v>
      </c>
      <c r="CS55" s="159" t="e">
        <f t="shared" si="101"/>
        <v>#DIV/0!</v>
      </c>
      <c r="CT55" s="159" t="e">
        <f t="shared" si="101"/>
        <v>#DIV/0!</v>
      </c>
      <c r="CU55" s="159" t="e">
        <f t="shared" si="101"/>
        <v>#DIV/0!</v>
      </c>
      <c r="CV55" s="161" t="e">
        <f t="shared" si="101"/>
        <v>#DIV/0!</v>
      </c>
      <c r="CW55" s="162" t="e">
        <f t="shared" si="101"/>
        <v>#DIV/0!</v>
      </c>
      <c r="CX55" s="159" t="e">
        <f t="shared" si="101"/>
        <v>#DIV/0!</v>
      </c>
      <c r="CY55" s="159" t="e">
        <f t="shared" si="101"/>
        <v>#DIV/0!</v>
      </c>
      <c r="CZ55" s="159" t="e">
        <f t="shared" si="101"/>
        <v>#DIV/0!</v>
      </c>
      <c r="DA55" s="159" t="e">
        <f t="shared" si="101"/>
        <v>#DIV/0!</v>
      </c>
      <c r="DB55" s="159" t="e">
        <f t="shared" si="101"/>
        <v>#DIV/0!</v>
      </c>
      <c r="DC55" s="159" t="e">
        <f t="shared" si="101"/>
        <v>#DIV/0!</v>
      </c>
      <c r="DD55" s="159" t="e">
        <f t="shared" si="101"/>
        <v>#DIV/0!</v>
      </c>
      <c r="DE55" s="159" t="e">
        <f t="shared" si="101"/>
        <v>#DIV/0!</v>
      </c>
      <c r="DF55" s="159" t="e">
        <f t="shared" si="101"/>
        <v>#DIV/0!</v>
      </c>
      <c r="DG55" s="159" t="e">
        <f t="shared" si="101"/>
        <v>#DIV/0!</v>
      </c>
      <c r="DH55" s="161" t="e">
        <f t="shared" si="101"/>
        <v>#DIV/0!</v>
      </c>
      <c r="DI55" s="162" t="e">
        <f t="shared" si="101"/>
        <v>#DIV/0!</v>
      </c>
      <c r="DJ55" s="159" t="e">
        <f t="shared" si="101"/>
        <v>#DIV/0!</v>
      </c>
      <c r="DK55" s="159" t="e">
        <f t="shared" si="101"/>
        <v>#DIV/0!</v>
      </c>
      <c r="DL55" s="159" t="e">
        <f t="shared" si="101"/>
        <v>#DIV/0!</v>
      </c>
      <c r="DM55" s="159" t="e">
        <f t="shared" si="101"/>
        <v>#DIV/0!</v>
      </c>
      <c r="DN55" s="159" t="e">
        <f t="shared" si="101"/>
        <v>#DIV/0!</v>
      </c>
      <c r="DO55" s="159" t="e">
        <f t="shared" si="101"/>
        <v>#DIV/0!</v>
      </c>
      <c r="DP55" s="159" t="e">
        <f t="shared" si="101"/>
        <v>#DIV/0!</v>
      </c>
      <c r="DQ55" s="159" t="e">
        <f t="shared" si="101"/>
        <v>#DIV/0!</v>
      </c>
      <c r="DR55" s="159" t="e">
        <f t="shared" si="101"/>
        <v>#DIV/0!</v>
      </c>
      <c r="DS55" s="159" t="e">
        <f t="shared" si="101"/>
        <v>#DIV/0!</v>
      </c>
      <c r="DT55" s="161" t="e">
        <f t="shared" si="101"/>
        <v>#DIV/0!</v>
      </c>
      <c r="DU55" s="162" t="e">
        <f t="shared" si="101"/>
        <v>#DIV/0!</v>
      </c>
      <c r="DV55" s="159" t="e">
        <f aca="true" t="shared" si="102" ref="DV55:EO55">ROUND(DV54/DJ54*100,1)</f>
        <v>#DIV/0!</v>
      </c>
      <c r="DW55" s="159" t="e">
        <f t="shared" si="102"/>
        <v>#DIV/0!</v>
      </c>
      <c r="DX55" s="159" t="e">
        <f t="shared" si="102"/>
        <v>#DIV/0!</v>
      </c>
      <c r="DY55" s="159" t="e">
        <f t="shared" si="102"/>
        <v>#DIV/0!</v>
      </c>
      <c r="DZ55" s="159" t="e">
        <f t="shared" si="102"/>
        <v>#DIV/0!</v>
      </c>
      <c r="EA55" s="159" t="e">
        <f t="shared" si="102"/>
        <v>#DIV/0!</v>
      </c>
      <c r="EB55" s="159" t="e">
        <f t="shared" si="102"/>
        <v>#DIV/0!</v>
      </c>
      <c r="EC55" s="159" t="e">
        <f t="shared" si="102"/>
        <v>#DIV/0!</v>
      </c>
      <c r="ED55" s="159" t="e">
        <f t="shared" si="102"/>
        <v>#DIV/0!</v>
      </c>
      <c r="EE55" s="159" t="e">
        <f t="shared" si="102"/>
        <v>#DIV/0!</v>
      </c>
      <c r="EF55" s="161" t="e">
        <f t="shared" si="102"/>
        <v>#DIV/0!</v>
      </c>
      <c r="EG55" s="162" t="e">
        <f t="shared" si="102"/>
        <v>#DIV/0!</v>
      </c>
      <c r="EH55" s="159" t="e">
        <f t="shared" si="102"/>
        <v>#DIV/0!</v>
      </c>
      <c r="EI55" s="159" t="e">
        <f t="shared" si="102"/>
        <v>#DIV/0!</v>
      </c>
      <c r="EJ55" s="159" t="e">
        <f t="shared" si="102"/>
        <v>#DIV/0!</v>
      </c>
      <c r="EK55" s="159" t="e">
        <f t="shared" si="102"/>
        <v>#DIV/0!</v>
      </c>
      <c r="EL55" s="159" t="e">
        <f t="shared" si="102"/>
        <v>#DIV/0!</v>
      </c>
      <c r="EM55" s="159" t="e">
        <f t="shared" si="102"/>
        <v>#DIV/0!</v>
      </c>
      <c r="EN55" s="159" t="e">
        <f t="shared" si="102"/>
        <v>#DIV/0!</v>
      </c>
      <c r="EO55" s="159" t="e">
        <f t="shared" si="102"/>
        <v>#DIV/0!</v>
      </c>
      <c r="EP55" s="159" t="e">
        <f aca="true" t="shared" si="103" ref="EP55:FU55">ROUND(EP54/ED54*100,1)</f>
        <v>#DIV/0!</v>
      </c>
      <c r="EQ55" s="159" t="e">
        <f t="shared" si="103"/>
        <v>#DIV/0!</v>
      </c>
      <c r="ER55" s="161" t="e">
        <f t="shared" si="103"/>
        <v>#DIV/0!</v>
      </c>
      <c r="ES55" s="162" t="e">
        <f t="shared" si="103"/>
        <v>#DIV/0!</v>
      </c>
      <c r="ET55" s="159" t="e">
        <f t="shared" si="103"/>
        <v>#DIV/0!</v>
      </c>
      <c r="EU55" s="159" t="e">
        <f t="shared" si="103"/>
        <v>#DIV/0!</v>
      </c>
      <c r="EV55" s="159" t="e">
        <f t="shared" si="103"/>
        <v>#DIV/0!</v>
      </c>
      <c r="EW55" s="159" t="e">
        <f t="shared" si="103"/>
        <v>#DIV/0!</v>
      </c>
      <c r="EX55" s="159" t="e">
        <f t="shared" si="103"/>
        <v>#DIV/0!</v>
      </c>
      <c r="EY55" s="159" t="e">
        <f t="shared" si="103"/>
        <v>#DIV/0!</v>
      </c>
      <c r="EZ55" s="159" t="e">
        <f t="shared" si="103"/>
        <v>#DIV/0!</v>
      </c>
      <c r="FA55" s="159" t="e">
        <f t="shared" si="103"/>
        <v>#DIV/0!</v>
      </c>
      <c r="FB55" s="159" t="e">
        <f t="shared" si="103"/>
        <v>#DIV/0!</v>
      </c>
      <c r="FC55" s="159" t="e">
        <f t="shared" si="103"/>
        <v>#DIV/0!</v>
      </c>
      <c r="FD55" s="161" t="e">
        <f t="shared" si="103"/>
        <v>#DIV/0!</v>
      </c>
      <c r="FE55" s="162" t="e">
        <f t="shared" si="103"/>
        <v>#DIV/0!</v>
      </c>
      <c r="FF55" s="159" t="e">
        <f t="shared" si="103"/>
        <v>#DIV/0!</v>
      </c>
      <c r="FG55" s="159" t="e">
        <f t="shared" si="103"/>
        <v>#DIV/0!</v>
      </c>
      <c r="FH55" s="159" t="e">
        <f t="shared" si="103"/>
        <v>#DIV/0!</v>
      </c>
      <c r="FI55" s="159" t="e">
        <f t="shared" si="103"/>
        <v>#DIV/0!</v>
      </c>
      <c r="FJ55" s="159" t="e">
        <f t="shared" si="103"/>
        <v>#DIV/0!</v>
      </c>
      <c r="FK55" s="159" t="e">
        <f t="shared" si="103"/>
        <v>#DIV/0!</v>
      </c>
      <c r="FL55" s="159" t="e">
        <f t="shared" si="103"/>
        <v>#DIV/0!</v>
      </c>
      <c r="FM55" s="159" t="e">
        <f t="shared" si="103"/>
        <v>#DIV/0!</v>
      </c>
      <c r="FN55" s="159" t="e">
        <f t="shared" si="103"/>
        <v>#DIV/0!</v>
      </c>
      <c r="FO55" s="159" t="e">
        <f t="shared" si="103"/>
        <v>#DIV/0!</v>
      </c>
      <c r="FP55" s="161" t="e">
        <f t="shared" si="103"/>
        <v>#DIV/0!</v>
      </c>
      <c r="FQ55" s="162" t="e">
        <f t="shared" si="103"/>
        <v>#DIV/0!</v>
      </c>
      <c r="FR55" s="159" t="e">
        <f t="shared" si="103"/>
        <v>#DIV/0!</v>
      </c>
      <c r="FS55" s="159" t="e">
        <f t="shared" si="103"/>
        <v>#DIV/0!</v>
      </c>
      <c r="FT55" s="159" t="e">
        <f t="shared" si="103"/>
        <v>#DIV/0!</v>
      </c>
      <c r="FU55" s="159" t="e">
        <f t="shared" si="103"/>
        <v>#DIV/0!</v>
      </c>
      <c r="FV55" s="159" t="e">
        <f aca="true" t="shared" si="104" ref="FV55:HA55">ROUND(FV54/FJ54*100,1)</f>
        <v>#DIV/0!</v>
      </c>
      <c r="FW55" s="159" t="e">
        <f t="shared" si="104"/>
        <v>#DIV/0!</v>
      </c>
      <c r="FX55" s="159" t="e">
        <f t="shared" si="104"/>
        <v>#DIV/0!</v>
      </c>
      <c r="FY55" s="159" t="e">
        <f t="shared" si="104"/>
        <v>#DIV/0!</v>
      </c>
      <c r="FZ55" s="159" t="e">
        <f t="shared" si="104"/>
        <v>#DIV/0!</v>
      </c>
      <c r="GA55" s="159" t="e">
        <f t="shared" si="104"/>
        <v>#DIV/0!</v>
      </c>
      <c r="GB55" s="161" t="e">
        <f t="shared" si="104"/>
        <v>#DIV/0!</v>
      </c>
      <c r="GC55" s="162" t="e">
        <f t="shared" si="104"/>
        <v>#DIV/0!</v>
      </c>
      <c r="GD55" s="159" t="e">
        <f t="shared" si="104"/>
        <v>#DIV/0!</v>
      </c>
      <c r="GE55" s="159" t="e">
        <f t="shared" si="104"/>
        <v>#DIV/0!</v>
      </c>
      <c r="GF55" s="159" t="e">
        <f t="shared" si="104"/>
        <v>#DIV/0!</v>
      </c>
      <c r="GG55" s="159" t="e">
        <f t="shared" si="104"/>
        <v>#DIV/0!</v>
      </c>
      <c r="GH55" s="159" t="e">
        <f t="shared" si="104"/>
        <v>#DIV/0!</v>
      </c>
      <c r="GI55" s="159" t="e">
        <f t="shared" si="104"/>
        <v>#DIV/0!</v>
      </c>
      <c r="GJ55" s="159" t="e">
        <f t="shared" si="104"/>
        <v>#DIV/0!</v>
      </c>
      <c r="GK55" s="159" t="e">
        <f t="shared" si="104"/>
        <v>#DIV/0!</v>
      </c>
      <c r="GL55" s="159" t="e">
        <f t="shared" si="104"/>
        <v>#DIV/0!</v>
      </c>
      <c r="GM55" s="159" t="e">
        <f t="shared" si="104"/>
        <v>#DIV/0!</v>
      </c>
      <c r="GN55" s="161" t="e">
        <f t="shared" si="104"/>
        <v>#DIV/0!</v>
      </c>
      <c r="GO55" s="162" t="e">
        <f t="shared" si="104"/>
        <v>#DIV/0!</v>
      </c>
      <c r="GP55" s="159" t="e">
        <f t="shared" si="104"/>
        <v>#DIV/0!</v>
      </c>
      <c r="GQ55" s="159" t="e">
        <f t="shared" si="104"/>
        <v>#DIV/0!</v>
      </c>
      <c r="GR55" s="159" t="e">
        <f t="shared" si="104"/>
        <v>#DIV/0!</v>
      </c>
      <c r="GS55" s="159" t="e">
        <f t="shared" si="104"/>
        <v>#DIV/0!</v>
      </c>
      <c r="GT55" s="159" t="e">
        <f t="shared" si="104"/>
        <v>#DIV/0!</v>
      </c>
      <c r="GU55" s="159" t="e">
        <f t="shared" si="104"/>
        <v>#DIV/0!</v>
      </c>
      <c r="GV55" s="159" t="e">
        <f t="shared" si="104"/>
        <v>#DIV/0!</v>
      </c>
      <c r="GW55" s="159" t="e">
        <f t="shared" si="104"/>
        <v>#DIV/0!</v>
      </c>
      <c r="GX55" s="159" t="e">
        <f t="shared" si="104"/>
        <v>#DIV/0!</v>
      </c>
      <c r="GY55" s="159" t="e">
        <f t="shared" si="104"/>
        <v>#DIV/0!</v>
      </c>
      <c r="GZ55" s="161" t="e">
        <f t="shared" si="104"/>
        <v>#DIV/0!</v>
      </c>
      <c r="HA55" s="162" t="e">
        <f t="shared" si="104"/>
        <v>#DIV/0!</v>
      </c>
    </row>
    <row r="56" spans="2:209" ht="12" hidden="1">
      <c r="B56" s="29"/>
      <c r="C56" s="29"/>
      <c r="D56" s="163"/>
      <c r="E56" s="164"/>
      <c r="F56" s="50" t="e">
        <f>ROUNDDOWN(E55,0)&amp;"."</f>
        <v>#DIV/0!</v>
      </c>
      <c r="G56" s="51" t="e">
        <f>ROUND((+E55-ROUNDDOWN(E55,0))*10,0)</f>
        <v>#DIV/0!</v>
      </c>
      <c r="H56" s="170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2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2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2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2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2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2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2"/>
      <c r="DV56" s="164">
        <v>0</v>
      </c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2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2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2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2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2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2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2"/>
    </row>
    <row r="57" spans="2:209" ht="12" hidden="1">
      <c r="B57" s="90"/>
      <c r="C57" s="90"/>
      <c r="D57" s="171"/>
      <c r="E57" s="175"/>
      <c r="F57" s="88">
        <f>ROUND(E54/100000,0)</f>
        <v>0</v>
      </c>
      <c r="G57" s="88" t="s">
        <v>42</v>
      </c>
      <c r="H57" s="88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89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89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89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89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89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89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89"/>
      <c r="DV57" s="175">
        <v>10392</v>
      </c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89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89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89"/>
      <c r="FF57" s="175"/>
      <c r="FG57" s="175"/>
      <c r="FH57" s="175"/>
      <c r="FI57" s="175"/>
      <c r="FJ57" s="175"/>
      <c r="FK57" s="175"/>
      <c r="FL57" s="175"/>
      <c r="FM57" s="175"/>
      <c r="FN57" s="175"/>
      <c r="FO57" s="175"/>
      <c r="FP57" s="175"/>
      <c r="FQ57" s="89"/>
      <c r="FR57" s="175"/>
      <c r="FS57" s="175"/>
      <c r="FT57" s="175"/>
      <c r="FU57" s="175"/>
      <c r="FV57" s="175"/>
      <c r="FW57" s="175"/>
      <c r="FX57" s="175"/>
      <c r="FY57" s="175"/>
      <c r="FZ57" s="175"/>
      <c r="GA57" s="175"/>
      <c r="GB57" s="175"/>
      <c r="GC57" s="89"/>
      <c r="GD57" s="175"/>
      <c r="GE57" s="175"/>
      <c r="GF57" s="175"/>
      <c r="GG57" s="175"/>
      <c r="GH57" s="175"/>
      <c r="GI57" s="175"/>
      <c r="GJ57" s="175"/>
      <c r="GK57" s="175"/>
      <c r="GL57" s="175"/>
      <c r="GM57" s="175"/>
      <c r="GN57" s="175"/>
      <c r="GO57" s="89"/>
      <c r="GP57" s="175"/>
      <c r="GQ57" s="175"/>
      <c r="GR57" s="175"/>
      <c r="GS57" s="175"/>
      <c r="GT57" s="175"/>
      <c r="GU57" s="175"/>
      <c r="GV57" s="175"/>
      <c r="GW57" s="175"/>
      <c r="GX57" s="175"/>
      <c r="GY57" s="175"/>
      <c r="GZ57" s="175"/>
      <c r="HA57" s="89"/>
    </row>
    <row r="58" spans="2:209" ht="12">
      <c r="B58" s="28" t="s">
        <v>60</v>
      </c>
      <c r="C58" s="166" t="s">
        <v>61</v>
      </c>
      <c r="D58" s="167"/>
      <c r="E58" s="303"/>
      <c r="F58" s="61">
        <v>2947680</v>
      </c>
      <c r="G58" s="61">
        <v>2686063</v>
      </c>
      <c r="H58" s="61">
        <v>3946511</v>
      </c>
      <c r="I58" s="61">
        <v>2620100</v>
      </c>
      <c r="J58" s="61">
        <v>3009530</v>
      </c>
      <c r="K58" s="61">
        <v>3968057</v>
      </c>
      <c r="L58" s="61">
        <v>2958275</v>
      </c>
      <c r="M58" s="61">
        <v>2850410</v>
      </c>
      <c r="N58" s="61">
        <v>4629794</v>
      </c>
      <c r="O58" s="61">
        <v>3400636</v>
      </c>
      <c r="P58" s="61">
        <v>2372348</v>
      </c>
      <c r="Q58" s="177">
        <v>3368506</v>
      </c>
      <c r="R58" s="63">
        <v>3067898</v>
      </c>
      <c r="S58" s="63">
        <v>2789132</v>
      </c>
      <c r="T58" s="63">
        <v>3845152</v>
      </c>
      <c r="U58" s="63">
        <v>4187814</v>
      </c>
      <c r="V58" s="63">
        <v>4507874</v>
      </c>
      <c r="W58" s="63">
        <v>4038770</v>
      </c>
      <c r="X58" s="63">
        <v>3550250</v>
      </c>
      <c r="Y58" s="63">
        <v>3909975</v>
      </c>
      <c r="Z58" s="63">
        <v>4987327</v>
      </c>
      <c r="AA58" s="63">
        <v>3189688</v>
      </c>
      <c r="AB58" s="63">
        <v>2577216</v>
      </c>
      <c r="AC58" s="178">
        <v>2423553</v>
      </c>
      <c r="AD58" s="303">
        <v>3116482</v>
      </c>
      <c r="AE58" s="303">
        <v>2930404</v>
      </c>
      <c r="AF58" s="303">
        <v>3522899</v>
      </c>
      <c r="AG58" s="303">
        <v>3229206</v>
      </c>
      <c r="AH58" s="303">
        <v>4021089</v>
      </c>
      <c r="AI58" s="303">
        <v>3639186</v>
      </c>
      <c r="AJ58" s="303">
        <v>3539407</v>
      </c>
      <c r="AK58" s="303">
        <v>3866083</v>
      </c>
      <c r="AL58" s="303">
        <v>3636835</v>
      </c>
      <c r="AM58" s="303">
        <v>4131448</v>
      </c>
      <c r="AN58" s="312">
        <v>3104170</v>
      </c>
      <c r="AO58" s="313">
        <v>2630198</v>
      </c>
      <c r="AP58" s="303">
        <v>2682529</v>
      </c>
      <c r="AQ58" s="303">
        <v>4018450</v>
      </c>
      <c r="AR58" s="303">
        <v>4754349</v>
      </c>
      <c r="AS58" s="303">
        <v>3825038</v>
      </c>
      <c r="AT58" s="303">
        <v>4215811</v>
      </c>
      <c r="AU58" s="303">
        <v>5547595</v>
      </c>
      <c r="AV58" s="303">
        <v>3234102</v>
      </c>
      <c r="AW58" s="303">
        <v>4163283</v>
      </c>
      <c r="AX58" s="303">
        <v>4811047</v>
      </c>
      <c r="AY58" s="303">
        <v>3042521</v>
      </c>
      <c r="AZ58" s="312">
        <v>3191909</v>
      </c>
      <c r="BA58" s="313">
        <v>2938715</v>
      </c>
      <c r="BB58" s="303">
        <v>2682529</v>
      </c>
      <c r="BC58" s="303">
        <v>2590980</v>
      </c>
      <c r="BD58" s="303">
        <v>4003711</v>
      </c>
      <c r="BE58" s="303">
        <v>2987190</v>
      </c>
      <c r="BF58" s="303">
        <v>3317783</v>
      </c>
      <c r="BG58" s="303">
        <v>4665123</v>
      </c>
      <c r="BH58" s="303">
        <v>3938722</v>
      </c>
      <c r="BI58" s="303"/>
      <c r="BJ58" s="303"/>
      <c r="BK58" s="303"/>
      <c r="BL58" s="312"/>
      <c r="BM58" s="31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312"/>
      <c r="BY58" s="313"/>
      <c r="BZ58" s="303"/>
      <c r="CA58" s="303"/>
      <c r="CB58" s="303"/>
      <c r="CC58" s="303"/>
      <c r="CD58" s="303"/>
      <c r="CE58" s="303"/>
      <c r="CF58" s="303"/>
      <c r="CG58" s="303"/>
      <c r="CH58" s="303"/>
      <c r="CI58" s="303"/>
      <c r="CJ58" s="312"/>
      <c r="CK58" s="313"/>
      <c r="CL58" s="303"/>
      <c r="CM58" s="303"/>
      <c r="CN58" s="303"/>
      <c r="CO58" s="303"/>
      <c r="CP58" s="303"/>
      <c r="CQ58" s="303"/>
      <c r="CR58" s="303"/>
      <c r="CS58" s="303"/>
      <c r="CT58" s="303"/>
      <c r="CU58" s="303"/>
      <c r="CV58" s="312"/>
      <c r="CW58" s="313"/>
      <c r="CX58" s="303"/>
      <c r="CY58" s="303"/>
      <c r="CZ58" s="303"/>
      <c r="DA58" s="303"/>
      <c r="DB58" s="303"/>
      <c r="DC58" s="303"/>
      <c r="DD58" s="303"/>
      <c r="DE58" s="303"/>
      <c r="DF58" s="303"/>
      <c r="DG58" s="303"/>
      <c r="DH58" s="312"/>
      <c r="DI58" s="313"/>
      <c r="DJ58" s="303"/>
      <c r="DK58" s="303"/>
      <c r="DL58" s="303"/>
      <c r="DM58" s="303"/>
      <c r="DN58" s="303"/>
      <c r="DO58" s="303"/>
      <c r="DP58" s="303"/>
      <c r="DQ58" s="303"/>
      <c r="DR58" s="303"/>
      <c r="DS58" s="303"/>
      <c r="DT58" s="312"/>
      <c r="DU58" s="313"/>
      <c r="DV58" s="303">
        <v>0</v>
      </c>
      <c r="DW58" s="303"/>
      <c r="DX58" s="303"/>
      <c r="DY58" s="303"/>
      <c r="DZ58" s="303"/>
      <c r="EA58" s="303"/>
      <c r="EB58" s="303"/>
      <c r="EC58" s="303"/>
      <c r="ED58" s="303"/>
      <c r="EE58" s="303"/>
      <c r="EF58" s="312"/>
      <c r="EG58" s="313"/>
      <c r="EH58" s="303"/>
      <c r="EI58" s="303"/>
      <c r="EJ58" s="303"/>
      <c r="EK58" s="303"/>
      <c r="EL58" s="303"/>
      <c r="EM58" s="303"/>
      <c r="EN58" s="303"/>
      <c r="EO58" s="303"/>
      <c r="EP58" s="303"/>
      <c r="EQ58" s="303"/>
      <c r="ER58" s="312"/>
      <c r="ES58" s="313"/>
      <c r="ET58" s="303"/>
      <c r="EU58" s="303"/>
      <c r="EV58" s="303"/>
      <c r="EW58" s="303"/>
      <c r="EX58" s="303"/>
      <c r="EY58" s="303"/>
      <c r="EZ58" s="303"/>
      <c r="FA58" s="303"/>
      <c r="FB58" s="303"/>
      <c r="FC58" s="303"/>
      <c r="FD58" s="312"/>
      <c r="FE58" s="313"/>
      <c r="FF58" s="303"/>
      <c r="FG58" s="303"/>
      <c r="FH58" s="303"/>
      <c r="FI58" s="303"/>
      <c r="FJ58" s="303"/>
      <c r="FK58" s="303"/>
      <c r="FL58" s="303"/>
      <c r="FM58" s="303"/>
      <c r="FN58" s="303"/>
      <c r="FO58" s="303"/>
      <c r="FP58" s="312"/>
      <c r="FQ58" s="313"/>
      <c r="FR58" s="303"/>
      <c r="FS58" s="303"/>
      <c r="FT58" s="303"/>
      <c r="FU58" s="303"/>
      <c r="FV58" s="303"/>
      <c r="FW58" s="303"/>
      <c r="FX58" s="303"/>
      <c r="FY58" s="303"/>
      <c r="FZ58" s="303"/>
      <c r="GA58" s="303"/>
      <c r="GB58" s="312"/>
      <c r="GC58" s="313"/>
      <c r="GD58" s="60"/>
      <c r="GE58" s="303"/>
      <c r="GF58" s="303"/>
      <c r="GG58" s="303"/>
      <c r="GH58" s="303"/>
      <c r="GI58" s="303"/>
      <c r="GJ58" s="303"/>
      <c r="GK58" s="303"/>
      <c r="GL58" s="303"/>
      <c r="GM58" s="303"/>
      <c r="GN58" s="312"/>
      <c r="GO58" s="313"/>
      <c r="GP58" s="303"/>
      <c r="GQ58" s="303"/>
      <c r="GR58" s="303"/>
      <c r="GS58" s="303"/>
      <c r="GT58" s="303"/>
      <c r="GU58" s="303"/>
      <c r="GV58" s="303"/>
      <c r="GW58" s="303"/>
      <c r="GX58" s="303"/>
      <c r="GY58" s="303"/>
      <c r="GZ58" s="312"/>
      <c r="HA58" s="313"/>
    </row>
    <row r="59" spans="2:209" ht="12.75" thickBot="1">
      <c r="B59" s="28"/>
      <c r="C59" s="29"/>
      <c r="D59" s="26" t="s">
        <v>57</v>
      </c>
      <c r="E59" s="159" t="e">
        <v>#DIV/0!</v>
      </c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>
        <f aca="true" t="shared" si="105" ref="R59:AW59">ROUND(R58/F58*100,1)</f>
        <v>104.1</v>
      </c>
      <c r="S59" s="159">
        <f t="shared" si="105"/>
        <v>103.8</v>
      </c>
      <c r="T59" s="159">
        <f t="shared" si="105"/>
        <v>97.4</v>
      </c>
      <c r="U59" s="159">
        <f t="shared" si="105"/>
        <v>159.8</v>
      </c>
      <c r="V59" s="159">
        <f t="shared" si="105"/>
        <v>149.8</v>
      </c>
      <c r="W59" s="159">
        <f t="shared" si="105"/>
        <v>101.8</v>
      </c>
      <c r="X59" s="159">
        <f t="shared" si="105"/>
        <v>120</v>
      </c>
      <c r="Y59" s="159">
        <f t="shared" si="105"/>
        <v>137.2</v>
      </c>
      <c r="Z59" s="159">
        <f t="shared" si="105"/>
        <v>107.7</v>
      </c>
      <c r="AA59" s="159">
        <f t="shared" si="105"/>
        <v>93.8</v>
      </c>
      <c r="AB59" s="159">
        <f t="shared" si="105"/>
        <v>108.6</v>
      </c>
      <c r="AC59" s="159">
        <f t="shared" si="105"/>
        <v>71.9</v>
      </c>
      <c r="AD59" s="160">
        <f t="shared" si="105"/>
        <v>101.6</v>
      </c>
      <c r="AE59" s="160">
        <f t="shared" si="105"/>
        <v>105.1</v>
      </c>
      <c r="AF59" s="160">
        <f t="shared" si="105"/>
        <v>91.6</v>
      </c>
      <c r="AG59" s="160">
        <f t="shared" si="105"/>
        <v>77.1</v>
      </c>
      <c r="AH59" s="160">
        <f t="shared" si="105"/>
        <v>89.2</v>
      </c>
      <c r="AI59" s="160">
        <f t="shared" si="105"/>
        <v>90.1</v>
      </c>
      <c r="AJ59" s="160">
        <f t="shared" si="105"/>
        <v>99.7</v>
      </c>
      <c r="AK59" s="160">
        <f t="shared" si="105"/>
        <v>98.9</v>
      </c>
      <c r="AL59" s="160">
        <f t="shared" si="105"/>
        <v>72.9</v>
      </c>
      <c r="AM59" s="160">
        <f t="shared" si="105"/>
        <v>129.5</v>
      </c>
      <c r="AN59" s="160">
        <f t="shared" si="105"/>
        <v>120.4</v>
      </c>
      <c r="AO59" s="160">
        <f t="shared" si="105"/>
        <v>108.5</v>
      </c>
      <c r="AP59" s="159">
        <f t="shared" si="105"/>
        <v>86.1</v>
      </c>
      <c r="AQ59" s="159">
        <f t="shared" si="105"/>
        <v>137.1</v>
      </c>
      <c r="AR59" s="159">
        <f t="shared" si="105"/>
        <v>135</v>
      </c>
      <c r="AS59" s="159">
        <f t="shared" si="105"/>
        <v>118.5</v>
      </c>
      <c r="AT59" s="159">
        <f t="shared" si="105"/>
        <v>104.8</v>
      </c>
      <c r="AU59" s="159">
        <f t="shared" si="105"/>
        <v>152.4</v>
      </c>
      <c r="AV59" s="159">
        <f t="shared" si="105"/>
        <v>91.4</v>
      </c>
      <c r="AW59" s="159">
        <f t="shared" si="105"/>
        <v>107.7</v>
      </c>
      <c r="AX59" s="159">
        <f aca="true" t="shared" si="106" ref="AX59:CC59">ROUND(AX58/AL58*100,1)</f>
        <v>132.3</v>
      </c>
      <c r="AY59" s="159">
        <f t="shared" si="106"/>
        <v>73.6</v>
      </c>
      <c r="AZ59" s="161">
        <f t="shared" si="106"/>
        <v>102.8</v>
      </c>
      <c r="BA59" s="162">
        <f t="shared" si="106"/>
        <v>111.7</v>
      </c>
      <c r="BB59" s="159">
        <f t="shared" si="106"/>
        <v>100</v>
      </c>
      <c r="BC59" s="159">
        <f t="shared" si="106"/>
        <v>64.5</v>
      </c>
      <c r="BD59" s="159">
        <f t="shared" si="106"/>
        <v>84.2</v>
      </c>
      <c r="BE59" s="159">
        <f t="shared" si="106"/>
        <v>78.1</v>
      </c>
      <c r="BF59" s="159">
        <f t="shared" si="106"/>
        <v>78.7</v>
      </c>
      <c r="BG59" s="159">
        <f t="shared" si="106"/>
        <v>84.1</v>
      </c>
      <c r="BH59" s="159">
        <f t="shared" si="106"/>
        <v>121.8</v>
      </c>
      <c r="BI59" s="159">
        <f t="shared" si="106"/>
        <v>0</v>
      </c>
      <c r="BJ59" s="159">
        <f t="shared" si="106"/>
        <v>0</v>
      </c>
      <c r="BK59" s="159">
        <f t="shared" si="106"/>
        <v>0</v>
      </c>
      <c r="BL59" s="161">
        <f t="shared" si="106"/>
        <v>0</v>
      </c>
      <c r="BM59" s="162">
        <f t="shared" si="106"/>
        <v>0</v>
      </c>
      <c r="BN59" s="159">
        <f t="shared" si="106"/>
        <v>0</v>
      </c>
      <c r="BO59" s="159">
        <f t="shared" si="106"/>
        <v>0</v>
      </c>
      <c r="BP59" s="159">
        <f t="shared" si="106"/>
        <v>0</v>
      </c>
      <c r="BQ59" s="159">
        <f t="shared" si="106"/>
        <v>0</v>
      </c>
      <c r="BR59" s="159">
        <f t="shared" si="106"/>
        <v>0</v>
      </c>
      <c r="BS59" s="159">
        <f t="shared" si="106"/>
        <v>0</v>
      </c>
      <c r="BT59" s="159">
        <f t="shared" si="106"/>
        <v>0</v>
      </c>
      <c r="BU59" s="159" t="e">
        <f t="shared" si="106"/>
        <v>#DIV/0!</v>
      </c>
      <c r="BV59" s="159" t="e">
        <f t="shared" si="106"/>
        <v>#DIV/0!</v>
      </c>
      <c r="BW59" s="159" t="e">
        <f t="shared" si="106"/>
        <v>#DIV/0!</v>
      </c>
      <c r="BX59" s="161" t="e">
        <f t="shared" si="106"/>
        <v>#DIV/0!</v>
      </c>
      <c r="BY59" s="162" t="e">
        <f t="shared" si="106"/>
        <v>#DIV/0!</v>
      </c>
      <c r="BZ59" s="159" t="e">
        <f t="shared" si="106"/>
        <v>#DIV/0!</v>
      </c>
      <c r="CA59" s="159" t="e">
        <f t="shared" si="106"/>
        <v>#DIV/0!</v>
      </c>
      <c r="CB59" s="159" t="e">
        <f t="shared" si="106"/>
        <v>#DIV/0!</v>
      </c>
      <c r="CC59" s="159" t="e">
        <f t="shared" si="106"/>
        <v>#DIV/0!</v>
      </c>
      <c r="CD59" s="159" t="e">
        <f aca="true" t="shared" si="107" ref="CD59:DU59">ROUND(CD58/BR58*100,1)</f>
        <v>#DIV/0!</v>
      </c>
      <c r="CE59" s="159" t="e">
        <f t="shared" si="107"/>
        <v>#DIV/0!</v>
      </c>
      <c r="CF59" s="159" t="e">
        <f t="shared" si="107"/>
        <v>#DIV/0!</v>
      </c>
      <c r="CG59" s="159" t="e">
        <f t="shared" si="107"/>
        <v>#DIV/0!</v>
      </c>
      <c r="CH59" s="159" t="e">
        <f t="shared" si="107"/>
        <v>#DIV/0!</v>
      </c>
      <c r="CI59" s="159" t="e">
        <f t="shared" si="107"/>
        <v>#DIV/0!</v>
      </c>
      <c r="CJ59" s="161" t="e">
        <f t="shared" si="107"/>
        <v>#DIV/0!</v>
      </c>
      <c r="CK59" s="162" t="e">
        <f t="shared" si="107"/>
        <v>#DIV/0!</v>
      </c>
      <c r="CL59" s="159" t="e">
        <f t="shared" si="107"/>
        <v>#DIV/0!</v>
      </c>
      <c r="CM59" s="159" t="e">
        <f t="shared" si="107"/>
        <v>#DIV/0!</v>
      </c>
      <c r="CN59" s="159" t="e">
        <f t="shared" si="107"/>
        <v>#DIV/0!</v>
      </c>
      <c r="CO59" s="159" t="e">
        <f t="shared" si="107"/>
        <v>#DIV/0!</v>
      </c>
      <c r="CP59" s="159" t="e">
        <f t="shared" si="107"/>
        <v>#DIV/0!</v>
      </c>
      <c r="CQ59" s="159" t="e">
        <f t="shared" si="107"/>
        <v>#DIV/0!</v>
      </c>
      <c r="CR59" s="159" t="e">
        <f t="shared" si="107"/>
        <v>#DIV/0!</v>
      </c>
      <c r="CS59" s="159" t="e">
        <f t="shared" si="107"/>
        <v>#DIV/0!</v>
      </c>
      <c r="CT59" s="159" t="e">
        <f t="shared" si="107"/>
        <v>#DIV/0!</v>
      </c>
      <c r="CU59" s="159" t="e">
        <f t="shared" si="107"/>
        <v>#DIV/0!</v>
      </c>
      <c r="CV59" s="161" t="e">
        <f t="shared" si="107"/>
        <v>#DIV/0!</v>
      </c>
      <c r="CW59" s="162" t="e">
        <f t="shared" si="107"/>
        <v>#DIV/0!</v>
      </c>
      <c r="CX59" s="159" t="e">
        <f t="shared" si="107"/>
        <v>#DIV/0!</v>
      </c>
      <c r="CY59" s="159" t="e">
        <f t="shared" si="107"/>
        <v>#DIV/0!</v>
      </c>
      <c r="CZ59" s="159" t="e">
        <f t="shared" si="107"/>
        <v>#DIV/0!</v>
      </c>
      <c r="DA59" s="159" t="e">
        <f t="shared" si="107"/>
        <v>#DIV/0!</v>
      </c>
      <c r="DB59" s="159" t="e">
        <f t="shared" si="107"/>
        <v>#DIV/0!</v>
      </c>
      <c r="DC59" s="159" t="e">
        <f t="shared" si="107"/>
        <v>#DIV/0!</v>
      </c>
      <c r="DD59" s="159" t="e">
        <f t="shared" si="107"/>
        <v>#DIV/0!</v>
      </c>
      <c r="DE59" s="159" t="e">
        <f t="shared" si="107"/>
        <v>#DIV/0!</v>
      </c>
      <c r="DF59" s="159" t="e">
        <f t="shared" si="107"/>
        <v>#DIV/0!</v>
      </c>
      <c r="DG59" s="159" t="e">
        <f t="shared" si="107"/>
        <v>#DIV/0!</v>
      </c>
      <c r="DH59" s="161" t="e">
        <f t="shared" si="107"/>
        <v>#DIV/0!</v>
      </c>
      <c r="DI59" s="162" t="e">
        <f t="shared" si="107"/>
        <v>#DIV/0!</v>
      </c>
      <c r="DJ59" s="159" t="e">
        <f t="shared" si="107"/>
        <v>#DIV/0!</v>
      </c>
      <c r="DK59" s="159" t="e">
        <f t="shared" si="107"/>
        <v>#DIV/0!</v>
      </c>
      <c r="DL59" s="159" t="e">
        <f t="shared" si="107"/>
        <v>#DIV/0!</v>
      </c>
      <c r="DM59" s="159" t="e">
        <f t="shared" si="107"/>
        <v>#DIV/0!</v>
      </c>
      <c r="DN59" s="159" t="e">
        <f t="shared" si="107"/>
        <v>#DIV/0!</v>
      </c>
      <c r="DO59" s="159" t="e">
        <f t="shared" si="107"/>
        <v>#DIV/0!</v>
      </c>
      <c r="DP59" s="159" t="e">
        <f t="shared" si="107"/>
        <v>#DIV/0!</v>
      </c>
      <c r="DQ59" s="159" t="e">
        <f t="shared" si="107"/>
        <v>#DIV/0!</v>
      </c>
      <c r="DR59" s="159" t="e">
        <f t="shared" si="107"/>
        <v>#DIV/0!</v>
      </c>
      <c r="DS59" s="159" t="e">
        <f t="shared" si="107"/>
        <v>#DIV/0!</v>
      </c>
      <c r="DT59" s="161" t="e">
        <f t="shared" si="107"/>
        <v>#DIV/0!</v>
      </c>
      <c r="DU59" s="162" t="e">
        <f t="shared" si="107"/>
        <v>#DIV/0!</v>
      </c>
      <c r="DV59" s="159" t="e">
        <f aca="true" t="shared" si="108" ref="DV59:EO59">ROUND(DV58/DJ58*100,1)</f>
        <v>#DIV/0!</v>
      </c>
      <c r="DW59" s="159" t="e">
        <f t="shared" si="108"/>
        <v>#DIV/0!</v>
      </c>
      <c r="DX59" s="159" t="e">
        <f t="shared" si="108"/>
        <v>#DIV/0!</v>
      </c>
      <c r="DY59" s="159" t="e">
        <f t="shared" si="108"/>
        <v>#DIV/0!</v>
      </c>
      <c r="DZ59" s="159" t="e">
        <f t="shared" si="108"/>
        <v>#DIV/0!</v>
      </c>
      <c r="EA59" s="159" t="e">
        <f t="shared" si="108"/>
        <v>#DIV/0!</v>
      </c>
      <c r="EB59" s="159" t="e">
        <f t="shared" si="108"/>
        <v>#DIV/0!</v>
      </c>
      <c r="EC59" s="159" t="e">
        <f t="shared" si="108"/>
        <v>#DIV/0!</v>
      </c>
      <c r="ED59" s="159" t="e">
        <f t="shared" si="108"/>
        <v>#DIV/0!</v>
      </c>
      <c r="EE59" s="159" t="e">
        <f t="shared" si="108"/>
        <v>#DIV/0!</v>
      </c>
      <c r="EF59" s="161" t="e">
        <f t="shared" si="108"/>
        <v>#DIV/0!</v>
      </c>
      <c r="EG59" s="162" t="e">
        <f t="shared" si="108"/>
        <v>#DIV/0!</v>
      </c>
      <c r="EH59" s="159" t="e">
        <f t="shared" si="108"/>
        <v>#DIV/0!</v>
      </c>
      <c r="EI59" s="159" t="e">
        <f t="shared" si="108"/>
        <v>#DIV/0!</v>
      </c>
      <c r="EJ59" s="159" t="e">
        <f t="shared" si="108"/>
        <v>#DIV/0!</v>
      </c>
      <c r="EK59" s="159" t="e">
        <f t="shared" si="108"/>
        <v>#DIV/0!</v>
      </c>
      <c r="EL59" s="159" t="e">
        <f t="shared" si="108"/>
        <v>#DIV/0!</v>
      </c>
      <c r="EM59" s="159" t="e">
        <f t="shared" si="108"/>
        <v>#DIV/0!</v>
      </c>
      <c r="EN59" s="159" t="e">
        <f t="shared" si="108"/>
        <v>#DIV/0!</v>
      </c>
      <c r="EO59" s="159" t="e">
        <f t="shared" si="108"/>
        <v>#DIV/0!</v>
      </c>
      <c r="EP59" s="159" t="e">
        <f aca="true" t="shared" si="109" ref="EP59:FU59">ROUND(EP58/ED58*100,1)</f>
        <v>#DIV/0!</v>
      </c>
      <c r="EQ59" s="159" t="e">
        <f t="shared" si="109"/>
        <v>#DIV/0!</v>
      </c>
      <c r="ER59" s="161" t="e">
        <f t="shared" si="109"/>
        <v>#DIV/0!</v>
      </c>
      <c r="ES59" s="162" t="e">
        <f t="shared" si="109"/>
        <v>#DIV/0!</v>
      </c>
      <c r="ET59" s="159" t="e">
        <f t="shared" si="109"/>
        <v>#DIV/0!</v>
      </c>
      <c r="EU59" s="159" t="e">
        <f t="shared" si="109"/>
        <v>#DIV/0!</v>
      </c>
      <c r="EV59" s="159" t="e">
        <f t="shared" si="109"/>
        <v>#DIV/0!</v>
      </c>
      <c r="EW59" s="159" t="e">
        <f t="shared" si="109"/>
        <v>#DIV/0!</v>
      </c>
      <c r="EX59" s="159" t="e">
        <f t="shared" si="109"/>
        <v>#DIV/0!</v>
      </c>
      <c r="EY59" s="159" t="e">
        <f t="shared" si="109"/>
        <v>#DIV/0!</v>
      </c>
      <c r="EZ59" s="159" t="e">
        <f t="shared" si="109"/>
        <v>#DIV/0!</v>
      </c>
      <c r="FA59" s="159" t="e">
        <f t="shared" si="109"/>
        <v>#DIV/0!</v>
      </c>
      <c r="FB59" s="159" t="e">
        <f t="shared" si="109"/>
        <v>#DIV/0!</v>
      </c>
      <c r="FC59" s="159" t="e">
        <f t="shared" si="109"/>
        <v>#DIV/0!</v>
      </c>
      <c r="FD59" s="161" t="e">
        <f t="shared" si="109"/>
        <v>#DIV/0!</v>
      </c>
      <c r="FE59" s="162" t="e">
        <f t="shared" si="109"/>
        <v>#DIV/0!</v>
      </c>
      <c r="FF59" s="159" t="e">
        <f t="shared" si="109"/>
        <v>#DIV/0!</v>
      </c>
      <c r="FG59" s="159" t="e">
        <f t="shared" si="109"/>
        <v>#DIV/0!</v>
      </c>
      <c r="FH59" s="159" t="e">
        <f t="shared" si="109"/>
        <v>#DIV/0!</v>
      </c>
      <c r="FI59" s="159" t="e">
        <f t="shared" si="109"/>
        <v>#DIV/0!</v>
      </c>
      <c r="FJ59" s="159" t="e">
        <f t="shared" si="109"/>
        <v>#DIV/0!</v>
      </c>
      <c r="FK59" s="159" t="e">
        <f t="shared" si="109"/>
        <v>#DIV/0!</v>
      </c>
      <c r="FL59" s="159" t="e">
        <f t="shared" si="109"/>
        <v>#DIV/0!</v>
      </c>
      <c r="FM59" s="159" t="e">
        <f t="shared" si="109"/>
        <v>#DIV/0!</v>
      </c>
      <c r="FN59" s="159" t="e">
        <f t="shared" si="109"/>
        <v>#DIV/0!</v>
      </c>
      <c r="FO59" s="159" t="e">
        <f t="shared" si="109"/>
        <v>#DIV/0!</v>
      </c>
      <c r="FP59" s="161" t="e">
        <f t="shared" si="109"/>
        <v>#DIV/0!</v>
      </c>
      <c r="FQ59" s="162" t="e">
        <f t="shared" si="109"/>
        <v>#DIV/0!</v>
      </c>
      <c r="FR59" s="159" t="e">
        <f t="shared" si="109"/>
        <v>#DIV/0!</v>
      </c>
      <c r="FS59" s="159" t="e">
        <f t="shared" si="109"/>
        <v>#DIV/0!</v>
      </c>
      <c r="FT59" s="159" t="e">
        <f t="shared" si="109"/>
        <v>#DIV/0!</v>
      </c>
      <c r="FU59" s="159" t="e">
        <f t="shared" si="109"/>
        <v>#DIV/0!</v>
      </c>
      <c r="FV59" s="159" t="e">
        <f aca="true" t="shared" si="110" ref="FV59:HA59">ROUND(FV58/FJ58*100,1)</f>
        <v>#DIV/0!</v>
      </c>
      <c r="FW59" s="159" t="e">
        <f t="shared" si="110"/>
        <v>#DIV/0!</v>
      </c>
      <c r="FX59" s="159" t="e">
        <f t="shared" si="110"/>
        <v>#DIV/0!</v>
      </c>
      <c r="FY59" s="159" t="e">
        <f t="shared" si="110"/>
        <v>#DIV/0!</v>
      </c>
      <c r="FZ59" s="159" t="e">
        <f t="shared" si="110"/>
        <v>#DIV/0!</v>
      </c>
      <c r="GA59" s="159" t="e">
        <f t="shared" si="110"/>
        <v>#DIV/0!</v>
      </c>
      <c r="GB59" s="161" t="e">
        <f t="shared" si="110"/>
        <v>#DIV/0!</v>
      </c>
      <c r="GC59" s="162" t="e">
        <f t="shared" si="110"/>
        <v>#DIV/0!</v>
      </c>
      <c r="GD59" s="159" t="e">
        <f t="shared" si="110"/>
        <v>#DIV/0!</v>
      </c>
      <c r="GE59" s="159" t="e">
        <f t="shared" si="110"/>
        <v>#DIV/0!</v>
      </c>
      <c r="GF59" s="159" t="e">
        <f t="shared" si="110"/>
        <v>#DIV/0!</v>
      </c>
      <c r="GG59" s="159" t="e">
        <f t="shared" si="110"/>
        <v>#DIV/0!</v>
      </c>
      <c r="GH59" s="159" t="e">
        <f t="shared" si="110"/>
        <v>#DIV/0!</v>
      </c>
      <c r="GI59" s="159" t="e">
        <f t="shared" si="110"/>
        <v>#DIV/0!</v>
      </c>
      <c r="GJ59" s="159" t="e">
        <f t="shared" si="110"/>
        <v>#DIV/0!</v>
      </c>
      <c r="GK59" s="159" t="e">
        <f t="shared" si="110"/>
        <v>#DIV/0!</v>
      </c>
      <c r="GL59" s="159" t="e">
        <f t="shared" si="110"/>
        <v>#DIV/0!</v>
      </c>
      <c r="GM59" s="159" t="e">
        <f t="shared" si="110"/>
        <v>#DIV/0!</v>
      </c>
      <c r="GN59" s="161" t="e">
        <f t="shared" si="110"/>
        <v>#DIV/0!</v>
      </c>
      <c r="GO59" s="162" t="e">
        <f t="shared" si="110"/>
        <v>#DIV/0!</v>
      </c>
      <c r="GP59" s="159" t="e">
        <f t="shared" si="110"/>
        <v>#DIV/0!</v>
      </c>
      <c r="GQ59" s="159" t="e">
        <f t="shared" si="110"/>
        <v>#DIV/0!</v>
      </c>
      <c r="GR59" s="159" t="e">
        <f t="shared" si="110"/>
        <v>#DIV/0!</v>
      </c>
      <c r="GS59" s="159" t="e">
        <f t="shared" si="110"/>
        <v>#DIV/0!</v>
      </c>
      <c r="GT59" s="159" t="e">
        <f t="shared" si="110"/>
        <v>#DIV/0!</v>
      </c>
      <c r="GU59" s="159" t="e">
        <f t="shared" si="110"/>
        <v>#DIV/0!</v>
      </c>
      <c r="GV59" s="159" t="e">
        <f t="shared" si="110"/>
        <v>#DIV/0!</v>
      </c>
      <c r="GW59" s="159" t="e">
        <f t="shared" si="110"/>
        <v>#DIV/0!</v>
      </c>
      <c r="GX59" s="159" t="e">
        <f t="shared" si="110"/>
        <v>#DIV/0!</v>
      </c>
      <c r="GY59" s="159" t="e">
        <f t="shared" si="110"/>
        <v>#DIV/0!</v>
      </c>
      <c r="GZ59" s="161" t="e">
        <f t="shared" si="110"/>
        <v>#DIV/0!</v>
      </c>
      <c r="HA59" s="162" t="e">
        <f t="shared" si="110"/>
        <v>#DIV/0!</v>
      </c>
    </row>
    <row r="60" spans="2:209" ht="12.75" hidden="1" thickBot="1">
      <c r="B60" s="29"/>
      <c r="C60" s="29"/>
      <c r="D60" s="163"/>
      <c r="E60" s="164"/>
      <c r="F60" s="50" t="e">
        <f>ROUNDDOWN(E59,0)&amp;"."</f>
        <v>#DIV/0!</v>
      </c>
      <c r="G60" s="51" t="e">
        <f>ROUND((+E59-ROUNDDOWN(E59,0))*10,0)</f>
        <v>#DIV/0!</v>
      </c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5"/>
      <c r="AG60" s="165"/>
      <c r="AH60" s="165"/>
      <c r="AI60" s="165"/>
      <c r="AJ60" s="165"/>
      <c r="AK60" s="165"/>
      <c r="AL60" s="165"/>
      <c r="AM60" s="165"/>
      <c r="AN60" s="165"/>
      <c r="AO60" s="179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80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80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80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80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80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80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80"/>
      <c r="DV60" s="164">
        <v>9219</v>
      </c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80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80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80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80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80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80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80"/>
    </row>
    <row r="61" spans="2:209" ht="12.75" hidden="1" thickBot="1">
      <c r="B61" s="67"/>
      <c r="C61" s="67"/>
      <c r="D61" s="171"/>
      <c r="E61" s="172"/>
      <c r="F61" s="181">
        <f>ROUND(E58/100000,0)</f>
        <v>0</v>
      </c>
      <c r="G61" s="182" t="s">
        <v>42</v>
      </c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83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83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83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83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83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83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83"/>
      <c r="DV61" s="172">
        <v>0</v>
      </c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83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83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83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83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83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83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83"/>
    </row>
    <row r="62" spans="2:209" ht="12">
      <c r="B62" s="132" t="s">
        <v>52</v>
      </c>
      <c r="C62" s="184"/>
      <c r="D62" s="185" t="s">
        <v>62</v>
      </c>
      <c r="E62" s="186"/>
      <c r="F62" s="187">
        <v>2004</v>
      </c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7">
        <v>2005</v>
      </c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8"/>
      <c r="AD62" s="187">
        <v>2006</v>
      </c>
      <c r="AE62" s="186"/>
      <c r="AF62" s="189"/>
      <c r="AG62" s="189"/>
      <c r="AH62" s="189"/>
      <c r="AI62" s="189"/>
      <c r="AJ62" s="189"/>
      <c r="AK62" s="189"/>
      <c r="AL62" s="189"/>
      <c r="AM62" s="189"/>
      <c r="AN62" s="189"/>
      <c r="AO62" s="190"/>
      <c r="AP62" s="187">
        <v>2007</v>
      </c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91"/>
      <c r="BB62" s="187">
        <v>2007</v>
      </c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91"/>
      <c r="BN62" s="187">
        <f>BB62+1</f>
        <v>2008</v>
      </c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91"/>
      <c r="BZ62" s="187">
        <f>BN62+1</f>
        <v>2009</v>
      </c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91"/>
      <c r="CL62" s="187">
        <f>BZ62+1</f>
        <v>2010</v>
      </c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91"/>
      <c r="CX62" s="187">
        <f>CL62+1</f>
        <v>2011</v>
      </c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91"/>
      <c r="DJ62" s="187">
        <f>CX62+1</f>
        <v>2012</v>
      </c>
      <c r="DK62" s="186"/>
      <c r="DL62" s="186"/>
      <c r="DM62" s="186"/>
      <c r="DN62" s="186"/>
      <c r="DO62" s="186"/>
      <c r="DP62" s="186"/>
      <c r="DQ62" s="186"/>
      <c r="DR62" s="186"/>
      <c r="DS62" s="186"/>
      <c r="DT62" s="186"/>
      <c r="DU62" s="191"/>
      <c r="DV62" s="187">
        <v>0</v>
      </c>
      <c r="DW62" s="186"/>
      <c r="DX62" s="186"/>
      <c r="DY62" s="186"/>
      <c r="DZ62" s="186"/>
      <c r="EA62" s="186"/>
      <c r="EB62" s="186"/>
      <c r="EC62" s="186"/>
      <c r="ED62" s="186"/>
      <c r="EE62" s="186"/>
      <c r="EF62" s="186"/>
      <c r="EG62" s="191"/>
      <c r="EH62" s="187">
        <f>DV62+1</f>
        <v>1</v>
      </c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91"/>
      <c r="ET62" s="187">
        <f>EH62+1</f>
        <v>2</v>
      </c>
      <c r="EU62" s="186"/>
      <c r="EV62" s="186"/>
      <c r="EW62" s="186"/>
      <c r="EX62" s="186"/>
      <c r="EY62" s="186"/>
      <c r="EZ62" s="186"/>
      <c r="FA62" s="186"/>
      <c r="FB62" s="186"/>
      <c r="FC62" s="186"/>
      <c r="FD62" s="186"/>
      <c r="FE62" s="191"/>
      <c r="FF62" s="187">
        <f>ET62+1</f>
        <v>3</v>
      </c>
      <c r="FG62" s="186"/>
      <c r="FH62" s="186"/>
      <c r="FI62" s="186"/>
      <c r="FJ62" s="186"/>
      <c r="FK62" s="186"/>
      <c r="FL62" s="186"/>
      <c r="FM62" s="186"/>
      <c r="FN62" s="186"/>
      <c r="FO62" s="186"/>
      <c r="FP62" s="186"/>
      <c r="FQ62" s="191"/>
      <c r="FR62" s="187">
        <f>FF62+1</f>
        <v>4</v>
      </c>
      <c r="FS62" s="186"/>
      <c r="FT62" s="186"/>
      <c r="FU62" s="186"/>
      <c r="FV62" s="186"/>
      <c r="FW62" s="186"/>
      <c r="FX62" s="186"/>
      <c r="FY62" s="186"/>
      <c r="FZ62" s="186"/>
      <c r="GA62" s="186"/>
      <c r="GB62" s="186"/>
      <c r="GC62" s="191"/>
      <c r="GD62" s="187">
        <f>FR62+1</f>
        <v>5</v>
      </c>
      <c r="GE62" s="186"/>
      <c r="GF62" s="186"/>
      <c r="GG62" s="186"/>
      <c r="GH62" s="186"/>
      <c r="GI62" s="186"/>
      <c r="GJ62" s="186"/>
      <c r="GK62" s="186"/>
      <c r="GL62" s="186"/>
      <c r="GM62" s="186"/>
      <c r="GN62" s="186"/>
      <c r="GO62" s="191"/>
      <c r="GP62" s="187">
        <f>GD62+1</f>
        <v>6</v>
      </c>
      <c r="GQ62" s="186"/>
      <c r="GR62" s="186"/>
      <c r="GS62" s="186"/>
      <c r="GT62" s="186"/>
      <c r="GU62" s="186"/>
      <c r="GV62" s="186"/>
      <c r="GW62" s="186"/>
      <c r="GX62" s="186"/>
      <c r="GY62" s="186"/>
      <c r="GZ62" s="186"/>
      <c r="HA62" s="191"/>
    </row>
    <row r="63" spans="2:209" ht="12">
      <c r="B63" s="192" t="s">
        <v>54</v>
      </c>
      <c r="C63" s="151"/>
      <c r="D63" s="193" t="s">
        <v>63</v>
      </c>
      <c r="E63" s="194">
        <v>11</v>
      </c>
      <c r="F63" s="194">
        <v>1</v>
      </c>
      <c r="G63" s="194">
        <v>2</v>
      </c>
      <c r="H63" s="194">
        <v>3</v>
      </c>
      <c r="I63" s="194">
        <v>4</v>
      </c>
      <c r="J63" s="194">
        <v>5</v>
      </c>
      <c r="K63" s="194">
        <v>6</v>
      </c>
      <c r="L63" s="194">
        <v>7</v>
      </c>
      <c r="M63" s="194">
        <v>8</v>
      </c>
      <c r="N63" s="194">
        <v>9</v>
      </c>
      <c r="O63" s="194">
        <v>10</v>
      </c>
      <c r="P63" s="194">
        <v>11</v>
      </c>
      <c r="Q63" s="194">
        <v>12</v>
      </c>
      <c r="R63" s="194">
        <v>1</v>
      </c>
      <c r="S63" s="194">
        <v>2</v>
      </c>
      <c r="T63" s="194">
        <v>3</v>
      </c>
      <c r="U63" s="194">
        <v>4</v>
      </c>
      <c r="V63" s="194">
        <v>5</v>
      </c>
      <c r="W63" s="194">
        <v>6</v>
      </c>
      <c r="X63" s="194">
        <v>7</v>
      </c>
      <c r="Y63" s="194">
        <v>8</v>
      </c>
      <c r="Z63" s="194">
        <v>9</v>
      </c>
      <c r="AA63" s="194">
        <v>10</v>
      </c>
      <c r="AB63" s="194">
        <v>11</v>
      </c>
      <c r="AC63" s="194">
        <v>12</v>
      </c>
      <c r="AD63" s="194">
        <v>1</v>
      </c>
      <c r="AE63" s="194">
        <v>2</v>
      </c>
      <c r="AF63" s="195">
        <v>3</v>
      </c>
      <c r="AG63" s="195">
        <v>4</v>
      </c>
      <c r="AH63" s="195">
        <v>5</v>
      </c>
      <c r="AI63" s="195">
        <v>6</v>
      </c>
      <c r="AJ63" s="195">
        <v>7</v>
      </c>
      <c r="AK63" s="195">
        <v>8</v>
      </c>
      <c r="AL63" s="195">
        <v>9</v>
      </c>
      <c r="AM63" s="195">
        <v>10</v>
      </c>
      <c r="AN63" s="195">
        <v>11</v>
      </c>
      <c r="AO63" s="196">
        <v>12</v>
      </c>
      <c r="AP63" s="194">
        <v>1</v>
      </c>
      <c r="AQ63" s="194">
        <v>2</v>
      </c>
      <c r="AR63" s="194">
        <v>3</v>
      </c>
      <c r="AS63" s="194">
        <v>4</v>
      </c>
      <c r="AT63" s="194">
        <v>5</v>
      </c>
      <c r="AU63" s="194">
        <v>6</v>
      </c>
      <c r="AV63" s="194">
        <v>7</v>
      </c>
      <c r="AW63" s="194">
        <v>8</v>
      </c>
      <c r="AX63" s="194">
        <v>9</v>
      </c>
      <c r="AY63" s="194">
        <v>10</v>
      </c>
      <c r="AZ63" s="197">
        <v>11</v>
      </c>
      <c r="BA63" s="198">
        <v>12</v>
      </c>
      <c r="BB63" s="194">
        <v>1</v>
      </c>
      <c r="BC63" s="194">
        <v>2</v>
      </c>
      <c r="BD63" s="194">
        <v>3</v>
      </c>
      <c r="BE63" s="194">
        <v>4</v>
      </c>
      <c r="BF63" s="194">
        <v>5</v>
      </c>
      <c r="BG63" s="194">
        <v>6</v>
      </c>
      <c r="BH63" s="194">
        <v>7</v>
      </c>
      <c r="BI63" s="194">
        <v>8</v>
      </c>
      <c r="BJ63" s="194">
        <v>9</v>
      </c>
      <c r="BK63" s="194">
        <v>10</v>
      </c>
      <c r="BL63" s="197">
        <v>11</v>
      </c>
      <c r="BM63" s="198">
        <v>12</v>
      </c>
      <c r="BN63" s="194">
        <v>1</v>
      </c>
      <c r="BO63" s="194">
        <v>2</v>
      </c>
      <c r="BP63" s="194">
        <v>3</v>
      </c>
      <c r="BQ63" s="194">
        <v>4</v>
      </c>
      <c r="BR63" s="194">
        <v>5</v>
      </c>
      <c r="BS63" s="194">
        <v>6</v>
      </c>
      <c r="BT63" s="194">
        <v>7</v>
      </c>
      <c r="BU63" s="194">
        <v>8</v>
      </c>
      <c r="BV63" s="194">
        <v>9</v>
      </c>
      <c r="BW63" s="194">
        <v>10</v>
      </c>
      <c r="BX63" s="197">
        <v>11</v>
      </c>
      <c r="BY63" s="198">
        <v>12</v>
      </c>
      <c r="BZ63" s="194">
        <v>1</v>
      </c>
      <c r="CA63" s="194">
        <v>2</v>
      </c>
      <c r="CB63" s="194">
        <v>3</v>
      </c>
      <c r="CC63" s="194">
        <v>4</v>
      </c>
      <c r="CD63" s="194">
        <v>5</v>
      </c>
      <c r="CE63" s="194">
        <v>6</v>
      </c>
      <c r="CF63" s="194">
        <v>7</v>
      </c>
      <c r="CG63" s="194">
        <v>8</v>
      </c>
      <c r="CH63" s="194">
        <v>9</v>
      </c>
      <c r="CI63" s="194">
        <v>10</v>
      </c>
      <c r="CJ63" s="197">
        <v>11</v>
      </c>
      <c r="CK63" s="198">
        <v>12</v>
      </c>
      <c r="CL63" s="194">
        <v>1</v>
      </c>
      <c r="CM63" s="194">
        <v>2</v>
      </c>
      <c r="CN63" s="194">
        <v>3</v>
      </c>
      <c r="CO63" s="194">
        <v>4</v>
      </c>
      <c r="CP63" s="194">
        <v>5</v>
      </c>
      <c r="CQ63" s="194">
        <v>6</v>
      </c>
      <c r="CR63" s="194">
        <v>7</v>
      </c>
      <c r="CS63" s="194">
        <v>8</v>
      </c>
      <c r="CT63" s="194">
        <v>9</v>
      </c>
      <c r="CU63" s="194">
        <v>10</v>
      </c>
      <c r="CV63" s="197">
        <v>11</v>
      </c>
      <c r="CW63" s="198">
        <v>12</v>
      </c>
      <c r="CX63" s="194">
        <v>1</v>
      </c>
      <c r="CY63" s="194">
        <v>2</v>
      </c>
      <c r="CZ63" s="194">
        <v>3</v>
      </c>
      <c r="DA63" s="194">
        <v>4</v>
      </c>
      <c r="DB63" s="194">
        <v>5</v>
      </c>
      <c r="DC63" s="194">
        <v>6</v>
      </c>
      <c r="DD63" s="194">
        <v>7</v>
      </c>
      <c r="DE63" s="194">
        <v>8</v>
      </c>
      <c r="DF63" s="194">
        <v>9</v>
      </c>
      <c r="DG63" s="194">
        <v>10</v>
      </c>
      <c r="DH63" s="197">
        <v>11</v>
      </c>
      <c r="DI63" s="198">
        <v>12</v>
      </c>
      <c r="DJ63" s="194">
        <v>1</v>
      </c>
      <c r="DK63" s="194">
        <v>2</v>
      </c>
      <c r="DL63" s="194">
        <v>3</v>
      </c>
      <c r="DM63" s="194">
        <v>4</v>
      </c>
      <c r="DN63" s="194">
        <v>5</v>
      </c>
      <c r="DO63" s="194">
        <v>6</v>
      </c>
      <c r="DP63" s="194">
        <v>7</v>
      </c>
      <c r="DQ63" s="194">
        <v>8</v>
      </c>
      <c r="DR63" s="194">
        <v>9</v>
      </c>
      <c r="DS63" s="194">
        <v>10</v>
      </c>
      <c r="DT63" s="197">
        <v>11</v>
      </c>
      <c r="DU63" s="198">
        <v>12</v>
      </c>
      <c r="DV63" s="194">
        <v>1</v>
      </c>
      <c r="DW63" s="194">
        <v>2</v>
      </c>
      <c r="DX63" s="194">
        <v>3</v>
      </c>
      <c r="DY63" s="194">
        <v>4</v>
      </c>
      <c r="DZ63" s="194">
        <v>5</v>
      </c>
      <c r="EA63" s="194">
        <v>6</v>
      </c>
      <c r="EB63" s="194">
        <v>7</v>
      </c>
      <c r="EC63" s="194">
        <v>8</v>
      </c>
      <c r="ED63" s="194">
        <v>9</v>
      </c>
      <c r="EE63" s="194">
        <v>10</v>
      </c>
      <c r="EF63" s="197">
        <v>11</v>
      </c>
      <c r="EG63" s="198">
        <v>12</v>
      </c>
      <c r="EH63" s="194">
        <v>1</v>
      </c>
      <c r="EI63" s="194">
        <v>2</v>
      </c>
      <c r="EJ63" s="194">
        <v>3</v>
      </c>
      <c r="EK63" s="194">
        <v>4</v>
      </c>
      <c r="EL63" s="194">
        <v>5</v>
      </c>
      <c r="EM63" s="194">
        <v>6</v>
      </c>
      <c r="EN63" s="194">
        <v>7</v>
      </c>
      <c r="EO63" s="194">
        <v>8</v>
      </c>
      <c r="EP63" s="194">
        <v>9</v>
      </c>
      <c r="EQ63" s="194">
        <v>10</v>
      </c>
      <c r="ER63" s="197">
        <v>11</v>
      </c>
      <c r="ES63" s="198">
        <v>12</v>
      </c>
      <c r="ET63" s="194">
        <v>1</v>
      </c>
      <c r="EU63" s="194">
        <v>2</v>
      </c>
      <c r="EV63" s="194">
        <v>3</v>
      </c>
      <c r="EW63" s="194">
        <v>4</v>
      </c>
      <c r="EX63" s="194">
        <v>5</v>
      </c>
      <c r="EY63" s="194">
        <v>6</v>
      </c>
      <c r="EZ63" s="194">
        <v>7</v>
      </c>
      <c r="FA63" s="194">
        <v>8</v>
      </c>
      <c r="FB63" s="194">
        <v>9</v>
      </c>
      <c r="FC63" s="194">
        <v>10</v>
      </c>
      <c r="FD63" s="197">
        <v>11</v>
      </c>
      <c r="FE63" s="198">
        <v>12</v>
      </c>
      <c r="FF63" s="194">
        <v>1</v>
      </c>
      <c r="FG63" s="194">
        <v>2</v>
      </c>
      <c r="FH63" s="194">
        <v>3</v>
      </c>
      <c r="FI63" s="194">
        <v>4</v>
      </c>
      <c r="FJ63" s="194">
        <v>5</v>
      </c>
      <c r="FK63" s="194">
        <v>6</v>
      </c>
      <c r="FL63" s="194">
        <v>7</v>
      </c>
      <c r="FM63" s="194">
        <v>8</v>
      </c>
      <c r="FN63" s="194">
        <v>9</v>
      </c>
      <c r="FO63" s="194">
        <v>10</v>
      </c>
      <c r="FP63" s="197">
        <v>11</v>
      </c>
      <c r="FQ63" s="198">
        <v>12</v>
      </c>
      <c r="FR63" s="194">
        <v>1</v>
      </c>
      <c r="FS63" s="194">
        <v>2</v>
      </c>
      <c r="FT63" s="194">
        <v>3</v>
      </c>
      <c r="FU63" s="194">
        <v>4</v>
      </c>
      <c r="FV63" s="194">
        <v>5</v>
      </c>
      <c r="FW63" s="194">
        <v>6</v>
      </c>
      <c r="FX63" s="194">
        <v>7</v>
      </c>
      <c r="FY63" s="194">
        <v>8</v>
      </c>
      <c r="FZ63" s="194">
        <v>9</v>
      </c>
      <c r="GA63" s="194">
        <v>10</v>
      </c>
      <c r="GB63" s="197">
        <v>11</v>
      </c>
      <c r="GC63" s="198">
        <v>12</v>
      </c>
      <c r="GD63" s="194">
        <v>1</v>
      </c>
      <c r="GE63" s="194">
        <v>2</v>
      </c>
      <c r="GF63" s="194">
        <v>3</v>
      </c>
      <c r="GG63" s="194">
        <v>4</v>
      </c>
      <c r="GH63" s="194">
        <v>5</v>
      </c>
      <c r="GI63" s="194">
        <v>6</v>
      </c>
      <c r="GJ63" s="194">
        <v>7</v>
      </c>
      <c r="GK63" s="194">
        <v>8</v>
      </c>
      <c r="GL63" s="194">
        <v>9</v>
      </c>
      <c r="GM63" s="194">
        <v>10</v>
      </c>
      <c r="GN63" s="197">
        <v>11</v>
      </c>
      <c r="GO63" s="198">
        <v>12</v>
      </c>
      <c r="GP63" s="194">
        <v>1</v>
      </c>
      <c r="GQ63" s="194">
        <v>2</v>
      </c>
      <c r="GR63" s="194">
        <v>3</v>
      </c>
      <c r="GS63" s="194">
        <v>4</v>
      </c>
      <c r="GT63" s="194">
        <v>5</v>
      </c>
      <c r="GU63" s="194">
        <v>6</v>
      </c>
      <c r="GV63" s="194">
        <v>7</v>
      </c>
      <c r="GW63" s="194">
        <v>8</v>
      </c>
      <c r="GX63" s="194">
        <v>9</v>
      </c>
      <c r="GY63" s="194">
        <v>10</v>
      </c>
      <c r="GZ63" s="197">
        <v>11</v>
      </c>
      <c r="HA63" s="198">
        <v>12</v>
      </c>
    </row>
    <row r="64" spans="2:209" ht="12">
      <c r="B64" s="28"/>
      <c r="C64" s="29"/>
      <c r="D64" s="199" t="s">
        <v>108</v>
      </c>
      <c r="E64" s="200">
        <v>100</v>
      </c>
      <c r="F64" s="200">
        <v>100</v>
      </c>
      <c r="G64" s="200">
        <v>100</v>
      </c>
      <c r="H64" s="200">
        <v>100</v>
      </c>
      <c r="I64" s="200">
        <v>100</v>
      </c>
      <c r="J64" s="200">
        <v>100</v>
      </c>
      <c r="K64" s="200">
        <v>100</v>
      </c>
      <c r="L64" s="200">
        <v>100</v>
      </c>
      <c r="M64" s="200">
        <v>100</v>
      </c>
      <c r="N64" s="200">
        <v>100</v>
      </c>
      <c r="O64" s="200">
        <v>100</v>
      </c>
      <c r="P64" s="200">
        <v>100</v>
      </c>
      <c r="Q64" s="200">
        <v>100</v>
      </c>
      <c r="R64" s="200">
        <v>100</v>
      </c>
      <c r="S64" s="200">
        <v>100</v>
      </c>
      <c r="T64" s="200">
        <v>100</v>
      </c>
      <c r="U64" s="200">
        <v>100</v>
      </c>
      <c r="V64" s="200">
        <v>100</v>
      </c>
      <c r="W64" s="200">
        <v>100</v>
      </c>
      <c r="X64" s="200">
        <v>100</v>
      </c>
      <c r="Y64" s="200">
        <v>100</v>
      </c>
      <c r="Z64" s="200">
        <v>100</v>
      </c>
      <c r="AA64" s="200">
        <v>100</v>
      </c>
      <c r="AB64" s="200">
        <v>100</v>
      </c>
      <c r="AC64" s="200">
        <v>100</v>
      </c>
      <c r="AD64" s="200">
        <v>100</v>
      </c>
      <c r="AE64" s="200">
        <v>100</v>
      </c>
      <c r="AF64" s="201">
        <v>100</v>
      </c>
      <c r="AG64" s="201">
        <v>100</v>
      </c>
      <c r="AH64" s="201">
        <v>100</v>
      </c>
      <c r="AI64" s="201">
        <v>100</v>
      </c>
      <c r="AJ64" s="201">
        <v>100</v>
      </c>
      <c r="AK64" s="201">
        <v>100</v>
      </c>
      <c r="AL64" s="201">
        <v>100</v>
      </c>
      <c r="AM64" s="201">
        <v>100</v>
      </c>
      <c r="AN64" s="201">
        <v>100</v>
      </c>
      <c r="AO64" s="202">
        <v>100</v>
      </c>
      <c r="AP64" s="200">
        <v>100</v>
      </c>
      <c r="AQ64" s="200">
        <v>100</v>
      </c>
      <c r="AR64" s="200">
        <v>100</v>
      </c>
      <c r="AS64" s="200">
        <v>100</v>
      </c>
      <c r="AT64" s="200">
        <v>100</v>
      </c>
      <c r="AU64" s="200">
        <v>100</v>
      </c>
      <c r="AV64" s="200">
        <v>100</v>
      </c>
      <c r="AW64" s="200">
        <v>100</v>
      </c>
      <c r="AX64" s="200">
        <v>100</v>
      </c>
      <c r="AY64" s="200">
        <v>100</v>
      </c>
      <c r="AZ64" s="203">
        <v>100</v>
      </c>
      <c r="BA64" s="204">
        <v>100</v>
      </c>
      <c r="BB64" s="200">
        <v>100</v>
      </c>
      <c r="BC64" s="200">
        <v>100</v>
      </c>
      <c r="BD64" s="200">
        <v>100</v>
      </c>
      <c r="BE64" s="200">
        <v>100</v>
      </c>
      <c r="BF64" s="200">
        <v>100</v>
      </c>
      <c r="BG64" s="200">
        <v>100</v>
      </c>
      <c r="BH64" s="200">
        <v>100</v>
      </c>
      <c r="BI64" s="200">
        <v>100</v>
      </c>
      <c r="BJ64" s="200">
        <v>100</v>
      </c>
      <c r="BK64" s="200">
        <v>100</v>
      </c>
      <c r="BL64" s="203">
        <v>100</v>
      </c>
      <c r="BM64" s="204">
        <v>100</v>
      </c>
      <c r="BN64" s="200">
        <v>100</v>
      </c>
      <c r="BO64" s="200">
        <v>100</v>
      </c>
      <c r="BP64" s="200">
        <v>100</v>
      </c>
      <c r="BQ64" s="200">
        <v>100</v>
      </c>
      <c r="BR64" s="200">
        <v>100</v>
      </c>
      <c r="BS64" s="200">
        <v>100</v>
      </c>
      <c r="BT64" s="200">
        <v>100</v>
      </c>
      <c r="BU64" s="200">
        <v>100</v>
      </c>
      <c r="BV64" s="200">
        <v>100</v>
      </c>
      <c r="BW64" s="200">
        <v>100</v>
      </c>
      <c r="BX64" s="203">
        <v>100</v>
      </c>
      <c r="BY64" s="204">
        <v>100</v>
      </c>
      <c r="BZ64" s="200">
        <v>100</v>
      </c>
      <c r="CA64" s="200">
        <v>100</v>
      </c>
      <c r="CB64" s="200">
        <v>100</v>
      </c>
      <c r="CC64" s="200">
        <v>100</v>
      </c>
      <c r="CD64" s="200">
        <v>100</v>
      </c>
      <c r="CE64" s="200">
        <v>100</v>
      </c>
      <c r="CF64" s="200">
        <v>100</v>
      </c>
      <c r="CG64" s="200">
        <v>100</v>
      </c>
      <c r="CH64" s="200">
        <v>100</v>
      </c>
      <c r="CI64" s="200">
        <v>100</v>
      </c>
      <c r="CJ64" s="203">
        <v>100</v>
      </c>
      <c r="CK64" s="204">
        <v>100</v>
      </c>
      <c r="CL64" s="200">
        <v>100</v>
      </c>
      <c r="CM64" s="200">
        <v>100</v>
      </c>
      <c r="CN64" s="200">
        <v>100</v>
      </c>
      <c r="CO64" s="200">
        <v>100</v>
      </c>
      <c r="CP64" s="200">
        <v>100</v>
      </c>
      <c r="CQ64" s="200">
        <v>100</v>
      </c>
      <c r="CR64" s="200">
        <v>100</v>
      </c>
      <c r="CS64" s="200">
        <v>100</v>
      </c>
      <c r="CT64" s="200">
        <v>100</v>
      </c>
      <c r="CU64" s="200">
        <v>100</v>
      </c>
      <c r="CV64" s="203">
        <v>100</v>
      </c>
      <c r="CW64" s="204">
        <v>100</v>
      </c>
      <c r="CX64" s="200">
        <v>100</v>
      </c>
      <c r="CY64" s="200">
        <v>100</v>
      </c>
      <c r="CZ64" s="200">
        <v>100</v>
      </c>
      <c r="DA64" s="200">
        <v>100</v>
      </c>
      <c r="DB64" s="200">
        <v>100</v>
      </c>
      <c r="DC64" s="200">
        <v>100</v>
      </c>
      <c r="DD64" s="200">
        <v>100</v>
      </c>
      <c r="DE64" s="200">
        <v>100</v>
      </c>
      <c r="DF64" s="200">
        <v>100</v>
      </c>
      <c r="DG64" s="200">
        <v>100</v>
      </c>
      <c r="DH64" s="203">
        <v>100</v>
      </c>
      <c r="DI64" s="204">
        <v>100</v>
      </c>
      <c r="DJ64" s="200">
        <v>100</v>
      </c>
      <c r="DK64" s="200">
        <v>100</v>
      </c>
      <c r="DL64" s="200">
        <v>100</v>
      </c>
      <c r="DM64" s="200">
        <v>100</v>
      </c>
      <c r="DN64" s="200">
        <v>100</v>
      </c>
      <c r="DO64" s="200">
        <v>100</v>
      </c>
      <c r="DP64" s="200">
        <v>100</v>
      </c>
      <c r="DQ64" s="200">
        <v>100</v>
      </c>
      <c r="DR64" s="200">
        <v>100</v>
      </c>
      <c r="DS64" s="200">
        <v>100</v>
      </c>
      <c r="DT64" s="203">
        <v>100</v>
      </c>
      <c r="DU64" s="204">
        <v>100</v>
      </c>
      <c r="DV64" s="200">
        <v>100</v>
      </c>
      <c r="DW64" s="200">
        <v>100</v>
      </c>
      <c r="DX64" s="200">
        <v>100</v>
      </c>
      <c r="DY64" s="200">
        <v>100</v>
      </c>
      <c r="DZ64" s="200">
        <v>100</v>
      </c>
      <c r="EA64" s="200">
        <v>100</v>
      </c>
      <c r="EB64" s="200">
        <v>100</v>
      </c>
      <c r="EC64" s="200">
        <v>100</v>
      </c>
      <c r="ED64" s="200">
        <v>100</v>
      </c>
      <c r="EE64" s="200">
        <v>100</v>
      </c>
      <c r="EF64" s="203">
        <v>100</v>
      </c>
      <c r="EG64" s="204">
        <v>100</v>
      </c>
      <c r="EH64" s="200">
        <v>100</v>
      </c>
      <c r="EI64" s="200">
        <v>100</v>
      </c>
      <c r="EJ64" s="200">
        <v>100</v>
      </c>
      <c r="EK64" s="200">
        <v>100</v>
      </c>
      <c r="EL64" s="200">
        <v>100</v>
      </c>
      <c r="EM64" s="200">
        <v>100</v>
      </c>
      <c r="EN64" s="200">
        <v>100</v>
      </c>
      <c r="EO64" s="200">
        <v>100</v>
      </c>
      <c r="EP64" s="200">
        <v>100</v>
      </c>
      <c r="EQ64" s="200">
        <v>100</v>
      </c>
      <c r="ER64" s="203">
        <v>100</v>
      </c>
      <c r="ES64" s="204">
        <v>100</v>
      </c>
      <c r="ET64" s="200">
        <v>100</v>
      </c>
      <c r="EU64" s="200">
        <v>100</v>
      </c>
      <c r="EV64" s="200">
        <v>100</v>
      </c>
      <c r="EW64" s="200">
        <v>100</v>
      </c>
      <c r="EX64" s="200">
        <v>100</v>
      </c>
      <c r="EY64" s="200">
        <v>100</v>
      </c>
      <c r="EZ64" s="200">
        <v>100</v>
      </c>
      <c r="FA64" s="200">
        <v>100</v>
      </c>
      <c r="FB64" s="200">
        <v>100</v>
      </c>
      <c r="FC64" s="200">
        <v>100</v>
      </c>
      <c r="FD64" s="203">
        <v>100</v>
      </c>
      <c r="FE64" s="204">
        <v>100</v>
      </c>
      <c r="FF64" s="200">
        <v>100</v>
      </c>
      <c r="FG64" s="200">
        <v>100</v>
      </c>
      <c r="FH64" s="200">
        <v>100</v>
      </c>
      <c r="FI64" s="200">
        <v>100</v>
      </c>
      <c r="FJ64" s="200">
        <v>100</v>
      </c>
      <c r="FK64" s="200">
        <v>100</v>
      </c>
      <c r="FL64" s="200">
        <v>100</v>
      </c>
      <c r="FM64" s="200">
        <v>100</v>
      </c>
      <c r="FN64" s="200">
        <v>100</v>
      </c>
      <c r="FO64" s="200">
        <v>100</v>
      </c>
      <c r="FP64" s="203">
        <v>100</v>
      </c>
      <c r="FQ64" s="204">
        <v>100</v>
      </c>
      <c r="FR64" s="200">
        <v>100</v>
      </c>
      <c r="FS64" s="200">
        <v>100</v>
      </c>
      <c r="FT64" s="200">
        <v>100</v>
      </c>
      <c r="FU64" s="200">
        <v>100</v>
      </c>
      <c r="FV64" s="200">
        <v>100</v>
      </c>
      <c r="FW64" s="200">
        <v>100</v>
      </c>
      <c r="FX64" s="200">
        <v>100</v>
      </c>
      <c r="FY64" s="200">
        <v>100</v>
      </c>
      <c r="FZ64" s="200">
        <v>100</v>
      </c>
      <c r="GA64" s="200">
        <v>100</v>
      </c>
      <c r="GB64" s="203">
        <v>100</v>
      </c>
      <c r="GC64" s="204">
        <v>100</v>
      </c>
      <c r="GD64" s="200">
        <v>100</v>
      </c>
      <c r="GE64" s="200">
        <v>100</v>
      </c>
      <c r="GF64" s="200">
        <v>100</v>
      </c>
      <c r="GG64" s="200">
        <v>100</v>
      </c>
      <c r="GH64" s="200">
        <v>100</v>
      </c>
      <c r="GI64" s="200">
        <v>100</v>
      </c>
      <c r="GJ64" s="200">
        <v>100</v>
      </c>
      <c r="GK64" s="200">
        <v>100</v>
      </c>
      <c r="GL64" s="200">
        <v>100</v>
      </c>
      <c r="GM64" s="200">
        <v>100</v>
      </c>
      <c r="GN64" s="203">
        <v>100</v>
      </c>
      <c r="GO64" s="204">
        <v>100</v>
      </c>
      <c r="GP64" s="200">
        <v>100</v>
      </c>
      <c r="GQ64" s="200">
        <v>100</v>
      </c>
      <c r="GR64" s="200">
        <v>100</v>
      </c>
      <c r="GS64" s="200">
        <v>100</v>
      </c>
      <c r="GT64" s="200">
        <v>100</v>
      </c>
      <c r="GU64" s="200">
        <v>100</v>
      </c>
      <c r="GV64" s="200">
        <v>100</v>
      </c>
      <c r="GW64" s="200">
        <v>100</v>
      </c>
      <c r="GX64" s="200">
        <v>100</v>
      </c>
      <c r="GY64" s="200">
        <v>100</v>
      </c>
      <c r="GZ64" s="203">
        <v>100</v>
      </c>
      <c r="HA64" s="204">
        <v>100</v>
      </c>
    </row>
    <row r="65" spans="2:209" ht="12">
      <c r="B65" s="57" t="s">
        <v>64</v>
      </c>
      <c r="C65" s="58"/>
      <c r="D65" s="205" t="s">
        <v>65</v>
      </c>
      <c r="E65" s="206">
        <v>49.8</v>
      </c>
      <c r="F65" s="206">
        <f>ROUND((F45+F46)/('基準年（平成２２年）'!$F$6+'基準年（平成２２年）'!$F$7)*100,1)</f>
        <v>72.6</v>
      </c>
      <c r="G65" s="206">
        <f>ROUND((G45+G46)/('基準年（平成２２年）'!$F$6+'基準年（平成２２年）'!$F$7)*100,1)</f>
        <v>68.2</v>
      </c>
      <c r="H65" s="206">
        <f>ROUND((H45+H46)/('基準年（平成２２年）'!$F$6+'基準年（平成２２年）'!$F$7)*100,1)</f>
        <v>55.9</v>
      </c>
      <c r="I65" s="206">
        <f>ROUND((I45+I46)/('基準年（平成２２年）'!$F$6+'基準年（平成２２年）'!$F$7)*100,1)</f>
        <v>46.4</v>
      </c>
      <c r="J65" s="206">
        <f>ROUND((J45+J46)/('基準年（平成２２年）'!$F$6+'基準年（平成２２年）'!$F$7)*100,1)</f>
        <v>64.4</v>
      </c>
      <c r="K65" s="206">
        <f>ROUND((K45+K46)/('基準年（平成２２年）'!$F$6+'基準年（平成２２年）'!$F$7)*100,1)</f>
        <v>73.9</v>
      </c>
      <c r="L65" s="206">
        <f>ROUND((L45+L46)/('基準年（平成２２年）'!$F$6+'基準年（平成２２年）'!$F$7)*100,1)</f>
        <v>49.7</v>
      </c>
      <c r="M65" s="206">
        <f>ROUND((M45+M46)/('基準年（平成２２年）'!$F$6+'基準年（平成２２年）'!$F$7)*100,1)</f>
        <v>35.6</v>
      </c>
      <c r="N65" s="206">
        <f>ROUND((N45+N46)/('基準年（平成２２年）'!$F$6+'基準年（平成２２年）'!$F$7)*100,1)</f>
        <v>65.4</v>
      </c>
      <c r="O65" s="206">
        <f>ROUND((O45+O46)/('基準年（平成２２年）'!$F$6+'基準年（平成２２年）'!$F$7)*100,1)</f>
        <v>63.8</v>
      </c>
      <c r="P65" s="206">
        <f>ROUND((P45+P46)/('基準年（平成２２年）'!$F$6+'基準年（平成２２年）'!$F$7)*100,1)</f>
        <v>31.7</v>
      </c>
      <c r="Q65" s="206">
        <f>ROUND((Q45+Q46)/('基準年（平成２２年）'!$F$6+'基準年（平成２２年）'!$F$7)*100,1)</f>
        <v>35.7</v>
      </c>
      <c r="R65" s="206">
        <f>ROUND((R45+R46)/('基準年（平成２２年）'!$F$6+'基準年（平成２２年）'!$F$7)*100,1)</f>
        <v>57.3</v>
      </c>
      <c r="S65" s="206">
        <f>ROUND((S45+S46)/('基準年（平成２２年）'!$F$6+'基準年（平成２２年）'!$F$7)*100,1)</f>
        <v>46.3</v>
      </c>
      <c r="T65" s="206">
        <f>ROUND((T45+T46)/('基準年（平成２２年）'!$F$6+'基準年（平成２２年）'!$F$7)*100,1)</f>
        <v>85.7</v>
      </c>
      <c r="U65" s="206">
        <f>ROUND((U45+U46)/('基準年（平成２２年）'!$F$6+'基準年（平成２２年）'!$F$7)*100,1)</f>
        <v>48.2</v>
      </c>
      <c r="V65" s="206">
        <f>ROUND((V45+V46)/('基準年（平成２２年）'!$F$6+'基準年（平成２２年）'!$F$7)*100,1)</f>
        <v>34.1</v>
      </c>
      <c r="W65" s="206">
        <f>ROUND((W45+W46)/('基準年（平成２２年）'!$F$6+'基準年（平成２２年）'!$F$7)*100,1)</f>
        <v>50.9</v>
      </c>
      <c r="X65" s="206">
        <f>ROUND((X45+X46)/('基準年（平成２２年）'!$F$6+'基準年（平成２２年）'!$F$7)*100,1)</f>
        <v>81.4</v>
      </c>
      <c r="Y65" s="206">
        <f>ROUND((Y45+Y46)/('基準年（平成２２年）'!$F$6+'基準年（平成２２年）'!$F$7)*100,1)</f>
        <v>41.7</v>
      </c>
      <c r="Z65" s="206">
        <f>ROUND((Z45+Z46)/('基準年（平成２２年）'!$F$6+'基準年（平成２２年）'!$F$7)*100,1)</f>
        <v>56.5</v>
      </c>
      <c r="AA65" s="206">
        <f>ROUND((AA45+AA46)/('基準年（平成２２年）'!$F$6+'基準年（平成２２年）'!$F$7)*100,1)</f>
        <v>52.2</v>
      </c>
      <c r="AB65" s="206">
        <f>ROUND((AB45+AB46)/('基準年（平成２２年）'!$F$6+'基準年（平成２２年）'!$F$7)*100,1)</f>
        <v>60.7</v>
      </c>
      <c r="AC65" s="206">
        <f>ROUND((AC45+AC46)/('基準年（平成２２年）'!$F$6+'基準年（平成２２年）'!$F$7)*100,1)</f>
        <v>44.5</v>
      </c>
      <c r="AD65" s="206">
        <f>ROUND((AD45+AD46)/('基準年（平成２２年）'!$F$6+'基準年（平成２２年）'!$F$7)*100,1)</f>
        <v>89.5</v>
      </c>
      <c r="AE65" s="206">
        <f>ROUND((AE45+AE46)/('基準年（平成２２年）'!$F$6+'基準年（平成２２年）'!$F$7)*100,1)</f>
        <v>66</v>
      </c>
      <c r="AF65" s="207">
        <f>ROUND((AF45+AF46)/('基準年（平成２２年）'!$F$6+'基準年（平成２２年）'!$F$7)*100,1)</f>
        <v>92.6</v>
      </c>
      <c r="AG65" s="207">
        <f>ROUND((AG45+AG46)/('基準年（平成２２年）'!$F$6+'基準年（平成２２年）'!$F$7)*100,1)</f>
        <v>54.7</v>
      </c>
      <c r="AH65" s="207">
        <f>ROUND((AH45+AH46)/('基準年（平成２２年）'!$F$6+'基準年（平成２２年）'!$F$7)*100,1)</f>
        <v>50.7</v>
      </c>
      <c r="AI65" s="207">
        <f>ROUND((AI45+AI46)/('基準年（平成２２年）'!$F$6+'基準年（平成２２年）'!$F$7)*100,1)</f>
        <v>41.9</v>
      </c>
      <c r="AJ65" s="207">
        <f>ROUND((AJ45+AJ46)/('基準年（平成２２年）'!$F$6+'基準年（平成２２年）'!$F$7)*100,1)</f>
        <v>63.5</v>
      </c>
      <c r="AK65" s="207">
        <f>ROUND((AK45+AK46)/('基準年（平成２２年）'!$F$6+'基準年（平成２２年）'!$F$7)*100,1)</f>
        <v>57.2</v>
      </c>
      <c r="AL65" s="207">
        <f>ROUND((AL45+AL46)/('基準年（平成２２年）'!$F$6+'基準年（平成２２年）'!$F$7)*100,1)</f>
        <v>71.6</v>
      </c>
      <c r="AM65" s="207">
        <f>ROUND((AM45+AM46)/('基準年（平成２２年）'!$F$6+'基準年（平成２２年）'!$F$7)*100,1)</f>
        <v>58</v>
      </c>
      <c r="AN65" s="207">
        <f>ROUND((AN45+AN46)/('基準年（平成２２年）'!$F$6+'基準年（平成２２年）'!$F$7)*100,1)</f>
        <v>71.9</v>
      </c>
      <c r="AO65" s="207">
        <f>ROUND((AO45+AO46)/('基準年（平成２２年）'!$F$6+'基準年（平成２２年）'!$F$7)*100,1)</f>
        <v>50</v>
      </c>
      <c r="AP65" s="206">
        <f>ROUND((AP45+AP46)/('基準年（平成２２年）'!$F$6+'基準年（平成２２年）'!$F$7)*100,1)</f>
        <v>99.9</v>
      </c>
      <c r="AQ65" s="206">
        <f>ROUND((AQ45+AQ46)/('基準年（平成２２年）'!$F$6+'基準年（平成２２年）'!$F$7)*100,1)</f>
        <v>37.6</v>
      </c>
      <c r="AR65" s="206">
        <f>ROUND((AR45+AR46)/('基準年（平成２２年）'!$F$6+'基準年（平成２２年）'!$F$7)*100,1)</f>
        <v>103.3</v>
      </c>
      <c r="AS65" s="206">
        <f>ROUND((AS45+AS46)/('基準年（平成２２年）'!$F$6+'基準年（平成２２年）'!$F$7)*100,1)</f>
        <v>51.4</v>
      </c>
      <c r="AT65" s="206">
        <f>ROUND((AT45+AT46)/('基準年（平成２２年）'!$F$6+'基準年（平成２２年）'!$F$7)*100,1)</f>
        <v>52.2</v>
      </c>
      <c r="AU65" s="206">
        <f>ROUND((AU45+AU46)/('基準年（平成２２年）'!$F$6+'基準年（平成２２年）'!$F$7)*100,1)</f>
        <v>114.8</v>
      </c>
      <c r="AV65" s="206">
        <f>ROUND((AV45+AV46)/('基準年（平成２２年）'!$F$6+'基準年（平成２２年）'!$F$7)*100,1)</f>
        <v>79.2</v>
      </c>
      <c r="AW65" s="206">
        <f>ROUND((AW45+AW46)/('基準年（平成２２年）'!$F$6+'基準年（平成２２年）'!$F$7)*100,1)</f>
        <v>45.4</v>
      </c>
      <c r="AX65" s="206">
        <f>ROUND((AX45+AX46)/('基準年（平成２２年）'!$F$6+'基準年（平成２２年）'!$F$7)*100,1)</f>
        <v>68.8</v>
      </c>
      <c r="AY65" s="206">
        <f>ROUND((AY45+AY46)/('基準年（平成２２年）'!$F$6+'基準年（平成２２年）'!$F$7)*100,1)</f>
        <v>82.7</v>
      </c>
      <c r="AZ65" s="208">
        <f>ROUND((AZ45+AZ46)/('基準年（平成２２年）'!$F$6+'基準年（平成２２年）'!$F$7)*100,1)</f>
        <v>75.5</v>
      </c>
      <c r="BA65" s="209">
        <f>ROUND((BA45+BA46)/('基準年（平成２２年）'!$F$6+'基準年（平成２２年）'!$F$7)*100,1)</f>
        <v>66.1</v>
      </c>
      <c r="BB65" s="206">
        <f>ROUND((BB45+BB46)/('基準年（平成２２年）'!$F$6+'基準年（平成２２年）'!$F$7)*100,1)</f>
        <v>105.5</v>
      </c>
      <c r="BC65" s="206">
        <f>ROUND((BC45+BC46)/('基準年（平成２２年）'!$F$6+'基準年（平成２２年）'!$F$7)*100,1)</f>
        <v>74</v>
      </c>
      <c r="BD65" s="206">
        <f>ROUND((BD45+BD46)/('基準年（平成２２年）'!$F$6+'基準年（平成２２年）'!$F$7)*100,1)</f>
        <v>134.6</v>
      </c>
      <c r="BE65" s="206">
        <f>ROUND((BE45+BE46)/('基準年（平成２２年）'!$F$6+'基準年（平成２２年）'!$F$7)*100,1)</f>
        <v>65</v>
      </c>
      <c r="BF65" s="206">
        <f>ROUND((BF45+BF46)/('基準年（平成２２年）'!$F$6+'基準年（平成２２年）'!$F$7)*100,1)</f>
        <v>68.3</v>
      </c>
      <c r="BG65" s="206">
        <f>ROUND((BG45+BG46)/('基準年（平成２２年）'!$F$6+'基準年（平成２２年）'!$F$7)*100,1)</f>
        <v>95.4</v>
      </c>
      <c r="BH65" s="206">
        <f>ROUND((BH45+BH46)/('基準年（平成２２年）'!$F$6+'基準年（平成２２年）'!$F$7)*100,1)</f>
        <v>73.4</v>
      </c>
      <c r="BI65" s="206">
        <f>ROUND((BI45+BI46)/('基準年（平成２２年）'!$F$6+'基準年（平成２２年）'!$F$7)*100,1)</f>
        <v>0</v>
      </c>
      <c r="BJ65" s="206">
        <f>ROUND((BJ45+BJ46)/('基準年（平成２２年）'!$F$6+'基準年（平成２２年）'!$F$7)*100,1)</f>
        <v>0</v>
      </c>
      <c r="BK65" s="206">
        <f>ROUND((BK45+BK46)/('基準年（平成２２年）'!$F$6+'基準年（平成２２年）'!$F$7)*100,1)</f>
        <v>0</v>
      </c>
      <c r="BL65" s="208">
        <f>ROUND((BL45+BL46)/('基準年（平成２２年）'!$F$6+'基準年（平成２２年）'!$F$7)*100,1)</f>
        <v>0</v>
      </c>
      <c r="BM65" s="209">
        <f>ROUND((BM45+BM46)/('基準年（平成２２年）'!$F$6+'基準年（平成２２年）'!$F$7)*100,1)</f>
        <v>0</v>
      </c>
      <c r="BN65" s="206">
        <f>ROUND((BN45+BN46)/('基準年（平成２２年）'!$F$6+'基準年（平成２２年）'!$F$7)*100,1)</f>
        <v>0</v>
      </c>
      <c r="BO65" s="206">
        <f>ROUND((BO45+BO46)/('基準年（平成２２年）'!$F$6+'基準年（平成２２年）'!$F$7)*100,1)</f>
        <v>0</v>
      </c>
      <c r="BP65" s="206">
        <f>ROUND((BP45+BP46)/('基準年（平成２２年）'!$F$6+'基準年（平成２２年）'!$F$7)*100,1)</f>
        <v>0</v>
      </c>
      <c r="BQ65" s="206">
        <f>ROUND((BQ45+BQ46)/('基準年（平成２２年）'!$F$6+'基準年（平成２２年）'!$F$7)*100,1)</f>
        <v>0</v>
      </c>
      <c r="BR65" s="206">
        <f>ROUND((BR45+BR46)/('基準年（平成２２年）'!$F$6+'基準年（平成２２年）'!$F$7)*100,1)</f>
        <v>0</v>
      </c>
      <c r="BS65" s="206">
        <f>ROUND((BS45+BS46)/('基準年（平成２２年）'!$F$6+'基準年（平成２２年）'!$F$7)*100,1)</f>
        <v>0</v>
      </c>
      <c r="BT65" s="206">
        <f>ROUND((BT45+BT46)/('基準年（平成２２年）'!$F$6+'基準年（平成２２年）'!$F$7)*100,1)</f>
        <v>0</v>
      </c>
      <c r="BU65" s="206">
        <f>ROUND((BU45+BU46)/('基準年（平成２２年）'!$F$6+'基準年（平成２２年）'!$F$7)*100,1)</f>
        <v>0</v>
      </c>
      <c r="BV65" s="206">
        <f>ROUND((BV45+BV46)/('基準年（平成２２年）'!$F$6+'基準年（平成２２年）'!$F$7)*100,1)</f>
        <v>0</v>
      </c>
      <c r="BW65" s="206">
        <f>ROUND((BW45+BW46)/('基準年（平成２２年）'!$F$6+'基準年（平成２２年）'!$F$7)*100,1)</f>
        <v>0</v>
      </c>
      <c r="BX65" s="208">
        <f>ROUND((BX45+BX46)/('基準年（平成２２年）'!$F$6+'基準年（平成２２年）'!$F$7)*100,1)</f>
        <v>0</v>
      </c>
      <c r="BY65" s="209">
        <f>ROUND((BY45+BY46)/('基準年（平成２２年）'!$F$6+'基準年（平成２２年）'!$F$7)*100,1)</f>
        <v>0</v>
      </c>
      <c r="BZ65" s="206">
        <f>ROUND((BZ45+BZ46)/('基準年（平成２２年）'!$F$6+'基準年（平成２２年）'!$F$7)*100,1)</f>
        <v>0</v>
      </c>
      <c r="CA65" s="206">
        <f>ROUND((CA45+CA46)/('基準年（平成２２年）'!$F$6+'基準年（平成２２年）'!$F$7)*100,1)</f>
        <v>0</v>
      </c>
      <c r="CB65" s="206">
        <f>ROUND((CB45+CB46)/('基準年（平成２２年）'!$F$6+'基準年（平成２２年）'!$F$7)*100,1)</f>
        <v>0</v>
      </c>
      <c r="CC65" s="206">
        <f>ROUND((CC45+CC46)/('基準年（平成２２年）'!$F$6+'基準年（平成２２年）'!$F$7)*100,1)</f>
        <v>0</v>
      </c>
      <c r="CD65" s="206">
        <f>ROUND((CD45+CD46)/('基準年（平成２２年）'!$F$6+'基準年（平成２２年）'!$F$7)*100,1)</f>
        <v>0</v>
      </c>
      <c r="CE65" s="206">
        <f>ROUND((CE45+CE46)/('基準年（平成２２年）'!$F$6+'基準年（平成２２年）'!$F$7)*100,1)</f>
        <v>0</v>
      </c>
      <c r="CF65" s="206">
        <f>ROUND((CF45+CF46)/('基準年（平成２２年）'!$F$6+'基準年（平成２２年）'!$F$7)*100,1)</f>
        <v>0</v>
      </c>
      <c r="CG65" s="206">
        <f>ROUND((CG45+CG46)/('基準年（平成２２年）'!$F$6+'基準年（平成２２年）'!$F$7)*100,1)</f>
        <v>0</v>
      </c>
      <c r="CH65" s="206">
        <f>ROUND((CH45+CH46)/('基準年（平成２２年）'!$F$6+'基準年（平成２２年）'!$F$7)*100,1)</f>
        <v>0</v>
      </c>
      <c r="CI65" s="206">
        <f>ROUND((CI45+CI46)/('基準年（平成２２年）'!$F$6+'基準年（平成２２年）'!$F$7)*100,1)</f>
        <v>0</v>
      </c>
      <c r="CJ65" s="208">
        <f>ROUND((CJ45+CJ46)/('基準年（平成２２年）'!$F$6+'基準年（平成２２年）'!$F$7)*100,1)</f>
        <v>0</v>
      </c>
      <c r="CK65" s="209">
        <f>ROUND((CK45+CK46)/('基準年（平成２２年）'!$F$6+'基準年（平成２２年）'!$F$7)*100,1)</f>
        <v>0</v>
      </c>
      <c r="CL65" s="206">
        <f>ROUND((CL45+CL46)/('基準年（平成２２年）'!$F$6+'基準年（平成２２年）'!$F$7)*100,1)</f>
        <v>0</v>
      </c>
      <c r="CM65" s="206">
        <f>ROUND((CM45+CM46)/('基準年（平成２２年）'!$F$6+'基準年（平成２２年）'!$F$7)*100,1)</f>
        <v>0</v>
      </c>
      <c r="CN65" s="206">
        <f>ROUND((CN45+CN46)/('基準年（平成２２年）'!$F$6+'基準年（平成２２年）'!$F$7)*100,1)</f>
        <v>0</v>
      </c>
      <c r="CO65" s="206">
        <f>ROUND((CO45+CO46)/('基準年（平成２２年）'!$F$6+'基準年（平成２２年）'!$F$7)*100,1)</f>
        <v>0</v>
      </c>
      <c r="CP65" s="206">
        <f>ROUND((CP45+CP46)/('基準年（平成２２年）'!$F$6+'基準年（平成２２年）'!$F$7)*100,1)</f>
        <v>0</v>
      </c>
      <c r="CQ65" s="206">
        <f>ROUND((CQ45+CQ46)/('基準年（平成２２年）'!$F$6+'基準年（平成２２年）'!$F$7)*100,1)</f>
        <v>0</v>
      </c>
      <c r="CR65" s="206">
        <f>ROUND((CR45+CR46)/('基準年（平成２２年）'!$F$6+'基準年（平成２２年）'!$F$7)*100,1)</f>
        <v>0</v>
      </c>
      <c r="CS65" s="206">
        <f>ROUND((CS45+CS46)/('基準年（平成２２年）'!$F$6+'基準年（平成２２年）'!$F$7)*100,1)</f>
        <v>0</v>
      </c>
      <c r="CT65" s="206">
        <f>ROUND((CT45+CT46)/('基準年（平成２２年）'!$F$6+'基準年（平成２２年）'!$F$7)*100,1)</f>
        <v>0</v>
      </c>
      <c r="CU65" s="206">
        <f>ROUND((CU45+CU46)/('基準年（平成２２年）'!$F$6+'基準年（平成２２年）'!$F$7)*100,1)</f>
        <v>0</v>
      </c>
      <c r="CV65" s="208">
        <f>ROUND((CV45+CV46)/('基準年（平成２２年）'!$F$6+'基準年（平成２２年）'!$F$7)*100,1)</f>
        <v>0</v>
      </c>
      <c r="CW65" s="209">
        <f>ROUND((CW45+CW46)/('基準年（平成２２年）'!$F$6+'基準年（平成２２年）'!$F$7)*100,1)</f>
        <v>0</v>
      </c>
      <c r="CX65" s="206">
        <f>ROUND((CX45+CX46)/('基準年（平成２２年）'!$F$6+'基準年（平成２２年）'!$F$7)*100,1)</f>
        <v>134.5</v>
      </c>
      <c r="CY65" s="206">
        <f>ROUND((CY45+CY46)/('基準年（平成２２年）'!$F$6+'基準年（平成２２年）'!$F$7)*100,1)</f>
        <v>68.9</v>
      </c>
      <c r="CZ65" s="206">
        <f>ROUND((CZ45+CZ46)/('基準年（平成２２年）'!$F$6+'基準年（平成２２年）'!$F$7)*100,1)</f>
        <v>111.1</v>
      </c>
      <c r="DA65" s="206">
        <f>ROUND((DA45+DA46)/('基準年（平成２２年）'!$F$6+'基準年（平成２２年）'!$F$7)*100,1)</f>
        <v>100.6</v>
      </c>
      <c r="DB65" s="206">
        <f>ROUND((DB45+DB46)/('基準年（平成２２年）'!$F$6+'基準年（平成２２年）'!$F$7)*100,1)</f>
        <v>70.7</v>
      </c>
      <c r="DC65" s="206">
        <f>ROUND((DC45+DC46)/('基準年（平成２２年）'!$F$6+'基準年（平成２２年）'!$F$7)*100,1)</f>
        <v>141.7</v>
      </c>
      <c r="DD65" s="206">
        <f>ROUND((DD45+DD46)/('基準年（平成２２年）'!$F$6+'基準年（平成２２年）'!$F$7)*100,1)</f>
        <v>58.7</v>
      </c>
      <c r="DE65" s="206">
        <f>ROUND((DE45+DE46)/('基準年（平成２２年）'!$F$6+'基準年（平成２２年）'!$F$7)*100,1)</f>
        <v>51.8</v>
      </c>
      <c r="DF65" s="206">
        <f>ROUND((DF45+DF46)/('基準年（平成２２年）'!$F$6+'基準年（平成２２年）'!$F$7)*100,1)</f>
        <v>68.6</v>
      </c>
      <c r="DG65" s="206">
        <f>ROUND((DG45+DG46)/('基準年（平成２２年）'!$F$6+'基準年（平成２２年）'!$F$7)*100,1)</f>
        <v>52.4</v>
      </c>
      <c r="DH65" s="208">
        <f>ROUND((DH45+DH46)/('基準年（平成２２年）'!$F$6+'基準年（平成２２年）'!$F$7)*100,1)</f>
        <v>55.5</v>
      </c>
      <c r="DI65" s="209">
        <f>ROUND((DI45+DI46)/('基準年（平成２２年）'!$F$6+'基準年（平成２２年）'!$F$7)*100,1)</f>
        <v>33.3</v>
      </c>
      <c r="DJ65" s="206">
        <f>ROUND((DJ45+DJ46)/('[1]基準年（平成２２年）'!$F$6+'[1]基準年（平成２２年）'!$F$7)*100,1)</f>
        <v>114.9</v>
      </c>
      <c r="DK65" s="206">
        <f>ROUND((DK45+DK46)/('[1]基準年（平成２２年）'!$F$6+'[1]基準年（平成２２年）'!$F$7)*100,1)</f>
        <v>64.1</v>
      </c>
      <c r="DL65" s="206">
        <f>ROUND((DL45+DL46)/('[1]基準年（平成２２年）'!$F$6+'[1]基準年（平成２２年）'!$F$7)*100,1)</f>
        <v>108.2</v>
      </c>
      <c r="DM65" s="206">
        <f>ROUND((DM45+DM46)/('[1]基準年（平成２２年）'!$F$6+'[1]基準年（平成２２年）'!$F$7)*100,1)</f>
        <v>50.2</v>
      </c>
      <c r="DN65" s="206">
        <f>ROUND((DN45+DN46)/('[1]基準年（平成２２年）'!$F$6+'[1]基準年（平成２２年）'!$F$7)*100,1)</f>
        <v>65.4</v>
      </c>
      <c r="DO65" s="206">
        <f>ROUND((DO45+DO46)/('[1]基準年（平成２２年）'!$F$6+'[1]基準年（平成２２年）'!$F$7)*100,1)</f>
        <v>69.2</v>
      </c>
      <c r="DP65" s="206">
        <f>ROUND((DP45+DP46)/('[1]基準年（平成２２年）'!$F$6+'[1]基準年（平成２２年）'!$F$7)*100,1)</f>
        <v>74.5</v>
      </c>
      <c r="DQ65" s="206">
        <f>ROUND((DQ45+DQ46)/('[1]基準年（平成２２年）'!$F$6+'[1]基準年（平成２２年）'!$F$7)*100,1)</f>
        <v>31.5</v>
      </c>
      <c r="DR65" s="206">
        <f>ROUND((DR45+DR46)/('[1]基準年（平成２２年）'!$F$6+'[1]基準年（平成２２年）'!$F$7)*100,1)</f>
        <v>74.1</v>
      </c>
      <c r="DS65" s="206">
        <f>ROUND((DS45+DS46)/('[1]基準年（平成２２年）'!$F$6+'[1]基準年（平成２２年）'!$F$7)*100,1)</f>
        <v>50.2</v>
      </c>
      <c r="DT65" s="208">
        <f>ROUND((DT45+DT46)/('[1]基準年（平成２２年）'!$F$6+'[1]基準年（平成２２年）'!$F$7)*100,1)</f>
        <v>53.9</v>
      </c>
      <c r="DU65" s="209">
        <f>ROUND((DU45+DU46)/('[1]基準年（平成２２年）'!$F$6+'[1]基準年（平成２２年）'!$F$7)*100,1)</f>
        <v>39.4</v>
      </c>
      <c r="DV65" s="206">
        <f>ROUND((DV45+DV46)/('基準年（平成２２年）'!$F$6+'基準年（平成２２年）'!$F$7)*100,1)</f>
        <v>77.9</v>
      </c>
      <c r="DW65" s="206">
        <f>ROUND((DW45+DW46)/('基準年（平成２２年）'!$F$6+'基準年（平成２２年）'!$F$7)*100,1)</f>
        <v>64.3</v>
      </c>
      <c r="DX65" s="206">
        <f>ROUND((DX45+DX46)/('基準年（平成２２年）'!$F$6+'基準年（平成２２年）'!$F$7)*100,1)</f>
        <v>103</v>
      </c>
      <c r="DY65" s="206">
        <f>ROUND((DY45+DY46)/('基準年（平成２２年）'!$F$6+'基準年（平成２２年）'!$F$7)*100,1)</f>
        <v>63</v>
      </c>
      <c r="DZ65" s="206">
        <f>ROUND((DZ45+DZ46)/('基準年（平成２２年）'!$F$6+'基準年（平成２２年）'!$F$7)*100,1)</f>
        <v>49.8</v>
      </c>
      <c r="EA65" s="206">
        <f>ROUND((EA45+EA46)/('基準年（平成２２年）'!$F$6+'基準年（平成２２年）'!$F$7)*100,1)</f>
        <v>65.5</v>
      </c>
      <c r="EB65" s="206">
        <f>ROUND((EB45+EB46)/('基準年（平成２２年）'!$F$6+'基準年（平成２２年）'!$F$7)*100,1)</f>
        <v>61.9</v>
      </c>
      <c r="EC65" s="206">
        <f>ROUND((EC45+EC46)/('基準年（平成２２年）'!$F$6+'基準年（平成２２年）'!$F$7)*100,1)</f>
        <v>34.6</v>
      </c>
      <c r="ED65" s="206">
        <f>ROUND((ED45+ED46)/('基準年（平成２２年）'!$F$6+'基準年（平成２２年）'!$F$7)*100,1)</f>
        <v>80.7</v>
      </c>
      <c r="EE65" s="206">
        <f>ROUND((EE45+EE46)/('基準年（平成２２年）'!$F$6+'基準年（平成２２年）'!$F$7)*100,1)</f>
        <v>79.1</v>
      </c>
      <c r="EF65" s="208">
        <f>ROUND((EF45+EF46)/('基準年（平成２２年）'!$F$6+'基準年（平成２２年）'!$F$7)*100,1)</f>
        <v>46.7</v>
      </c>
      <c r="EG65" s="209">
        <f>ROUND((EG45+EG46)/('基準年（平成２２年）'!$F$6+'基準年（平成２２年）'!$F$7)*100,1)</f>
        <v>32.3</v>
      </c>
      <c r="EH65" s="206">
        <f>ROUND((EH45+EH46)/('基準年（平成２２年）'!$F$6+'基準年（平成２２年）'!$F$7)*100,1)</f>
        <v>86.2</v>
      </c>
      <c r="EI65" s="206">
        <f>ROUND((EI45+EI46)/('基準年（平成２２年）'!$F$6+'基準年（平成２２年）'!$F$7)*100,1)</f>
        <v>51.4</v>
      </c>
      <c r="EJ65" s="206">
        <f>ROUND((EJ45+EJ46)/('基準年（平成２２年）'!$F$6+'基準年（平成２２年）'!$F$7)*100,1)</f>
        <v>91.3</v>
      </c>
      <c r="EK65" s="206">
        <f>ROUND((EK45+EK46)/('基準年（平成２２年）'!$F$6+'基準年（平成２２年）'!$F$7)*100,1)</f>
        <v>45.1</v>
      </c>
      <c r="EL65" s="206">
        <f>ROUND((EL45+EL46)/('基準年（平成２２年）'!$F$6+'基準年（平成２２年）'!$F$7)*100,1)</f>
        <v>58.7</v>
      </c>
      <c r="EM65" s="206">
        <f>ROUND((EM45+EM46)/('基準年（平成２２年）'!$F$6+'基準年（平成２２年）'!$F$7)*100,1)</f>
        <v>46.4</v>
      </c>
      <c r="EN65" s="206">
        <f>ROUND((EN45+EN46)/('基準年（平成２２年）'!$F$6+'基準年（平成２２年）'!$F$7)*100,1)</f>
        <v>68.9</v>
      </c>
      <c r="EO65" s="206">
        <f>ROUND((EO45+EO46)/('基準年（平成２２年）'!$F$6+'基準年（平成２２年）'!$F$7)*100,1)</f>
        <v>47.2</v>
      </c>
      <c r="EP65" s="206">
        <f>ROUND((EP45+EP46)/('基準年（平成２２年）'!$F$6+'基準年（平成２２年）'!$F$7)*100,1)</f>
        <v>60.4</v>
      </c>
      <c r="EQ65" s="206">
        <f>ROUND((EQ45+EQ46)/('基準年（平成２２年）'!$F$6+'基準年（平成２２年）'!$F$7)*100,1)</f>
        <v>56.9</v>
      </c>
      <c r="ER65" s="208">
        <f>ROUND((ER45+ER46)/('基準年（平成２２年）'!$F$6+'基準年（平成２２年）'!$F$7)*100,1)</f>
        <v>49.8</v>
      </c>
      <c r="ES65" s="209">
        <f>ROUND((ES45+ES46)/('基準年（平成２２年）'!$F$6+'基準年（平成２２年）'!$F$7)*100,1)</f>
        <v>0</v>
      </c>
      <c r="ET65" s="206">
        <f>ROUND((ET45+ET46)/('基準年（平成２２年）'!$F$6+'基準年（平成２２年）'!$F$7)*100,1)</f>
        <v>0</v>
      </c>
      <c r="EU65" s="206">
        <f>ROUND((EU45+EU46)/('基準年（平成２２年）'!$F$6+'基準年（平成２２年）'!$F$7)*100,1)</f>
        <v>0</v>
      </c>
      <c r="EV65" s="206">
        <f>ROUND((EV45+EV46)/('基準年（平成２２年）'!$F$6+'基準年（平成２２年）'!$F$7)*100,1)</f>
        <v>0</v>
      </c>
      <c r="EW65" s="206">
        <f>ROUND((EW45+EW46)/('基準年（平成２２年）'!$F$6+'基準年（平成２２年）'!$F$7)*100,1)</f>
        <v>0</v>
      </c>
      <c r="EX65" s="206">
        <f>ROUND((EX45+EX46)/('基準年（平成２２年）'!$F$6+'基準年（平成２２年）'!$F$7)*100,1)</f>
        <v>0</v>
      </c>
      <c r="EY65" s="206">
        <f>ROUND((EY45+EY46)/('基準年（平成２２年）'!$F$6+'基準年（平成２２年）'!$F$7)*100,1)</f>
        <v>0</v>
      </c>
      <c r="EZ65" s="206">
        <f>ROUND((EZ45+EZ46)/('基準年（平成２２年）'!$F$6+'基準年（平成２２年）'!$F$7)*100,1)</f>
        <v>0</v>
      </c>
      <c r="FA65" s="206">
        <f>ROUND((FA45+FA46)/('基準年（平成２２年）'!$F$6+'基準年（平成２２年）'!$F$7)*100,1)</f>
        <v>0</v>
      </c>
      <c r="FB65" s="206">
        <f>ROUND((FB45+FB46)/('基準年（平成２２年）'!$F$6+'基準年（平成２２年）'!$F$7)*100,1)</f>
        <v>0</v>
      </c>
      <c r="FC65" s="206">
        <f>ROUND((FC45+FC46)/('基準年（平成２２年）'!$F$6+'基準年（平成２２年）'!$F$7)*100,1)</f>
        <v>0</v>
      </c>
      <c r="FD65" s="208">
        <f>ROUND((FD45+FD46)/('基準年（平成２２年）'!$F$6+'基準年（平成２２年）'!$F$7)*100,1)</f>
        <v>0</v>
      </c>
      <c r="FE65" s="209">
        <f>ROUND((FE45+FE46)/('基準年（平成２２年）'!$F$6+'基準年（平成２２年）'!$F$7)*100,1)</f>
        <v>0</v>
      </c>
      <c r="FF65" s="206">
        <f>ROUND((FF45+FF46)/('基準年（平成２２年）'!$F$6+'基準年（平成２２年）'!$F$7)*100,1)</f>
        <v>0</v>
      </c>
      <c r="FG65" s="206">
        <f>ROUND((FG45+FG46)/('基準年（平成２２年）'!$F$6+'基準年（平成２２年）'!$F$7)*100,1)</f>
        <v>0</v>
      </c>
      <c r="FH65" s="206">
        <f>ROUND((FH45+FH46)/('基準年（平成２２年）'!$F$6+'基準年（平成２２年）'!$F$7)*100,1)</f>
        <v>0</v>
      </c>
      <c r="FI65" s="206">
        <f>ROUND((FI45+FI46)/('基準年（平成２２年）'!$F$6+'基準年（平成２２年）'!$F$7)*100,1)</f>
        <v>0</v>
      </c>
      <c r="FJ65" s="206">
        <f>ROUND((FJ45+FJ46)/('基準年（平成２２年）'!$F$6+'基準年（平成２２年）'!$F$7)*100,1)</f>
        <v>0</v>
      </c>
      <c r="FK65" s="206">
        <f>ROUND((FK45+FK46)/('基準年（平成２２年）'!$F$6+'基準年（平成２２年）'!$F$7)*100,1)</f>
        <v>0</v>
      </c>
      <c r="FL65" s="206">
        <f>ROUND((FL45+FL46)/('基準年（平成２２年）'!$F$6+'基準年（平成２２年）'!$F$7)*100,1)</f>
        <v>0</v>
      </c>
      <c r="FM65" s="206">
        <f>ROUND((FM45+FM46)/('基準年（平成２２年）'!$F$6+'基準年（平成２２年）'!$F$7)*100,1)</f>
        <v>0</v>
      </c>
      <c r="FN65" s="206">
        <f>ROUND((FN45+FN46)/('基準年（平成２２年）'!$F$6+'基準年（平成２２年）'!$F$7)*100,1)</f>
        <v>0</v>
      </c>
      <c r="FO65" s="206">
        <f>ROUND((FO45+FO46)/('基準年（平成２２年）'!$F$6+'基準年（平成２２年）'!$F$7)*100,1)</f>
        <v>0</v>
      </c>
      <c r="FP65" s="208">
        <f>ROUND((FP45+FP46)/('基準年（平成２２年）'!$F$6+'基準年（平成２２年）'!$F$7)*100,1)</f>
        <v>0</v>
      </c>
      <c r="FQ65" s="209">
        <f>ROUND((FQ45+FQ46)/('基準年（平成２２年）'!$F$6+'基準年（平成２２年）'!$F$7)*100,1)</f>
        <v>0</v>
      </c>
      <c r="FR65" s="206">
        <f>ROUND((FR45+FR46)/('基準年（平成２２年）'!$F$6+'基準年（平成２２年）'!$F$7)*100,1)</f>
        <v>0</v>
      </c>
      <c r="FS65" s="206">
        <f>ROUND((FS45+FS46)/('基準年（平成２２年）'!$F$6+'基準年（平成２２年）'!$F$7)*100,1)</f>
        <v>0</v>
      </c>
      <c r="FT65" s="206">
        <f>ROUND((FT45+FT46)/('基準年（平成２２年）'!$F$6+'基準年（平成２２年）'!$F$7)*100,1)</f>
        <v>0</v>
      </c>
      <c r="FU65" s="206">
        <f>ROUND((FU45+FU46)/('基準年（平成２２年）'!$F$6+'基準年（平成２２年）'!$F$7)*100,1)</f>
        <v>0</v>
      </c>
      <c r="FV65" s="206">
        <f>ROUND((FV45+FV46)/('基準年（平成２２年）'!$F$6+'基準年（平成２２年）'!$F$7)*100,1)</f>
        <v>0</v>
      </c>
      <c r="FW65" s="206">
        <f>ROUND((FW45+FW46)/('基準年（平成２２年）'!$F$6+'基準年（平成２２年）'!$F$7)*100,1)</f>
        <v>0</v>
      </c>
      <c r="FX65" s="206">
        <f>ROUND((FX45+FX46)/('基準年（平成２２年）'!$F$6+'基準年（平成２２年）'!$F$7)*100,1)</f>
        <v>0</v>
      </c>
      <c r="FY65" s="206">
        <f>ROUND((FY45+FY46)/('基準年（平成２２年）'!$F$6+'基準年（平成２２年）'!$F$7)*100,1)</f>
        <v>0</v>
      </c>
      <c r="FZ65" s="206">
        <f>ROUND((FZ45+FZ46)/('基準年（平成２２年）'!$F$6+'基準年（平成２２年）'!$F$7)*100,1)</f>
        <v>0</v>
      </c>
      <c r="GA65" s="206">
        <f>ROUND((GA45+GA46)/('基準年（平成２２年）'!$F$6+'基準年（平成２２年）'!$F$7)*100,1)</f>
        <v>0</v>
      </c>
      <c r="GB65" s="208">
        <f>ROUND((GB45+GB46)/('基準年（平成２２年）'!$F$6+'基準年（平成２２年）'!$F$7)*100,1)</f>
        <v>0</v>
      </c>
      <c r="GC65" s="209">
        <f>ROUND((GC45+GC46)/('基準年（平成２２年）'!$F$6+'基準年（平成２２年）'!$F$7)*100,1)</f>
        <v>0</v>
      </c>
      <c r="GD65" s="206">
        <f>ROUND((GD45+GD46)/('基準年（平成２２年）'!$F$6+'基準年（平成２２年）'!$F$7)*100,1)</f>
        <v>0</v>
      </c>
      <c r="GE65" s="206">
        <f>ROUND((GE45+GE46)/('基準年（平成２２年）'!$F$6+'基準年（平成２２年）'!$F$7)*100,1)</f>
        <v>0</v>
      </c>
      <c r="GF65" s="206">
        <f>ROUND((GF45+GF46)/('基準年（平成２２年）'!$F$6+'基準年（平成２２年）'!$F$7)*100,1)</f>
        <v>0</v>
      </c>
      <c r="GG65" s="206">
        <f>ROUND((GG45+GG46)/('基準年（平成２２年）'!$F$6+'基準年（平成２２年）'!$F$7)*100,1)</f>
        <v>0</v>
      </c>
      <c r="GH65" s="206">
        <f>ROUND((GH45+GH46)/('基準年（平成２２年）'!$F$6+'基準年（平成２２年）'!$F$7)*100,1)</f>
        <v>0</v>
      </c>
      <c r="GI65" s="206">
        <f>ROUND((GI45+GI46)/('基準年（平成２２年）'!$F$6+'基準年（平成２２年）'!$F$7)*100,1)</f>
        <v>0</v>
      </c>
      <c r="GJ65" s="206">
        <f>ROUND((GJ45+GJ46)/('基準年（平成２２年）'!$F$6+'基準年（平成２２年）'!$F$7)*100,1)</f>
        <v>0</v>
      </c>
      <c r="GK65" s="206">
        <f>ROUND((GK45+GK46)/('基準年（平成２２年）'!$F$6+'基準年（平成２２年）'!$F$7)*100,1)</f>
        <v>0</v>
      </c>
      <c r="GL65" s="206">
        <f>ROUND((GL45+GL46)/('基準年（平成２２年）'!$F$6+'基準年（平成２２年）'!$F$7)*100,1)</f>
        <v>0</v>
      </c>
      <c r="GM65" s="206">
        <f>ROUND((GM45+GM46)/('基準年（平成２２年）'!$F$6+'基準年（平成２２年）'!$F$7)*100,1)</f>
        <v>0</v>
      </c>
      <c r="GN65" s="208">
        <f>ROUND((GN45+GN46)/('基準年（平成２２年）'!$F$6+'基準年（平成２２年）'!$F$7)*100,1)</f>
        <v>0</v>
      </c>
      <c r="GO65" s="209">
        <f>ROUND((GO45+GO46)/('基準年（平成２２年）'!$F$6+'基準年（平成２２年）'!$F$7)*100,1)</f>
        <v>0</v>
      </c>
      <c r="GP65" s="206">
        <f>ROUND((GP45+GP46)/('基準年（平成２２年）'!$F$6+'基準年（平成２２年）'!$F$7)*100,1)</f>
        <v>0</v>
      </c>
      <c r="GQ65" s="206">
        <f>ROUND((GQ45+GQ46)/('基準年（平成２２年）'!$F$6+'基準年（平成２２年）'!$F$7)*100,1)</f>
        <v>0</v>
      </c>
      <c r="GR65" s="206">
        <f>ROUND((GR45+GR46)/('基準年（平成２２年）'!$F$6+'基準年（平成２２年）'!$F$7)*100,1)</f>
        <v>0</v>
      </c>
      <c r="GS65" s="206">
        <f>ROUND((GS45+GS46)/('基準年（平成２２年）'!$F$6+'基準年（平成２２年）'!$F$7)*100,1)</f>
        <v>0</v>
      </c>
      <c r="GT65" s="206">
        <f>ROUND((GT45+GT46)/('基準年（平成２２年）'!$F$6+'基準年（平成２２年）'!$F$7)*100,1)</f>
        <v>0</v>
      </c>
      <c r="GU65" s="206">
        <f>ROUND((GU45+GU46)/('基準年（平成２２年）'!$F$6+'基準年（平成２２年）'!$F$7)*100,1)</f>
        <v>0</v>
      </c>
      <c r="GV65" s="206">
        <f>ROUND((GV45+GV46)/('基準年（平成２２年）'!$F$6+'基準年（平成２２年）'!$F$7)*100,1)</f>
        <v>0</v>
      </c>
      <c r="GW65" s="206">
        <f>ROUND((GW45+GW46)/('基準年（平成２２年）'!$F$6+'基準年（平成２２年）'!$F$7)*100,1)</f>
        <v>0</v>
      </c>
      <c r="GX65" s="206">
        <f>ROUND((GX45+GX46)/('基準年（平成２２年）'!$F$6+'基準年（平成２２年）'!$F$7)*100,1)</f>
        <v>0</v>
      </c>
      <c r="GY65" s="206">
        <f>ROUND((GY45+GY46)/('基準年（平成２２年）'!$F$6+'基準年（平成２２年）'!$F$7)*100,1)</f>
        <v>0</v>
      </c>
      <c r="GZ65" s="208">
        <f>ROUND((GZ45+GZ46)/('基準年（平成２２年）'!$F$6+'基準年（平成２２年）'!$F$7)*100,1)</f>
        <v>0</v>
      </c>
      <c r="HA65" s="209">
        <f>ROUND((HA45+HA46)/('基準年（平成２２年）'!$F$6+'基準年（平成２２年）'!$F$7)*100,1)</f>
        <v>0</v>
      </c>
    </row>
    <row r="66" spans="2:209" ht="12">
      <c r="B66" s="57" t="s">
        <v>51</v>
      </c>
      <c r="C66" s="58"/>
      <c r="D66" s="210" t="s">
        <v>2</v>
      </c>
      <c r="E66" s="206">
        <v>172.8</v>
      </c>
      <c r="F66" s="206">
        <f>ROUND(F45/'基準年（平成２２年）'!$F$6*100,1)</f>
        <v>33.8</v>
      </c>
      <c r="G66" s="206">
        <f>ROUND(G45/'基準年（平成２２年）'!$F$6*100,1)</f>
        <v>16.7</v>
      </c>
      <c r="H66" s="206">
        <f>ROUND(H45/'基準年（平成２２年）'!$F$6*100,1)</f>
        <v>107.5</v>
      </c>
      <c r="I66" s="206">
        <f>ROUND(I45/'基準年（平成２２年）'!$F$6*100,1)</f>
        <v>29.7</v>
      </c>
      <c r="J66" s="206">
        <f>ROUND(J45/'基準年（平成２２年）'!$F$6*100,1)</f>
        <v>86.4</v>
      </c>
      <c r="K66" s="206">
        <f>ROUND(K45/'基準年（平成２２年）'!$F$6*100,1)</f>
        <v>199.2</v>
      </c>
      <c r="L66" s="206">
        <f>ROUND(L45/'基準年（平成２２年）'!$F$6*100,1)</f>
        <v>80.6</v>
      </c>
      <c r="M66" s="206">
        <f>ROUND(M45/'基準年（平成２２年）'!$F$6*100,1)</f>
        <v>39.8</v>
      </c>
      <c r="N66" s="206">
        <f>ROUND(N45/'基準年（平成２２年）'!$F$6*100,1)</f>
        <v>38.4</v>
      </c>
      <c r="O66" s="206">
        <f>ROUND(O45/'基準年（平成２２年）'!$F$6*100,1)</f>
        <v>34.5</v>
      </c>
      <c r="P66" s="206">
        <f>ROUND(P45/'基準年（平成２２年）'!$F$6*100,1)</f>
        <v>40.3</v>
      </c>
      <c r="Q66" s="206">
        <f>ROUND(Q45/'基準年（平成２２年）'!$F$6*100,1)</f>
        <v>48.5</v>
      </c>
      <c r="R66" s="206">
        <f>ROUND(R45/'基準年（平成２２年）'!$F$6*100,1)</f>
        <v>82.2</v>
      </c>
      <c r="S66" s="206">
        <f>ROUND(S45/'基準年（平成２２年）'!$F$6*100,1)</f>
        <v>20.9</v>
      </c>
      <c r="T66" s="206">
        <f>ROUND(T45/'基準年（平成２２年）'!$F$6*100,1)</f>
        <v>269.9</v>
      </c>
      <c r="U66" s="206">
        <f>ROUND(U45/'基準年（平成２２年）'!$F$6*100,1)</f>
        <v>18.7</v>
      </c>
      <c r="V66" s="206">
        <f>ROUND(V45/'基準年（平成２２年）'!$F$6*100,1)</f>
        <v>16</v>
      </c>
      <c r="W66" s="206">
        <f>ROUND(W45/'基準年（平成２２年）'!$F$6*100,1)</f>
        <v>28.7</v>
      </c>
      <c r="X66" s="206">
        <f>ROUND(X45/'基準年（平成２２年）'!$F$6*100,1)</f>
        <v>391.7</v>
      </c>
      <c r="Y66" s="206">
        <f>ROUND(Y45/'基準年（平成２２年）'!$F$6*100,1)</f>
        <v>36.8</v>
      </c>
      <c r="Z66" s="206">
        <f>ROUND(Z45/'基準年（平成２２年）'!$F$6*100,1)</f>
        <v>48.1</v>
      </c>
      <c r="AA66" s="206">
        <f>ROUND(AA45/'基準年（平成２２年）'!$F$6*100,1)</f>
        <v>40.1</v>
      </c>
      <c r="AB66" s="206">
        <f>ROUND(AB45/'基準年（平成２２年）'!$F$6*100,1)</f>
        <v>49.2</v>
      </c>
      <c r="AC66" s="206">
        <f>ROUND(AC45/'基準年（平成２２年）'!$F$6*100,1)</f>
        <v>63.5</v>
      </c>
      <c r="AD66" s="206">
        <f>ROUND(AD45/'基準年（平成２２年）'!$F$6*100,1)</f>
        <v>78.9</v>
      </c>
      <c r="AE66" s="206">
        <f>ROUND(AE45/'基準年（平成２２年）'!$F$6*100,1)</f>
        <v>61.5</v>
      </c>
      <c r="AF66" s="207">
        <f>ROUND(AF45/'基準年（平成２２年）'!$F$6*100,1)</f>
        <v>66.6</v>
      </c>
      <c r="AG66" s="207">
        <f>ROUND(AG45/'基準年（平成２２年）'!$F$6*100,1)</f>
        <v>72.4</v>
      </c>
      <c r="AH66" s="207">
        <f>ROUND(AH45/'基準年（平成２２年）'!$F$6*100,1)</f>
        <v>29.1</v>
      </c>
      <c r="AI66" s="207">
        <f>ROUND(AI45/'基準年（平成２２年）'!$F$6*100,1)</f>
        <v>60.2</v>
      </c>
      <c r="AJ66" s="207">
        <f>ROUND(AJ45/'基準年（平成２２年）'!$F$6*100,1)</f>
        <v>87.6</v>
      </c>
      <c r="AK66" s="207">
        <f>ROUND(AK45/'基準年（平成２２年）'!$F$6*100,1)</f>
        <v>105</v>
      </c>
      <c r="AL66" s="207">
        <f>ROUND(AL45/'基準年（平成２２年）'!$F$6*100,1)</f>
        <v>108.7</v>
      </c>
      <c r="AM66" s="207">
        <f>ROUND(AM45/'基準年（平成２２年）'!$F$6*100,1)</f>
        <v>25.9</v>
      </c>
      <c r="AN66" s="207">
        <f>ROUND(AN45/'基準年（平成２２年）'!$F$6*100,1)</f>
        <v>68.3</v>
      </c>
      <c r="AO66" s="207">
        <f>ROUND(AO45/'基準年（平成２２年）'!$F$6*100,1)</f>
        <v>37</v>
      </c>
      <c r="AP66" s="206">
        <f>ROUND(AP45/'基準年（平成２２年）'!$F$6*100,1)</f>
        <v>30.4</v>
      </c>
      <c r="AQ66" s="206">
        <f>ROUND(AQ45/'基準年（平成２２年）'!$F$6*100,1)</f>
        <v>58.2</v>
      </c>
      <c r="AR66" s="206">
        <f>ROUND(AR45/'基準年（平成２２年）'!$F$6*100,1)</f>
        <v>79.4</v>
      </c>
      <c r="AS66" s="206">
        <f>ROUND(AS45/'基準年（平成２２年）'!$F$6*100,1)</f>
        <v>20.3</v>
      </c>
      <c r="AT66" s="206">
        <f>ROUND(AT45/'基準年（平成２２年）'!$F$6*100,1)</f>
        <v>58.9</v>
      </c>
      <c r="AU66" s="206">
        <f>ROUND(AU45/'基準年（平成２２年）'!$F$6*100,1)</f>
        <v>134.1</v>
      </c>
      <c r="AV66" s="206">
        <f>ROUND(AV45/'基準年（平成２２年）'!$F$6*100,1)</f>
        <v>33.6</v>
      </c>
      <c r="AW66" s="206">
        <f>ROUND(AW45/'基準年（平成２２年）'!$F$6*100,1)</f>
        <v>34.6</v>
      </c>
      <c r="AX66" s="206">
        <f>ROUND(AX45/'基準年（平成２２年）'!$F$6*100,1)</f>
        <v>86.4</v>
      </c>
      <c r="AY66" s="206">
        <f>ROUND(AY45/'基準年（平成２２年）'!$F$6*100,1)</f>
        <v>148</v>
      </c>
      <c r="AZ66" s="208">
        <f>ROUND(AZ45/'基準年（平成２２年）'!$F$6*100,1)</f>
        <v>163</v>
      </c>
      <c r="BA66" s="209">
        <f>ROUND(BA45/'基準年（平成２２年）'!$F$6*100,1)</f>
        <v>97.7</v>
      </c>
      <c r="BB66" s="206">
        <f>ROUND(BB45/'基準年（平成２２年）'!$F$6*100,1)</f>
        <v>65.3</v>
      </c>
      <c r="BC66" s="206">
        <f>ROUND(BC45/'基準年（平成２２年）'!$F$6*100,1)</f>
        <v>92.6</v>
      </c>
      <c r="BD66" s="206">
        <f>ROUND(BD45/'基準年（平成２２年）'!$F$6*100,1)</f>
        <v>118.1</v>
      </c>
      <c r="BE66" s="206">
        <f>ROUND(BE45/'基準年（平成２２年）'!$F$6*100,1)</f>
        <v>90</v>
      </c>
      <c r="BF66" s="206">
        <f>ROUND(BF45/'基準年（平成２２年）'!$F$6*100,1)</f>
        <v>93.5</v>
      </c>
      <c r="BG66" s="206">
        <f>ROUND(BG45/'基準年（平成２２年）'!$F$6*100,1)</f>
        <v>250.1</v>
      </c>
      <c r="BH66" s="206">
        <f>ROUND(BH45/'基準年（平成２２年）'!$F$6*100,1)</f>
        <v>64.7</v>
      </c>
      <c r="BI66" s="206">
        <f>ROUND(BI45/'基準年（平成２２年）'!$F$6*100,1)</f>
        <v>0</v>
      </c>
      <c r="BJ66" s="206">
        <f>ROUND(BJ45/'基準年（平成２２年）'!$F$6*100,1)</f>
        <v>0</v>
      </c>
      <c r="BK66" s="206">
        <f>ROUND(BK45/'基準年（平成２２年）'!$F$6*100,1)</f>
        <v>0</v>
      </c>
      <c r="BL66" s="208">
        <f>ROUND(BL45/'基準年（平成２２年）'!$F$6*100,1)</f>
        <v>0</v>
      </c>
      <c r="BM66" s="209">
        <f>ROUND(BM45/'基準年（平成２２年）'!$F$6*100,1)</f>
        <v>0</v>
      </c>
      <c r="BN66" s="206">
        <f>ROUND(BN45/'基準年（平成２２年）'!$F$6*100,1)</f>
        <v>0</v>
      </c>
      <c r="BO66" s="206">
        <f>ROUND(BO45/'基準年（平成２２年）'!$F$6*100,1)</f>
        <v>0</v>
      </c>
      <c r="BP66" s="206">
        <f>ROUND(BP45/'基準年（平成２２年）'!$F$6*100,1)</f>
        <v>0</v>
      </c>
      <c r="BQ66" s="206">
        <f>ROUND(BQ45/'基準年（平成２２年）'!$F$6*100,1)</f>
        <v>0</v>
      </c>
      <c r="BR66" s="206">
        <f>ROUND(BR45/'基準年（平成２２年）'!$F$6*100,1)</f>
        <v>0</v>
      </c>
      <c r="BS66" s="206">
        <f>ROUND(BS45/'基準年（平成２２年）'!$F$6*100,1)</f>
        <v>0</v>
      </c>
      <c r="BT66" s="206">
        <f>ROUND(BT45/'基準年（平成２２年）'!$F$6*100,1)</f>
        <v>0</v>
      </c>
      <c r="BU66" s="206">
        <f>ROUND(BU45/'基準年（平成２２年）'!$F$6*100,1)</f>
        <v>0</v>
      </c>
      <c r="BV66" s="206">
        <f>ROUND(BV45/'基準年（平成２２年）'!$F$6*100,1)</f>
        <v>0</v>
      </c>
      <c r="BW66" s="206">
        <f>ROUND(BW45/'基準年（平成２２年）'!$F$6*100,1)</f>
        <v>0</v>
      </c>
      <c r="BX66" s="208">
        <f>ROUND(BX45/'基準年（平成２２年）'!$F$6*100,1)</f>
        <v>0</v>
      </c>
      <c r="BY66" s="209">
        <f>ROUND(BY45/'基準年（平成２２年）'!$F$6*100,1)</f>
        <v>0</v>
      </c>
      <c r="BZ66" s="206">
        <f>ROUND(BZ45/'基準年（平成２２年）'!$F$6*100,1)</f>
        <v>0</v>
      </c>
      <c r="CA66" s="206">
        <f>ROUND(CA45/'基準年（平成２２年）'!$F$6*100,1)</f>
        <v>0</v>
      </c>
      <c r="CB66" s="206">
        <f>ROUND(CB45/'基準年（平成２２年）'!$F$6*100,1)</f>
        <v>0</v>
      </c>
      <c r="CC66" s="206">
        <f>ROUND(CC45/'基準年（平成２２年）'!$F$6*100,1)</f>
        <v>0</v>
      </c>
      <c r="CD66" s="206">
        <f>ROUND(CD45/'基準年（平成２２年）'!$F$6*100,1)</f>
        <v>0</v>
      </c>
      <c r="CE66" s="206">
        <f>ROUND(CE45/'基準年（平成２２年）'!$F$6*100,1)</f>
        <v>0</v>
      </c>
      <c r="CF66" s="206">
        <f>ROUND(CF45/'基準年（平成２２年）'!$F$6*100,1)</f>
        <v>0</v>
      </c>
      <c r="CG66" s="206">
        <f>ROUND(CG45/'基準年（平成２２年）'!$F$6*100,1)</f>
        <v>0</v>
      </c>
      <c r="CH66" s="206">
        <f>ROUND(CH45/'基準年（平成２２年）'!$F$6*100,1)</f>
        <v>0</v>
      </c>
      <c r="CI66" s="206">
        <f>ROUND(CI45/'基準年（平成２２年）'!$F$6*100,1)</f>
        <v>0</v>
      </c>
      <c r="CJ66" s="208">
        <f>ROUND(CJ45/'基準年（平成２２年）'!$F$6*100,1)</f>
        <v>0</v>
      </c>
      <c r="CK66" s="209">
        <f>ROUND(CK45/'基準年（平成２２年）'!$F$6*100,1)</f>
        <v>0</v>
      </c>
      <c r="CL66" s="206">
        <f>ROUND(CL45/'基準年（平成２２年）'!$F$6*100,1)</f>
        <v>0</v>
      </c>
      <c r="CM66" s="206">
        <f>ROUND(CM45/'基準年（平成２２年）'!$F$6*100,1)</f>
        <v>0</v>
      </c>
      <c r="CN66" s="206">
        <f>ROUND(CN45/'基準年（平成２２年）'!$F$6*100,1)</f>
        <v>0</v>
      </c>
      <c r="CO66" s="206">
        <f>ROUND(CO45/'基準年（平成２２年）'!$F$6*100,1)</f>
        <v>0</v>
      </c>
      <c r="CP66" s="206">
        <f>ROUND(CP45/'基準年（平成２２年）'!$F$6*100,1)</f>
        <v>0</v>
      </c>
      <c r="CQ66" s="206">
        <f>ROUND(CQ45/'基準年（平成２２年）'!$F$6*100,1)</f>
        <v>0</v>
      </c>
      <c r="CR66" s="206">
        <f>ROUND(CR45/'基準年（平成２２年）'!$F$6*100,1)</f>
        <v>0</v>
      </c>
      <c r="CS66" s="206">
        <f>ROUND(CS45/'基準年（平成２２年）'!$F$6*100,1)</f>
        <v>0</v>
      </c>
      <c r="CT66" s="206">
        <f>ROUND(CT45/'基準年（平成２２年）'!$F$6*100,1)</f>
        <v>0</v>
      </c>
      <c r="CU66" s="206">
        <f>ROUND(CU45/'基準年（平成２２年）'!$F$6*100,1)</f>
        <v>0</v>
      </c>
      <c r="CV66" s="208">
        <f>ROUND(CV45/'基準年（平成２２年）'!$F$6*100,1)</f>
        <v>0</v>
      </c>
      <c r="CW66" s="209">
        <f>ROUND(CW45/'基準年（平成２２年）'!$F$6*100,1)</f>
        <v>0</v>
      </c>
      <c r="CX66" s="206">
        <f>ROUND(CX45/'基準年（平成２２年）'!$F$6*100,1)</f>
        <v>282.3</v>
      </c>
      <c r="CY66" s="206">
        <f>ROUND(CY45/'基準年（平成２２年）'!$F$6*100,1)</f>
        <v>71.7</v>
      </c>
      <c r="CZ66" s="206">
        <f>ROUND(CZ45/'基準年（平成２２年）'!$F$6*100,1)</f>
        <v>209.5</v>
      </c>
      <c r="DA66" s="206">
        <f>ROUND(DA45/'基準年（平成２２年）'!$F$6*100,1)</f>
        <v>202.2</v>
      </c>
      <c r="DB66" s="206">
        <f>ROUND(DB45/'基準年（平成２２年）'!$F$6*100,1)</f>
        <v>195.1</v>
      </c>
      <c r="DC66" s="206">
        <f>ROUND(DC45/'基準年（平成２２年）'!$F$6*100,1)</f>
        <v>342</v>
      </c>
      <c r="DD66" s="206">
        <f>ROUND(DD45/'基準年（平成２２年）'!$F$6*100,1)</f>
        <v>88.7</v>
      </c>
      <c r="DE66" s="206">
        <f>ROUND(DE45/'基準年（平成２２年）'!$F$6*100,1)</f>
        <v>105.1</v>
      </c>
      <c r="DF66" s="206">
        <f>ROUND(DF45/'基準年（平成２２年）'!$F$6*100,1)</f>
        <v>124.5</v>
      </c>
      <c r="DG66" s="206">
        <f>ROUND(DG45/'基準年（平成２２年）'!$F$6*100,1)</f>
        <v>132.7</v>
      </c>
      <c r="DH66" s="208">
        <f>ROUND(DH45/'基準年（平成２２年）'!$F$6*100,1)</f>
        <v>80.7</v>
      </c>
      <c r="DI66" s="209">
        <f>ROUND(DI45/'基準年（平成２２年）'!$F$6*100,1)</f>
        <v>32.3</v>
      </c>
      <c r="DJ66" s="206">
        <f>ROUND(DJ45/'[1]基準年（平成２２年）'!$F$6*100,1)</f>
        <v>167.3</v>
      </c>
      <c r="DK66" s="206">
        <f>ROUND(DK45/'[1]基準年（平成２２年）'!$F$6*100,1)</f>
        <v>118.6</v>
      </c>
      <c r="DL66" s="206">
        <f>ROUND(DL45/'[1]基準年（平成２２年）'!$F$6*100,1)</f>
        <v>235.4</v>
      </c>
      <c r="DM66" s="206">
        <f>ROUND(DM45/'[1]基準年（平成２２年）'!$F$6*100,1)</f>
        <v>65.5</v>
      </c>
      <c r="DN66" s="206">
        <f>ROUND(DN45/'[1]基準年（平成２２年）'!$F$6*100,1)</f>
        <v>125.8</v>
      </c>
      <c r="DO66" s="206">
        <f>ROUND(DO45/'[1]基準年（平成２２年）'!$F$6*100,1)</f>
        <v>178.3</v>
      </c>
      <c r="DP66" s="206">
        <f>ROUND(DP45/'[1]基準年（平成２２年）'!$F$6*100,1)</f>
        <v>96.5</v>
      </c>
      <c r="DQ66" s="206">
        <f>ROUND(DQ45/'[1]基準年（平成２２年）'!$F$6*100,1)</f>
        <v>46.4</v>
      </c>
      <c r="DR66" s="206">
        <f>ROUND(DR45/'[1]基準年（平成２２年）'!$F$6*100,1)</f>
        <v>370</v>
      </c>
      <c r="DS66" s="206">
        <f>ROUND(DS45/'[1]基準年（平成２２年）'!$F$6*100,1)</f>
        <v>83.6</v>
      </c>
      <c r="DT66" s="208">
        <f>ROUND(DT45/'[1]基準年（平成２２年）'!$F$6*100,1)</f>
        <v>53.1</v>
      </c>
      <c r="DU66" s="209">
        <f>ROUND(DU45/'[1]基準年（平成２２年）'!$F$6*100,1)</f>
        <v>169.8</v>
      </c>
      <c r="DV66" s="206">
        <f>ROUND(DV45/'基準年（平成２２年）'!$F$6*100,1)</f>
        <v>89.1</v>
      </c>
      <c r="DW66" s="206">
        <f>ROUND(DW45/'基準年（平成２２年）'!$F$6*100,1)</f>
        <v>96</v>
      </c>
      <c r="DX66" s="206">
        <f>ROUND(DX45/'基準年（平成２２年）'!$F$6*100,1)</f>
        <v>386.8</v>
      </c>
      <c r="DY66" s="206">
        <f>ROUND(DY45/'基準年（平成２２年）'!$F$6*100,1)</f>
        <v>121</v>
      </c>
      <c r="DZ66" s="206">
        <f>ROUND(DZ45/'基準年（平成２２年）'!$F$6*100,1)</f>
        <v>162.1</v>
      </c>
      <c r="EA66" s="206">
        <f>ROUND(EA45/'基準年（平成２２年）'!$F$6*100,1)</f>
        <v>202.8</v>
      </c>
      <c r="EB66" s="206">
        <f>ROUND(EB45/'基準年（平成２２年）'!$F$6*100,1)</f>
        <v>198.1</v>
      </c>
      <c r="EC66" s="206">
        <f>ROUND(EC45/'基準年（平成２２年）'!$F$6*100,1)</f>
        <v>81.7</v>
      </c>
      <c r="ED66" s="206">
        <f>ROUND(ED45/'基準年（平成２２年）'!$F$6*100,1)</f>
        <v>136.5</v>
      </c>
      <c r="EE66" s="206">
        <f>ROUND(EE45/'基準年（平成２２年）'!$F$6*100,1)</f>
        <v>109</v>
      </c>
      <c r="EF66" s="208">
        <f>ROUND(EF45/'基準年（平成２２年）'!$F$6*100,1)</f>
        <v>200.3</v>
      </c>
      <c r="EG66" s="209">
        <f>ROUND(EG45/'基準年（平成２２年）'!$F$6*100,1)</f>
        <v>87.9</v>
      </c>
      <c r="EH66" s="206">
        <f>ROUND(EH45/'基準年（平成２２年）'!$F$6*100,1)</f>
        <v>115.7</v>
      </c>
      <c r="EI66" s="206">
        <f>ROUND(EI45/'基準年（平成２２年）'!$F$6*100,1)</f>
        <v>137.3</v>
      </c>
      <c r="EJ66" s="206">
        <f>ROUND(EJ45/'基準年（平成２２年）'!$F$6*100,1)</f>
        <v>184.2</v>
      </c>
      <c r="EK66" s="206">
        <f>ROUND(EK45/'基準年（平成２２年）'!$F$6*100,1)</f>
        <v>144.3</v>
      </c>
      <c r="EL66" s="206">
        <f>ROUND(EL45/'基準年（平成２２年）'!$F$6*100,1)</f>
        <v>79.5</v>
      </c>
      <c r="EM66" s="206">
        <f>ROUND(EM45/'基準年（平成２２年）'!$F$6*100,1)</f>
        <v>74.9</v>
      </c>
      <c r="EN66" s="206">
        <f>ROUND(EN45/'基準年（平成２２年）'!$F$6*100,1)</f>
        <v>38.1</v>
      </c>
      <c r="EO66" s="206">
        <f>ROUND(EO45/'基準年（平成２２年）'!$F$6*100,1)</f>
        <v>124.9</v>
      </c>
      <c r="EP66" s="206">
        <f>ROUND(EP45/'基準年（平成２２年）'!$F$6*100,1)</f>
        <v>154.6</v>
      </c>
      <c r="EQ66" s="206">
        <f>ROUND(EQ45/'基準年（平成２２年）'!$F$6*100,1)</f>
        <v>223.3</v>
      </c>
      <c r="ER66" s="208">
        <f>ROUND(ER45/'基準年（平成２２年）'!$F$6*100,1)</f>
        <v>172.8</v>
      </c>
      <c r="ES66" s="209">
        <f>ROUND(ES45/'基準年（平成２２年）'!$F$6*100,1)</f>
        <v>0</v>
      </c>
      <c r="ET66" s="206">
        <f>ROUND(ET45/'基準年（平成２２年）'!$F$6*100,1)</f>
        <v>0</v>
      </c>
      <c r="EU66" s="206">
        <f>ROUND(EU45/'基準年（平成２２年）'!$F$6*100,1)</f>
        <v>0</v>
      </c>
      <c r="EV66" s="206">
        <f>ROUND(EV45/'基準年（平成２２年）'!$F$6*100,1)</f>
        <v>0</v>
      </c>
      <c r="EW66" s="206">
        <f>ROUND(EW45/'基準年（平成２２年）'!$F$6*100,1)</f>
        <v>0</v>
      </c>
      <c r="EX66" s="206">
        <f>ROUND(EX45/'基準年（平成２２年）'!$F$6*100,1)</f>
        <v>0</v>
      </c>
      <c r="EY66" s="206">
        <f>ROUND(EY45/'基準年（平成２２年）'!$F$6*100,1)</f>
        <v>0</v>
      </c>
      <c r="EZ66" s="206">
        <f>ROUND(EZ45/'基準年（平成２２年）'!$F$6*100,1)</f>
        <v>0</v>
      </c>
      <c r="FA66" s="206">
        <f>ROUND(FA45/'基準年（平成２２年）'!$F$6*100,1)</f>
        <v>0</v>
      </c>
      <c r="FB66" s="206">
        <f>ROUND(FB45/'基準年（平成２２年）'!$F$6*100,1)</f>
        <v>0</v>
      </c>
      <c r="FC66" s="206">
        <f>ROUND(FC45/'基準年（平成２２年）'!$F$6*100,1)</f>
        <v>0</v>
      </c>
      <c r="FD66" s="208">
        <f>ROUND(FD45/'基準年（平成２２年）'!$F$6*100,1)</f>
        <v>0</v>
      </c>
      <c r="FE66" s="209">
        <f>ROUND(FE45/'基準年（平成２２年）'!$F$6*100,1)</f>
        <v>0</v>
      </c>
      <c r="FF66" s="206">
        <f>ROUND(FF45/'基準年（平成２２年）'!$F$6*100,1)</f>
        <v>0</v>
      </c>
      <c r="FG66" s="206">
        <f>ROUND(FG45/'基準年（平成２２年）'!$F$6*100,1)</f>
        <v>0</v>
      </c>
      <c r="FH66" s="206">
        <f>ROUND(FH45/'基準年（平成２２年）'!$F$6*100,1)</f>
        <v>0</v>
      </c>
      <c r="FI66" s="206">
        <f>ROUND(FI45/'基準年（平成２２年）'!$F$6*100,1)</f>
        <v>0</v>
      </c>
      <c r="FJ66" s="206">
        <f>ROUND(FJ45/'基準年（平成２２年）'!$F$6*100,1)</f>
        <v>0</v>
      </c>
      <c r="FK66" s="206">
        <f>ROUND(FK45/'基準年（平成２２年）'!$F$6*100,1)</f>
        <v>0</v>
      </c>
      <c r="FL66" s="206">
        <f>ROUND(FL45/'基準年（平成２２年）'!$F$6*100,1)</f>
        <v>0</v>
      </c>
      <c r="FM66" s="206">
        <f>ROUND(FM45/'基準年（平成２２年）'!$F$6*100,1)</f>
        <v>0</v>
      </c>
      <c r="FN66" s="206">
        <f>ROUND(FN45/'基準年（平成２２年）'!$F$6*100,1)</f>
        <v>0</v>
      </c>
      <c r="FO66" s="206">
        <f>ROUND(FO45/'基準年（平成２２年）'!$F$6*100,1)</f>
        <v>0</v>
      </c>
      <c r="FP66" s="208">
        <f>ROUND(FP45/'基準年（平成２２年）'!$F$6*100,1)</f>
        <v>0</v>
      </c>
      <c r="FQ66" s="209">
        <f>ROUND(FQ45/'基準年（平成２２年）'!$F$6*100,1)</f>
        <v>0</v>
      </c>
      <c r="FR66" s="206">
        <f>ROUND(FR45/'基準年（平成２２年）'!$F$6*100,1)</f>
        <v>0</v>
      </c>
      <c r="FS66" s="206">
        <f>ROUND(FS45/'基準年（平成２２年）'!$F$6*100,1)</f>
        <v>0</v>
      </c>
      <c r="FT66" s="206">
        <f>ROUND(FT45/'基準年（平成２２年）'!$F$6*100,1)</f>
        <v>0</v>
      </c>
      <c r="FU66" s="206">
        <f>ROUND(FU45/'基準年（平成２２年）'!$F$6*100,1)</f>
        <v>0</v>
      </c>
      <c r="FV66" s="206">
        <f>ROUND(FV45/'基準年（平成２２年）'!$F$6*100,1)</f>
        <v>0</v>
      </c>
      <c r="FW66" s="206">
        <f>ROUND(FW45/'基準年（平成２２年）'!$F$6*100,1)</f>
        <v>0</v>
      </c>
      <c r="FX66" s="206">
        <f>ROUND(FX45/'基準年（平成２２年）'!$F$6*100,1)</f>
        <v>0</v>
      </c>
      <c r="FY66" s="206">
        <f>ROUND(FY45/'基準年（平成２２年）'!$F$6*100,1)</f>
        <v>0</v>
      </c>
      <c r="FZ66" s="206">
        <f>ROUND(FZ45/'基準年（平成２２年）'!$F$6*100,1)</f>
        <v>0</v>
      </c>
      <c r="GA66" s="206">
        <f>ROUND(GA45/'基準年（平成２２年）'!$F$6*100,1)</f>
        <v>0</v>
      </c>
      <c r="GB66" s="208">
        <f>ROUND(GB45/'基準年（平成２２年）'!$F$6*100,1)</f>
        <v>0</v>
      </c>
      <c r="GC66" s="209">
        <f>ROUND(GC45/'基準年（平成２２年）'!$F$6*100,1)</f>
        <v>0</v>
      </c>
      <c r="GD66" s="206">
        <f>ROUND(GD45/'基準年（平成２２年）'!$F$6*100,1)</f>
        <v>0</v>
      </c>
      <c r="GE66" s="206">
        <f>ROUND(GE45/'基準年（平成２２年）'!$F$6*100,1)</f>
        <v>0</v>
      </c>
      <c r="GF66" s="206">
        <f>ROUND(GF45/'基準年（平成２２年）'!$F$6*100,1)</f>
        <v>0</v>
      </c>
      <c r="GG66" s="206">
        <f>ROUND(GG45/'基準年（平成２２年）'!$F$6*100,1)</f>
        <v>0</v>
      </c>
      <c r="GH66" s="206">
        <f>ROUND(GH45/'基準年（平成２２年）'!$F$6*100,1)</f>
        <v>0</v>
      </c>
      <c r="GI66" s="206">
        <f>ROUND(GI45/'基準年（平成２２年）'!$F$6*100,1)</f>
        <v>0</v>
      </c>
      <c r="GJ66" s="206">
        <f>ROUND(GJ45/'基準年（平成２２年）'!$F$6*100,1)</f>
        <v>0</v>
      </c>
      <c r="GK66" s="206">
        <f>ROUND(GK45/'基準年（平成２２年）'!$F$6*100,1)</f>
        <v>0</v>
      </c>
      <c r="GL66" s="206">
        <f>ROUND(GL45/'基準年（平成２２年）'!$F$6*100,1)</f>
        <v>0</v>
      </c>
      <c r="GM66" s="206">
        <f>ROUND(GM45/'基準年（平成２２年）'!$F$6*100,1)</f>
        <v>0</v>
      </c>
      <c r="GN66" s="208">
        <f>ROUND(GN45/'基準年（平成２２年）'!$F$6*100,1)</f>
        <v>0</v>
      </c>
      <c r="GO66" s="209">
        <f>ROUND(GO45/'基準年（平成２２年）'!$F$6*100,1)</f>
        <v>0</v>
      </c>
      <c r="GP66" s="206">
        <f>ROUND(GP45/'基準年（平成２２年）'!$F$6*100,1)</f>
        <v>0</v>
      </c>
      <c r="GQ66" s="206">
        <f>ROUND(GQ45/'基準年（平成２２年）'!$F$6*100,1)</f>
        <v>0</v>
      </c>
      <c r="GR66" s="206">
        <f>ROUND(GR45/'基準年（平成２２年）'!$F$6*100,1)</f>
        <v>0</v>
      </c>
      <c r="GS66" s="206">
        <f>ROUND(GS45/'基準年（平成２２年）'!$F$6*100,1)</f>
        <v>0</v>
      </c>
      <c r="GT66" s="206">
        <f>ROUND(GT45/'基準年（平成２２年）'!$F$6*100,1)</f>
        <v>0</v>
      </c>
      <c r="GU66" s="206">
        <f>ROUND(GU45/'基準年（平成２２年）'!$F$6*100,1)</f>
        <v>0</v>
      </c>
      <c r="GV66" s="206">
        <f>ROUND(GV45/'基準年（平成２２年）'!$F$6*100,1)</f>
        <v>0</v>
      </c>
      <c r="GW66" s="206">
        <f>ROUND(GW45/'基準年（平成２２年）'!$F$6*100,1)</f>
        <v>0</v>
      </c>
      <c r="GX66" s="206">
        <f>ROUND(GX45/'基準年（平成２２年）'!$F$6*100,1)</f>
        <v>0</v>
      </c>
      <c r="GY66" s="206">
        <f>ROUND(GY45/'基準年（平成２２年）'!$F$6*100,1)</f>
        <v>0</v>
      </c>
      <c r="GZ66" s="208">
        <f>ROUND(GZ45/'基準年（平成２２年）'!$F$6*100,1)</f>
        <v>0</v>
      </c>
      <c r="HA66" s="209">
        <f>ROUND(HA45/'基準年（平成２２年）'!$F$6*100,1)</f>
        <v>0</v>
      </c>
    </row>
    <row r="67" spans="2:209" ht="12">
      <c r="B67" s="40"/>
      <c r="C67" s="41"/>
      <c r="D67" s="210" t="s">
        <v>10</v>
      </c>
      <c r="E67" s="206">
        <v>40.4</v>
      </c>
      <c r="F67" s="206">
        <f>ROUND(F46/'基準年（平成２２年）'!$F$7*100,1)</f>
        <v>75.5</v>
      </c>
      <c r="G67" s="206">
        <f>ROUND(G46/'基準年（平成２２年）'!$F$7*100,1)</f>
        <v>72.1</v>
      </c>
      <c r="H67" s="206">
        <f>ROUND(H46/'基準年（平成２２年）'!$F$7*100,1)</f>
        <v>51.9</v>
      </c>
      <c r="I67" s="206">
        <f>ROUND(I46/'基準年（平成２２年）'!$F$7*100,1)</f>
        <v>47.6</v>
      </c>
      <c r="J67" s="206">
        <f>ROUND(J46/'基準年（平成２２年）'!$F$7*100,1)</f>
        <v>62.7</v>
      </c>
      <c r="K67" s="206">
        <f>ROUND(K46/'基準年（平成２２年）'!$F$7*100,1)</f>
        <v>64.3</v>
      </c>
      <c r="L67" s="206">
        <f>ROUND(L46/'基準年（平成２２年）'!$F$7*100,1)</f>
        <v>47.4</v>
      </c>
      <c r="M67" s="206">
        <f>ROUND(M46/'基準年（平成２２年）'!$F$7*100,1)</f>
        <v>35.2</v>
      </c>
      <c r="N67" s="206">
        <f>ROUND(N46/'基準年（平成２２年）'!$F$7*100,1)</f>
        <v>67.5</v>
      </c>
      <c r="O67" s="206">
        <f>ROUND(O46/'基準年（平成２２年）'!$F$7*100,1)</f>
        <v>66</v>
      </c>
      <c r="P67" s="206">
        <f>ROUND(P46/'基準年（平成２２年）'!$F$7*100,1)</f>
        <v>31.1</v>
      </c>
      <c r="Q67" s="206">
        <f>ROUND(Q46/'基準年（平成２２年）'!$F$7*100,1)</f>
        <v>34.8</v>
      </c>
      <c r="R67" s="206">
        <f>ROUND(R46/'基準年（平成２２年）'!$F$7*100,1)</f>
        <v>55.4</v>
      </c>
      <c r="S67" s="206">
        <f>ROUND(S46/'基準年（平成２２年）'!$F$7*100,1)</f>
        <v>48.3</v>
      </c>
      <c r="T67" s="206">
        <f>ROUND(T46/'基準年（平成２２年）'!$F$7*100,1)</f>
        <v>71.7</v>
      </c>
      <c r="U67" s="206">
        <f>ROUND(U46/'基準年（平成２２年）'!$F$7*100,1)</f>
        <v>50.5</v>
      </c>
      <c r="V67" s="206">
        <f>ROUND(V46/'基準年（平成２２年）'!$F$7*100,1)</f>
        <v>35.5</v>
      </c>
      <c r="W67" s="206">
        <f>ROUND(W46/'基準年（平成２２年）'!$F$7*100,1)</f>
        <v>52.5</v>
      </c>
      <c r="X67" s="206">
        <f>ROUND(X46/'基準年（平成２２年）'!$F$7*100,1)</f>
        <v>57.8</v>
      </c>
      <c r="Y67" s="206">
        <f>ROUND(Y46/'基準年（平成２２年）'!$F$7*100,1)</f>
        <v>42.1</v>
      </c>
      <c r="Z67" s="206">
        <f>ROUND(Z46/'基準年（平成２２年）'!$F$7*100,1)</f>
        <v>57.2</v>
      </c>
      <c r="AA67" s="206">
        <f>ROUND(AA46/'基準年（平成２２年）'!$F$7*100,1)</f>
        <v>53.2</v>
      </c>
      <c r="AB67" s="206">
        <f>ROUND(AB46/'基準年（平成２２年）'!$F$7*100,1)</f>
        <v>61.5</v>
      </c>
      <c r="AC67" s="206">
        <f>ROUND(AC46/'基準年（平成２２年）'!$F$7*100,1)</f>
        <v>43.1</v>
      </c>
      <c r="AD67" s="206">
        <f>ROUND(AD46/'基準年（平成２２年）'!$F$7*100,1)</f>
        <v>90.3</v>
      </c>
      <c r="AE67" s="206">
        <f>ROUND(AE46/'基準年（平成２２年）'!$F$7*100,1)</f>
        <v>66.3</v>
      </c>
      <c r="AF67" s="207">
        <f>ROUND(AF46/'基準年（平成２２年）'!$F$7*100,1)</f>
        <v>94.6</v>
      </c>
      <c r="AG67" s="207">
        <f>ROUND(AG46/'基準年（平成２２年）'!$F$7*100,1)</f>
        <v>53.4</v>
      </c>
      <c r="AH67" s="207">
        <f>ROUND(AH46/'基準年（平成２２年）'!$F$7*100,1)</f>
        <v>52.3</v>
      </c>
      <c r="AI67" s="207">
        <f>ROUND(AI46/'基準年（平成２２年）'!$F$7*100,1)</f>
        <v>40.5</v>
      </c>
      <c r="AJ67" s="207">
        <f>ROUND(AJ46/'基準年（平成２２年）'!$F$7*100,1)</f>
        <v>61.6</v>
      </c>
      <c r="AK67" s="207">
        <f>ROUND(AK46/'基準年（平成２２年）'!$F$7*100,1)</f>
        <v>53.5</v>
      </c>
      <c r="AL67" s="207">
        <f>ROUND(AL46/'基準年（平成２２年）'!$F$7*100,1)</f>
        <v>68.8</v>
      </c>
      <c r="AM67" s="207">
        <f>ROUND(AM46/'基準年（平成２２年）'!$F$7*100,1)</f>
        <v>60.5</v>
      </c>
      <c r="AN67" s="207">
        <f>ROUND(AN46/'基準年（平成２２年）'!$F$7*100,1)</f>
        <v>72.2</v>
      </c>
      <c r="AO67" s="207">
        <f>ROUND(AO46/'基準年（平成２２年）'!$F$7*100,1)</f>
        <v>51</v>
      </c>
      <c r="AP67" s="206">
        <f>ROUND(AP46/'基準年（平成２２年）'!$F$7*100,1)</f>
        <v>105.2</v>
      </c>
      <c r="AQ67" s="206">
        <f>ROUND(AQ46/'基準年（平成２２年）'!$F$7*100,1)</f>
        <v>36.1</v>
      </c>
      <c r="AR67" s="206">
        <f>ROUND(AR46/'基準年（平成２２年）'!$F$7*100,1)</f>
        <v>105.1</v>
      </c>
      <c r="AS67" s="206">
        <f>ROUND(AS46/'基準年（平成２２年）'!$F$7*100,1)</f>
        <v>53.7</v>
      </c>
      <c r="AT67" s="206">
        <f>ROUND(AT46/'基準年（平成２２年）'!$F$7*100,1)</f>
        <v>51.6</v>
      </c>
      <c r="AU67" s="206">
        <f>ROUND(AU46/'基準年（平成２２年）'!$F$7*100,1)</f>
        <v>113.3</v>
      </c>
      <c r="AV67" s="206">
        <f>ROUND(AV46/'基準年（平成２２年）'!$F$7*100,1)</f>
        <v>82.6</v>
      </c>
      <c r="AW67" s="206">
        <f>ROUND(AW46/'基準年（平成２２年）'!$F$7*100,1)</f>
        <v>46.2</v>
      </c>
      <c r="AX67" s="206">
        <f>ROUND(AX46/'基準年（平成２２年）'!$F$7*100,1)</f>
        <v>67.5</v>
      </c>
      <c r="AY67" s="206">
        <f>ROUND(AY46/'基準年（平成２２年）'!$F$7*100,1)</f>
        <v>77.7</v>
      </c>
      <c r="AZ67" s="208">
        <f>ROUND(AZ46/'基準年（平成２２年）'!$F$7*100,1)</f>
        <v>68.8</v>
      </c>
      <c r="BA67" s="209">
        <f>ROUND(BA46/'基準年（平成２２年）'!$F$7*100,1)</f>
        <v>63.8</v>
      </c>
      <c r="BB67" s="206">
        <f>ROUND(BB46/'基準年（平成２２年）'!$F$7*100,1)</f>
        <v>108.5</v>
      </c>
      <c r="BC67" s="206">
        <f>ROUND(BC46/'基準年（平成２２年）'!$F$7*100,1)</f>
        <v>72.6</v>
      </c>
      <c r="BD67" s="206">
        <f>ROUND(BD46/'基準年（平成２２年）'!$F$7*100,1)</f>
        <v>135.9</v>
      </c>
      <c r="BE67" s="206">
        <f>ROUND(BE46/'基準年（平成２２年）'!$F$7*100,1)</f>
        <v>63.1</v>
      </c>
      <c r="BF67" s="206">
        <f>ROUND(BF46/'基準年（平成２２年）'!$F$7*100,1)</f>
        <v>66.3</v>
      </c>
      <c r="BG67" s="206">
        <f>ROUND(BG46/'基準年（平成２２年）'!$F$7*100,1)</f>
        <v>83.7</v>
      </c>
      <c r="BH67" s="206">
        <f>ROUND(BH46/'基準年（平成２２年）'!$F$7*100,1)</f>
        <v>74.1</v>
      </c>
      <c r="BI67" s="206">
        <f>ROUND(BI46/'基準年（平成２２年）'!$F$7*100,1)</f>
        <v>0</v>
      </c>
      <c r="BJ67" s="206">
        <f>ROUND(BJ46/'基準年（平成２２年）'!$F$7*100,1)</f>
        <v>0</v>
      </c>
      <c r="BK67" s="206">
        <f>ROUND(BK46/'基準年（平成２２年）'!$F$7*100,1)</f>
        <v>0</v>
      </c>
      <c r="BL67" s="208">
        <f>ROUND(BL46/'基準年（平成２２年）'!$F$7*100,1)</f>
        <v>0</v>
      </c>
      <c r="BM67" s="209">
        <f>ROUND(BM46/'基準年（平成２２年）'!$F$7*100,1)</f>
        <v>0</v>
      </c>
      <c r="BN67" s="206">
        <f>ROUND(BN46/'基準年（平成２２年）'!$F$7*100,1)</f>
        <v>0</v>
      </c>
      <c r="BO67" s="206">
        <f>ROUND(BO46/'基準年（平成２２年）'!$F$7*100,1)</f>
        <v>0</v>
      </c>
      <c r="BP67" s="206">
        <f>ROUND(BP46/'基準年（平成２２年）'!$F$7*100,1)</f>
        <v>0</v>
      </c>
      <c r="BQ67" s="206">
        <f>ROUND(BQ46/'基準年（平成２２年）'!$F$7*100,1)</f>
        <v>0</v>
      </c>
      <c r="BR67" s="206">
        <f>ROUND(BR46/'基準年（平成２２年）'!$F$7*100,1)</f>
        <v>0</v>
      </c>
      <c r="BS67" s="206">
        <f>ROUND(BS46/'基準年（平成２２年）'!$F$7*100,1)</f>
        <v>0</v>
      </c>
      <c r="BT67" s="206">
        <f>ROUND(BT46/'基準年（平成２２年）'!$F$7*100,1)</f>
        <v>0</v>
      </c>
      <c r="BU67" s="206">
        <f>ROUND(BU46/'基準年（平成２２年）'!$F$7*100,1)</f>
        <v>0</v>
      </c>
      <c r="BV67" s="206">
        <f>ROUND(BV46/'基準年（平成２２年）'!$F$7*100,1)</f>
        <v>0</v>
      </c>
      <c r="BW67" s="206">
        <f>ROUND(BW46/'基準年（平成２２年）'!$F$7*100,1)</f>
        <v>0</v>
      </c>
      <c r="BX67" s="208">
        <f>ROUND(BX46/'基準年（平成２２年）'!$F$7*100,1)</f>
        <v>0</v>
      </c>
      <c r="BY67" s="209">
        <f>ROUND(BY46/'基準年（平成２２年）'!$F$7*100,1)</f>
        <v>0</v>
      </c>
      <c r="BZ67" s="206">
        <f>ROUND(BZ46/'基準年（平成２２年）'!$F$7*100,1)</f>
        <v>0</v>
      </c>
      <c r="CA67" s="206">
        <f>ROUND(CA46/'基準年（平成２２年）'!$F$7*100,1)</f>
        <v>0</v>
      </c>
      <c r="CB67" s="206">
        <f>ROUND(CB46/'基準年（平成２２年）'!$F$7*100,1)</f>
        <v>0</v>
      </c>
      <c r="CC67" s="206">
        <f>ROUND(CC46/'基準年（平成２２年）'!$F$7*100,1)</f>
        <v>0</v>
      </c>
      <c r="CD67" s="206">
        <f>ROUND(CD46/'基準年（平成２２年）'!$F$7*100,1)</f>
        <v>0</v>
      </c>
      <c r="CE67" s="206">
        <f>ROUND(CE46/'基準年（平成２２年）'!$F$7*100,1)</f>
        <v>0</v>
      </c>
      <c r="CF67" s="206">
        <f>ROUND(CF46/'基準年（平成２２年）'!$F$7*100,1)</f>
        <v>0</v>
      </c>
      <c r="CG67" s="206">
        <f>ROUND(CG46/'基準年（平成２２年）'!$F$7*100,1)</f>
        <v>0</v>
      </c>
      <c r="CH67" s="206">
        <f>ROUND(CH46/'基準年（平成２２年）'!$F$7*100,1)</f>
        <v>0</v>
      </c>
      <c r="CI67" s="206">
        <f>ROUND(CI46/'基準年（平成２２年）'!$F$7*100,1)</f>
        <v>0</v>
      </c>
      <c r="CJ67" s="208">
        <f>ROUND(CJ46/'基準年（平成２２年）'!$F$7*100,1)</f>
        <v>0</v>
      </c>
      <c r="CK67" s="209">
        <f>ROUND(CK46/'基準年（平成２２年）'!$F$7*100,1)</f>
        <v>0</v>
      </c>
      <c r="CL67" s="206">
        <f>ROUND(CL46/'基準年（平成２２年）'!$F$7*100,1)</f>
        <v>0</v>
      </c>
      <c r="CM67" s="206">
        <f>ROUND(CM46/'基準年（平成２２年）'!$F$7*100,1)</f>
        <v>0</v>
      </c>
      <c r="CN67" s="206">
        <f>ROUND(CN46/'基準年（平成２２年）'!$F$7*100,1)</f>
        <v>0</v>
      </c>
      <c r="CO67" s="206">
        <f>ROUND(CO46/'基準年（平成２２年）'!$F$7*100,1)</f>
        <v>0</v>
      </c>
      <c r="CP67" s="206">
        <f>ROUND(CP46/'基準年（平成２２年）'!$F$7*100,1)</f>
        <v>0</v>
      </c>
      <c r="CQ67" s="206">
        <f>ROUND(CQ46/'基準年（平成２２年）'!$F$7*100,1)</f>
        <v>0</v>
      </c>
      <c r="CR67" s="206">
        <f>ROUND(CR46/'基準年（平成２２年）'!$F$7*100,1)</f>
        <v>0</v>
      </c>
      <c r="CS67" s="206">
        <f>ROUND(CS46/'基準年（平成２２年）'!$F$7*100,1)</f>
        <v>0</v>
      </c>
      <c r="CT67" s="206">
        <f>ROUND(CT46/'基準年（平成２２年）'!$F$7*100,1)</f>
        <v>0</v>
      </c>
      <c r="CU67" s="206">
        <f>ROUND(CU46/'基準年（平成２２年）'!$F$7*100,1)</f>
        <v>0</v>
      </c>
      <c r="CV67" s="208">
        <f>ROUND(CV46/'基準年（平成２２年）'!$F$7*100,1)</f>
        <v>0</v>
      </c>
      <c r="CW67" s="209">
        <f>ROUND(CW46/'基準年（平成２２年）'!$F$7*100,1)</f>
        <v>0</v>
      </c>
      <c r="CX67" s="206">
        <f>ROUND(CX46/'基準年（平成２２年）'!$F$7*100,1)</f>
        <v>123.3</v>
      </c>
      <c r="CY67" s="206">
        <f>ROUND(CY46/'基準年（平成２２年）'!$F$7*100,1)</f>
        <v>68.7</v>
      </c>
      <c r="CZ67" s="206">
        <f>ROUND(CZ46/'基準年（平成２２年）'!$F$7*100,1)</f>
        <v>103.7</v>
      </c>
      <c r="DA67" s="206">
        <f>ROUND(DA46/'基準年（平成２２年）'!$F$7*100,1)</f>
        <v>92.9</v>
      </c>
      <c r="DB67" s="206">
        <f>ROUND(DB46/'基準年（平成２２年）'!$F$7*100,1)</f>
        <v>61.3</v>
      </c>
      <c r="DC67" s="206">
        <f>ROUND(DC46/'基準年（平成２２年）'!$F$7*100,1)</f>
        <v>126.5</v>
      </c>
      <c r="DD67" s="206">
        <f>ROUND(DD46/'基準年（平成２２年）'!$F$7*100,1)</f>
        <v>56.5</v>
      </c>
      <c r="DE67" s="206">
        <f>ROUND(DE46/'基準年（平成２２年）'!$F$7*100,1)</f>
        <v>47.7</v>
      </c>
      <c r="DF67" s="206">
        <f>ROUND(DF46/'基準年（平成２２年）'!$F$7*100,1)</f>
        <v>64.4</v>
      </c>
      <c r="DG67" s="206">
        <f>ROUND(DG46/'基準年（平成２２年）'!$F$7*100,1)</f>
        <v>46.2</v>
      </c>
      <c r="DH67" s="208">
        <f>ROUND(DH46/'基準年（平成２２年）'!$F$7*100,1)</f>
        <v>53.5</v>
      </c>
      <c r="DI67" s="209">
        <f>ROUND(DI46/'基準年（平成２２年）'!$F$7*100,1)</f>
        <v>33.3</v>
      </c>
      <c r="DJ67" s="206">
        <f>ROUND(DJ46/'[1]基準年（平成２２年）'!$F$7*100,1)</f>
        <v>110.9</v>
      </c>
      <c r="DK67" s="206">
        <f>ROUND(DK46/'[1]基準年（平成２２年）'!$F$7*100,1)</f>
        <v>59.9</v>
      </c>
      <c r="DL67" s="206">
        <f>ROUND(DL46/'[1]基準年（平成２２年）'!$F$7*100,1)</f>
        <v>98.5</v>
      </c>
      <c r="DM67" s="206">
        <f>ROUND(DM46/'[1]基準年（平成２２年）'!$F$7*100,1)</f>
        <v>49</v>
      </c>
      <c r="DN67" s="206">
        <f>ROUND(DN46/'[1]基準年（平成２２年）'!$F$7*100,1)</f>
        <v>60.8</v>
      </c>
      <c r="DO67" s="206">
        <f>ROUND(DO46/'[1]基準年（平成２２年）'!$F$7*100,1)</f>
        <v>60.9</v>
      </c>
      <c r="DP67" s="206">
        <f>ROUND(DP46/'[1]基準年（平成２２年）'!$F$7*100,1)</f>
        <v>72.9</v>
      </c>
      <c r="DQ67" s="206">
        <f>ROUND(DQ46/'[1]基準年（平成２２年）'!$F$7*100,1)</f>
        <v>30.4</v>
      </c>
      <c r="DR67" s="206">
        <f>ROUND(DR46/'[1]基準年（平成２２年）'!$F$7*100,1)</f>
        <v>51.6</v>
      </c>
      <c r="DS67" s="206">
        <f>ROUND(DS46/'[1]基準年（平成２２年）'!$F$7*100,1)</f>
        <v>47.7</v>
      </c>
      <c r="DT67" s="208">
        <f>ROUND(DT46/'[1]基準年（平成２２年）'!$F$7*100,1)</f>
        <v>54</v>
      </c>
      <c r="DU67" s="209">
        <f>ROUND(DU46/'[1]基準年（平成２２年）'!$F$7*100,1)</f>
        <v>29.5</v>
      </c>
      <c r="DV67" s="206">
        <f>ROUND(DV46/'基準年（平成２２年）'!$F$7*100,1)</f>
        <v>77</v>
      </c>
      <c r="DW67" s="206">
        <f>ROUND(DW46/'基準年（平成２２年）'!$F$7*100,1)</f>
        <v>61.9</v>
      </c>
      <c r="DX67" s="206">
        <f>ROUND(DX46/'基準年（平成２２年）'!$F$7*100,1)</f>
        <v>81.5</v>
      </c>
      <c r="DY67" s="206">
        <f>ROUND(DY46/'基準年（平成２２年）'!$F$7*100,1)</f>
        <v>58.6</v>
      </c>
      <c r="DZ67" s="206">
        <f>ROUND(DZ46/'基準年（平成２２年）'!$F$7*100,1)</f>
        <v>41.2</v>
      </c>
      <c r="EA67" s="206">
        <f>ROUND(EA46/'基準年（平成２２年）'!$F$7*100,1)</f>
        <v>55.1</v>
      </c>
      <c r="EB67" s="206">
        <f>ROUND(EB46/'基準年（平成２２年）'!$F$7*100,1)</f>
        <v>51.6</v>
      </c>
      <c r="EC67" s="206">
        <f>ROUND(EC46/'基準年（平成２２年）'!$F$7*100,1)</f>
        <v>31.1</v>
      </c>
      <c r="ED67" s="206">
        <f>ROUND(ED46/'基準年（平成２２年）'!$F$7*100,1)</f>
        <v>76.5</v>
      </c>
      <c r="EE67" s="206">
        <f>ROUND(EE46/'基準年（平成２２年）'!$F$7*100,1)</f>
        <v>76.8</v>
      </c>
      <c r="EF67" s="208">
        <f>ROUND(EF46/'基準年（平成２２年）'!$F$7*100,1)</f>
        <v>35</v>
      </c>
      <c r="EG67" s="209">
        <f>ROUND(EG46/'基準年（平成２２年）'!$F$7*100,1)</f>
        <v>28</v>
      </c>
      <c r="EH67" s="206">
        <f>ROUND(EH46/'基準年（平成２２年）'!$F$7*100,1)</f>
        <v>84</v>
      </c>
      <c r="EI67" s="206">
        <f>ROUND(EI46/'基準年（平成２２年）'!$F$7*100,1)</f>
        <v>44.9</v>
      </c>
      <c r="EJ67" s="206">
        <f>ROUND(EJ46/'基準年（平成２２年）'!$F$7*100,1)</f>
        <v>84.2</v>
      </c>
      <c r="EK67" s="206">
        <f>ROUND(EK46/'基準年（平成２２年）'!$F$7*100,1)</f>
        <v>37.6</v>
      </c>
      <c r="EL67" s="206">
        <f>ROUND(EL46/'基準年（平成２２年）'!$F$7*100,1)</f>
        <v>57.1</v>
      </c>
      <c r="EM67" s="206">
        <f>ROUND(EM46/'基準年（平成２２年）'!$F$7*100,1)</f>
        <v>44.2</v>
      </c>
      <c r="EN67" s="206">
        <f>ROUND(EN46/'基準年（平成２２年）'!$F$7*100,1)</f>
        <v>71.3</v>
      </c>
      <c r="EO67" s="206">
        <f>ROUND(EO46/'基準年（平成２２年）'!$F$7*100,1)</f>
        <v>41.3</v>
      </c>
      <c r="EP67" s="206">
        <f>ROUND(EP46/'基準年（平成２２年）'!$F$7*100,1)</f>
        <v>53.3</v>
      </c>
      <c r="EQ67" s="206">
        <f>ROUND(EQ46/'基準年（平成２２年）'!$F$7*100,1)</f>
        <v>44.3</v>
      </c>
      <c r="ER67" s="208">
        <f>ROUND(ER46/'基準年（平成２２年）'!$F$7*100,1)</f>
        <v>40.4</v>
      </c>
      <c r="ES67" s="209">
        <f>ROUND(ES46/'基準年（平成２２年）'!$F$7*100,1)</f>
        <v>0</v>
      </c>
      <c r="ET67" s="206">
        <f>ROUND(ET46/'基準年（平成２２年）'!$F$7*100,1)</f>
        <v>0</v>
      </c>
      <c r="EU67" s="206">
        <f>ROUND(EU46/'基準年（平成２２年）'!$F$7*100,1)</f>
        <v>0</v>
      </c>
      <c r="EV67" s="206">
        <f>ROUND(EV46/'基準年（平成２２年）'!$F$7*100,1)</f>
        <v>0</v>
      </c>
      <c r="EW67" s="206">
        <f>ROUND(EW46/'基準年（平成２２年）'!$F$7*100,1)</f>
        <v>0</v>
      </c>
      <c r="EX67" s="206">
        <f>ROUND(EX46/'基準年（平成２２年）'!$F$7*100,1)</f>
        <v>0</v>
      </c>
      <c r="EY67" s="206">
        <f>ROUND(EY46/'基準年（平成２２年）'!$F$7*100,1)</f>
        <v>0</v>
      </c>
      <c r="EZ67" s="206">
        <f>ROUND(EZ46/'基準年（平成２２年）'!$F$7*100,1)</f>
        <v>0</v>
      </c>
      <c r="FA67" s="206">
        <f>ROUND(FA46/'基準年（平成２２年）'!$F$7*100,1)</f>
        <v>0</v>
      </c>
      <c r="FB67" s="206">
        <f>ROUND(FB46/'基準年（平成２２年）'!$F$7*100,1)</f>
        <v>0</v>
      </c>
      <c r="FC67" s="206">
        <f>ROUND(FC46/'基準年（平成２２年）'!$F$7*100,1)</f>
        <v>0</v>
      </c>
      <c r="FD67" s="208">
        <f>ROUND(FD46/'基準年（平成２２年）'!$F$7*100,1)</f>
        <v>0</v>
      </c>
      <c r="FE67" s="209">
        <f>ROUND(FE46/'基準年（平成２２年）'!$F$7*100,1)</f>
        <v>0</v>
      </c>
      <c r="FF67" s="206">
        <f>ROUND(FF46/'基準年（平成２２年）'!$F$7*100,1)</f>
        <v>0</v>
      </c>
      <c r="FG67" s="206">
        <f>ROUND(FG46/'基準年（平成２２年）'!$F$7*100,1)</f>
        <v>0</v>
      </c>
      <c r="FH67" s="206">
        <f>ROUND(FH46/'基準年（平成２２年）'!$F$7*100,1)</f>
        <v>0</v>
      </c>
      <c r="FI67" s="206">
        <f>ROUND(FI46/'基準年（平成２２年）'!$F$7*100,1)</f>
        <v>0</v>
      </c>
      <c r="FJ67" s="206">
        <f>ROUND(FJ46/'基準年（平成２２年）'!$F$7*100,1)</f>
        <v>0</v>
      </c>
      <c r="FK67" s="206">
        <f>ROUND(FK46/'基準年（平成２２年）'!$F$7*100,1)</f>
        <v>0</v>
      </c>
      <c r="FL67" s="206">
        <f>ROUND(FL46/'基準年（平成２２年）'!$F$7*100,1)</f>
        <v>0</v>
      </c>
      <c r="FM67" s="206">
        <f>ROUND(FM46/'基準年（平成２２年）'!$F$7*100,1)</f>
        <v>0</v>
      </c>
      <c r="FN67" s="206">
        <f>ROUND(FN46/'基準年（平成２２年）'!$F$7*100,1)</f>
        <v>0</v>
      </c>
      <c r="FO67" s="206">
        <f>ROUND(FO46/'基準年（平成２２年）'!$F$7*100,1)</f>
        <v>0</v>
      </c>
      <c r="FP67" s="208">
        <f>ROUND(FP46/'基準年（平成２２年）'!$F$7*100,1)</f>
        <v>0</v>
      </c>
      <c r="FQ67" s="209">
        <f>ROUND(FQ46/'基準年（平成２２年）'!$F$7*100,1)</f>
        <v>0</v>
      </c>
      <c r="FR67" s="206">
        <f>ROUND(FR46/'基準年（平成２２年）'!$F$7*100,1)</f>
        <v>0</v>
      </c>
      <c r="FS67" s="206">
        <f>ROUND(FS46/'基準年（平成２２年）'!$F$7*100,1)</f>
        <v>0</v>
      </c>
      <c r="FT67" s="206">
        <f>ROUND(FT46/'基準年（平成２２年）'!$F$7*100,1)</f>
        <v>0</v>
      </c>
      <c r="FU67" s="206">
        <f>ROUND(FU46/'基準年（平成２２年）'!$F$7*100,1)</f>
        <v>0</v>
      </c>
      <c r="FV67" s="206">
        <f>ROUND(FV46/'基準年（平成２２年）'!$F$7*100,1)</f>
        <v>0</v>
      </c>
      <c r="FW67" s="206">
        <f>ROUND(FW46/'基準年（平成２２年）'!$F$7*100,1)</f>
        <v>0</v>
      </c>
      <c r="FX67" s="206">
        <f>ROUND(FX46/'基準年（平成２２年）'!$F$7*100,1)</f>
        <v>0</v>
      </c>
      <c r="FY67" s="206">
        <f>ROUND(FY46/'基準年（平成２２年）'!$F$7*100,1)</f>
        <v>0</v>
      </c>
      <c r="FZ67" s="206">
        <f>ROUND(FZ46/'基準年（平成２２年）'!$F$7*100,1)</f>
        <v>0</v>
      </c>
      <c r="GA67" s="206">
        <f>ROUND(GA46/'基準年（平成２２年）'!$F$7*100,1)</f>
        <v>0</v>
      </c>
      <c r="GB67" s="208">
        <f>ROUND(GB46/'基準年（平成２２年）'!$F$7*100,1)</f>
        <v>0</v>
      </c>
      <c r="GC67" s="209">
        <f>ROUND(GC46/'基準年（平成２２年）'!$F$7*100,1)</f>
        <v>0</v>
      </c>
      <c r="GD67" s="206">
        <f>ROUND(GD46/'基準年（平成２２年）'!$F$7*100,1)</f>
        <v>0</v>
      </c>
      <c r="GE67" s="206">
        <f>ROUND(GE46/'基準年（平成２２年）'!$F$7*100,1)</f>
        <v>0</v>
      </c>
      <c r="GF67" s="206">
        <f>ROUND(GF46/'基準年（平成２２年）'!$F$7*100,1)</f>
        <v>0</v>
      </c>
      <c r="GG67" s="206">
        <f>ROUND(GG46/'基準年（平成２２年）'!$F$7*100,1)</f>
        <v>0</v>
      </c>
      <c r="GH67" s="206">
        <f>ROUND(GH46/'基準年（平成２２年）'!$F$7*100,1)</f>
        <v>0</v>
      </c>
      <c r="GI67" s="206">
        <f>ROUND(GI46/'基準年（平成２２年）'!$F$7*100,1)</f>
        <v>0</v>
      </c>
      <c r="GJ67" s="206">
        <f>ROUND(GJ46/'基準年（平成２２年）'!$F$7*100,1)</f>
        <v>0</v>
      </c>
      <c r="GK67" s="206">
        <f>ROUND(GK46/'基準年（平成２２年）'!$F$7*100,1)</f>
        <v>0</v>
      </c>
      <c r="GL67" s="206">
        <f>ROUND(GL46/'基準年（平成２２年）'!$F$7*100,1)</f>
        <v>0</v>
      </c>
      <c r="GM67" s="206">
        <f>ROUND(GM46/'基準年（平成２２年）'!$F$7*100,1)</f>
        <v>0</v>
      </c>
      <c r="GN67" s="208">
        <f>ROUND(GN46/'基準年（平成２２年）'!$F$7*100,1)</f>
        <v>0</v>
      </c>
      <c r="GO67" s="209">
        <f>ROUND(GO46/'基準年（平成２２年）'!$F$7*100,1)</f>
        <v>0</v>
      </c>
      <c r="GP67" s="206">
        <f>ROUND(GP46/'基準年（平成２２年）'!$F$7*100,1)</f>
        <v>0</v>
      </c>
      <c r="GQ67" s="206">
        <f>ROUND(GQ46/'基準年（平成２２年）'!$F$7*100,1)</f>
        <v>0</v>
      </c>
      <c r="GR67" s="206">
        <f>ROUND(GR46/'基準年（平成２２年）'!$F$7*100,1)</f>
        <v>0</v>
      </c>
      <c r="GS67" s="206">
        <f>ROUND(GS46/'基準年（平成２２年）'!$F$7*100,1)</f>
        <v>0</v>
      </c>
      <c r="GT67" s="206">
        <f>ROUND(GT46/'基準年（平成２２年）'!$F$7*100,1)</f>
        <v>0</v>
      </c>
      <c r="GU67" s="206">
        <f>ROUND(GU46/'基準年（平成２２年）'!$F$7*100,1)</f>
        <v>0</v>
      </c>
      <c r="GV67" s="206">
        <f>ROUND(GV46/'基準年（平成２２年）'!$F$7*100,1)</f>
        <v>0</v>
      </c>
      <c r="GW67" s="206">
        <f>ROUND(GW46/'基準年（平成２２年）'!$F$7*100,1)</f>
        <v>0</v>
      </c>
      <c r="GX67" s="206">
        <f>ROUND(GX46/'基準年（平成２２年）'!$F$7*100,1)</f>
        <v>0</v>
      </c>
      <c r="GY67" s="206">
        <f>ROUND(GY46/'基準年（平成２２年）'!$F$7*100,1)</f>
        <v>0</v>
      </c>
      <c r="GZ67" s="208">
        <f>ROUND(GZ46/'基準年（平成２２年）'!$F$7*100,1)</f>
        <v>0</v>
      </c>
      <c r="HA67" s="209">
        <f>ROUND(HA46/'基準年（平成２２年）'!$F$7*100,1)</f>
        <v>0</v>
      </c>
    </row>
    <row r="68" spans="2:209" ht="12" hidden="1">
      <c r="B68" s="29"/>
      <c r="C68" s="29"/>
      <c r="D68" s="211"/>
      <c r="E68" s="212"/>
      <c r="F68" s="50" t="str">
        <f>ROUNDDOWN(E65,0)&amp;"."</f>
        <v>49.</v>
      </c>
      <c r="G68" s="51">
        <f>ROUND((E65-ROUNDDOWN(E65,0))*10,0)</f>
        <v>8</v>
      </c>
      <c r="H68" s="213"/>
      <c r="I68" s="214"/>
      <c r="J68" s="215"/>
      <c r="K68" s="215"/>
      <c r="L68" s="216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09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09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09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09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09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09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09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09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09"/>
      <c r="ET68" s="212"/>
      <c r="EU68" s="212"/>
      <c r="EV68" s="212"/>
      <c r="EW68" s="212"/>
      <c r="EX68" s="212"/>
      <c r="EY68" s="212"/>
      <c r="EZ68" s="212"/>
      <c r="FA68" s="212"/>
      <c r="FB68" s="212"/>
      <c r="FC68" s="212"/>
      <c r="FD68" s="212"/>
      <c r="FE68" s="209"/>
      <c r="FF68" s="212"/>
      <c r="FG68" s="212"/>
      <c r="FH68" s="212"/>
      <c r="FI68" s="212"/>
      <c r="FJ68" s="212"/>
      <c r="FK68" s="212"/>
      <c r="FL68" s="212"/>
      <c r="FM68" s="212"/>
      <c r="FN68" s="212"/>
      <c r="FO68" s="212"/>
      <c r="FP68" s="212"/>
      <c r="FQ68" s="209"/>
      <c r="FR68" s="212"/>
      <c r="FS68" s="212"/>
      <c r="FT68" s="212"/>
      <c r="FU68" s="212"/>
      <c r="FV68" s="212"/>
      <c r="FW68" s="212"/>
      <c r="FX68" s="212"/>
      <c r="FY68" s="212"/>
      <c r="FZ68" s="212"/>
      <c r="GA68" s="212"/>
      <c r="GB68" s="212"/>
      <c r="GC68" s="209"/>
      <c r="GD68" s="212"/>
      <c r="GE68" s="212"/>
      <c r="GF68" s="212"/>
      <c r="GG68" s="212"/>
      <c r="GH68" s="212"/>
      <c r="GI68" s="212"/>
      <c r="GJ68" s="212"/>
      <c r="GK68" s="212"/>
      <c r="GL68" s="212"/>
      <c r="GM68" s="212"/>
      <c r="GN68" s="212"/>
      <c r="GO68" s="209"/>
      <c r="GP68" s="212"/>
      <c r="GQ68" s="212"/>
      <c r="GR68" s="212"/>
      <c r="GS68" s="212"/>
      <c r="GT68" s="212"/>
      <c r="GU68" s="212"/>
      <c r="GV68" s="212"/>
      <c r="GW68" s="212"/>
      <c r="GX68" s="212"/>
      <c r="GY68" s="212"/>
      <c r="GZ68" s="212"/>
      <c r="HA68" s="209"/>
    </row>
    <row r="69" spans="2:209" ht="12" hidden="1">
      <c r="B69" s="29"/>
      <c r="C69" s="29"/>
      <c r="D69" s="211"/>
      <c r="E69" s="212"/>
      <c r="F69" s="50" t="str">
        <f>ROUNDDOWN(E66,0)&amp;"."</f>
        <v>172.</v>
      </c>
      <c r="G69" s="51">
        <f>ROUND((E66-ROUNDDOWN(E66,0))*10,0)</f>
        <v>8</v>
      </c>
      <c r="H69" s="108"/>
      <c r="I69" s="214"/>
      <c r="J69" s="215"/>
      <c r="K69" s="215"/>
      <c r="L69" s="216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09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09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09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09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09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09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09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09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09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09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09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09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09"/>
      <c r="GP69" s="212"/>
      <c r="GQ69" s="212"/>
      <c r="GR69" s="212"/>
      <c r="GS69" s="212"/>
      <c r="GT69" s="212"/>
      <c r="GU69" s="212"/>
      <c r="GV69" s="212"/>
      <c r="GW69" s="212"/>
      <c r="GX69" s="212"/>
      <c r="GY69" s="212"/>
      <c r="GZ69" s="212"/>
      <c r="HA69" s="209"/>
    </row>
    <row r="70" spans="2:209" ht="12" hidden="1">
      <c r="B70" s="41"/>
      <c r="C70" s="41"/>
      <c r="D70" s="218"/>
      <c r="E70" s="219"/>
      <c r="F70" s="50" t="str">
        <f>ROUNDDOWN(E67,0)&amp;"."</f>
        <v>40.</v>
      </c>
      <c r="G70" s="51">
        <f>ROUND((E67-ROUNDDOWN(E67,0))*10,0)</f>
        <v>4</v>
      </c>
      <c r="H70" s="99"/>
      <c r="I70" s="220"/>
      <c r="J70" s="221"/>
      <c r="K70" s="221"/>
      <c r="L70" s="222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0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0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0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0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0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19"/>
      <c r="DI70" s="209"/>
      <c r="DJ70" s="219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20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/>
      <c r="EF70" s="219"/>
      <c r="EG70" s="20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  <c r="ER70" s="219"/>
      <c r="ES70" s="209"/>
      <c r="ET70" s="219"/>
      <c r="EU70" s="219"/>
      <c r="EV70" s="219"/>
      <c r="EW70" s="219"/>
      <c r="EX70" s="219"/>
      <c r="EY70" s="219"/>
      <c r="EZ70" s="219"/>
      <c r="FA70" s="219"/>
      <c r="FB70" s="219"/>
      <c r="FC70" s="219"/>
      <c r="FD70" s="219"/>
      <c r="FE70" s="209"/>
      <c r="FF70" s="219"/>
      <c r="FG70" s="219"/>
      <c r="FH70" s="219"/>
      <c r="FI70" s="219"/>
      <c r="FJ70" s="219"/>
      <c r="FK70" s="219"/>
      <c r="FL70" s="219"/>
      <c r="FM70" s="219"/>
      <c r="FN70" s="219"/>
      <c r="FO70" s="219"/>
      <c r="FP70" s="219"/>
      <c r="FQ70" s="209"/>
      <c r="FR70" s="219"/>
      <c r="FS70" s="219"/>
      <c r="FT70" s="219"/>
      <c r="FU70" s="219"/>
      <c r="FV70" s="219"/>
      <c r="FW70" s="219"/>
      <c r="FX70" s="219"/>
      <c r="FY70" s="219"/>
      <c r="FZ70" s="219"/>
      <c r="GA70" s="219"/>
      <c r="GB70" s="219"/>
      <c r="GC70" s="209"/>
      <c r="GD70" s="219"/>
      <c r="GE70" s="219"/>
      <c r="GF70" s="219"/>
      <c r="GG70" s="219"/>
      <c r="GH70" s="219"/>
      <c r="GI70" s="219"/>
      <c r="GJ70" s="219"/>
      <c r="GK70" s="219"/>
      <c r="GL70" s="219"/>
      <c r="GM70" s="219"/>
      <c r="GN70" s="219"/>
      <c r="GO70" s="209"/>
      <c r="GP70" s="219"/>
      <c r="GQ70" s="219"/>
      <c r="GR70" s="219"/>
      <c r="GS70" s="219"/>
      <c r="GT70" s="219"/>
      <c r="GU70" s="219"/>
      <c r="GV70" s="219"/>
      <c r="GW70" s="219"/>
      <c r="GX70" s="219"/>
      <c r="GY70" s="219"/>
      <c r="GZ70" s="219"/>
      <c r="HA70" s="209"/>
    </row>
    <row r="71" spans="2:209" ht="12">
      <c r="B71" s="224" t="s">
        <v>66</v>
      </c>
      <c r="C71" s="225"/>
      <c r="D71" s="205" t="s">
        <v>65</v>
      </c>
      <c r="E71" s="206">
        <v>106.6</v>
      </c>
      <c r="F71" s="206"/>
      <c r="G71" s="206" t="s">
        <v>67</v>
      </c>
      <c r="H71" s="206" t="s">
        <v>67</v>
      </c>
      <c r="I71" s="206" t="s">
        <v>67</v>
      </c>
      <c r="J71" s="206" t="s">
        <v>67</v>
      </c>
      <c r="K71" s="206" t="s">
        <v>67</v>
      </c>
      <c r="L71" s="206" t="s">
        <v>67</v>
      </c>
      <c r="M71" s="206" t="s">
        <v>67</v>
      </c>
      <c r="N71" s="206" t="s">
        <v>67</v>
      </c>
      <c r="O71" s="206" t="s">
        <v>67</v>
      </c>
      <c r="P71" s="206" t="s">
        <v>67</v>
      </c>
      <c r="Q71" s="206" t="s">
        <v>67</v>
      </c>
      <c r="R71" s="206">
        <f aca="true" t="shared" si="111" ref="R71:AA73">ROUND(R44/F44*100,1)</f>
        <v>79</v>
      </c>
      <c r="S71" s="206">
        <f t="shared" si="111"/>
        <v>68</v>
      </c>
      <c r="T71" s="206">
        <f t="shared" si="111"/>
        <v>153.4</v>
      </c>
      <c r="U71" s="206">
        <f t="shared" si="111"/>
        <v>104</v>
      </c>
      <c r="V71" s="206">
        <f t="shared" si="111"/>
        <v>52.9</v>
      </c>
      <c r="W71" s="206">
        <f t="shared" si="111"/>
        <v>68.9</v>
      </c>
      <c r="X71" s="206">
        <f t="shared" si="111"/>
        <v>163.6</v>
      </c>
      <c r="Y71" s="206">
        <f t="shared" si="111"/>
        <v>117.3</v>
      </c>
      <c r="Z71" s="206">
        <f t="shared" si="111"/>
        <v>86.4</v>
      </c>
      <c r="AA71" s="206">
        <f t="shared" si="111"/>
        <v>81.9</v>
      </c>
      <c r="AB71" s="206">
        <f aca="true" t="shared" si="112" ref="AB71:AK73">ROUND(AB44/P44*100,1)</f>
        <v>191.1</v>
      </c>
      <c r="AC71" s="206">
        <f t="shared" si="112"/>
        <v>124.6</v>
      </c>
      <c r="AD71" s="206">
        <f t="shared" si="112"/>
        <v>156.1</v>
      </c>
      <c r="AE71" s="206">
        <f t="shared" si="112"/>
        <v>142.3</v>
      </c>
      <c r="AF71" s="207">
        <f t="shared" si="112"/>
        <v>108.1</v>
      </c>
      <c r="AG71" s="207">
        <f t="shared" si="112"/>
        <v>113.5</v>
      </c>
      <c r="AH71" s="207">
        <f t="shared" si="112"/>
        <v>148.6</v>
      </c>
      <c r="AI71" s="207">
        <f t="shared" si="112"/>
        <v>82.3</v>
      </c>
      <c r="AJ71" s="207">
        <f t="shared" si="112"/>
        <v>78</v>
      </c>
      <c r="AK71" s="207">
        <f t="shared" si="112"/>
        <v>137.1</v>
      </c>
      <c r="AL71" s="207">
        <f aca="true" t="shared" si="113" ref="AL71:AU73">ROUND(AL44/Z44*100,1)</f>
        <v>126.7</v>
      </c>
      <c r="AM71" s="207">
        <f t="shared" si="113"/>
        <v>111.1</v>
      </c>
      <c r="AN71" s="207">
        <f t="shared" si="113"/>
        <v>118.6</v>
      </c>
      <c r="AO71" s="207">
        <f t="shared" si="113"/>
        <v>112.4</v>
      </c>
      <c r="AP71" s="206">
        <f t="shared" si="113"/>
        <v>111.7</v>
      </c>
      <c r="AQ71" s="206">
        <f t="shared" si="113"/>
        <v>57.1</v>
      </c>
      <c r="AR71" s="206">
        <f t="shared" si="113"/>
        <v>111.5</v>
      </c>
      <c r="AS71" s="206">
        <f t="shared" si="113"/>
        <v>93.8</v>
      </c>
      <c r="AT71" s="206">
        <f t="shared" si="113"/>
        <v>103</v>
      </c>
      <c r="AU71" s="206">
        <f t="shared" si="113"/>
        <v>274.1</v>
      </c>
      <c r="AV71" s="206">
        <f aca="true" t="shared" si="114" ref="AV71:BE73">ROUND(AV44/AJ44*100,1)</f>
        <v>124.8</v>
      </c>
      <c r="AW71" s="206">
        <f t="shared" si="114"/>
        <v>79.3</v>
      </c>
      <c r="AX71" s="206">
        <f t="shared" si="114"/>
        <v>96.2</v>
      </c>
      <c r="AY71" s="206">
        <f t="shared" si="114"/>
        <v>142.4</v>
      </c>
      <c r="AZ71" s="208">
        <f t="shared" si="114"/>
        <v>105</v>
      </c>
      <c r="BA71" s="209">
        <f t="shared" si="114"/>
        <v>132.2</v>
      </c>
      <c r="BB71" s="206">
        <f t="shared" si="114"/>
        <v>105.5</v>
      </c>
      <c r="BC71" s="206">
        <f t="shared" si="114"/>
        <v>196.8</v>
      </c>
      <c r="BD71" s="206">
        <f t="shared" si="114"/>
        <v>130.3</v>
      </c>
      <c r="BE71" s="206">
        <f t="shared" si="114"/>
        <v>126.5</v>
      </c>
      <c r="BF71" s="206">
        <f aca="true" t="shared" si="115" ref="BF71:BO73">ROUND(BF44/AT44*100,1)</f>
        <v>130.9</v>
      </c>
      <c r="BG71" s="206">
        <f t="shared" si="115"/>
        <v>83.1</v>
      </c>
      <c r="BH71" s="206">
        <f t="shared" si="115"/>
        <v>92.7</v>
      </c>
      <c r="BI71" s="206">
        <f t="shared" si="115"/>
        <v>0</v>
      </c>
      <c r="BJ71" s="206">
        <f t="shared" si="115"/>
        <v>0</v>
      </c>
      <c r="BK71" s="206">
        <f t="shared" si="115"/>
        <v>0</v>
      </c>
      <c r="BL71" s="208">
        <f t="shared" si="115"/>
        <v>0</v>
      </c>
      <c r="BM71" s="209">
        <f t="shared" si="115"/>
        <v>0</v>
      </c>
      <c r="BN71" s="206">
        <f t="shared" si="115"/>
        <v>0</v>
      </c>
      <c r="BO71" s="206">
        <f t="shared" si="115"/>
        <v>0</v>
      </c>
      <c r="BP71" s="206">
        <f aca="true" t="shared" si="116" ref="BP71:BY73">ROUND(BP44/BD44*100,1)</f>
        <v>0</v>
      </c>
      <c r="BQ71" s="206">
        <f t="shared" si="116"/>
        <v>0</v>
      </c>
      <c r="BR71" s="206">
        <f t="shared" si="116"/>
        <v>0</v>
      </c>
      <c r="BS71" s="206">
        <f t="shared" si="116"/>
        <v>0</v>
      </c>
      <c r="BT71" s="206">
        <f t="shared" si="116"/>
        <v>0</v>
      </c>
      <c r="BU71" s="206" t="e">
        <f t="shared" si="116"/>
        <v>#DIV/0!</v>
      </c>
      <c r="BV71" s="206" t="e">
        <f t="shared" si="116"/>
        <v>#DIV/0!</v>
      </c>
      <c r="BW71" s="206" t="e">
        <f t="shared" si="116"/>
        <v>#DIV/0!</v>
      </c>
      <c r="BX71" s="208" t="e">
        <f t="shared" si="116"/>
        <v>#DIV/0!</v>
      </c>
      <c r="BY71" s="209" t="e">
        <f t="shared" si="116"/>
        <v>#DIV/0!</v>
      </c>
      <c r="BZ71" s="206" t="e">
        <f aca="true" t="shared" si="117" ref="BZ71:CI73">ROUND(BZ44/BN44*100,1)</f>
        <v>#DIV/0!</v>
      </c>
      <c r="CA71" s="206" t="e">
        <f t="shared" si="117"/>
        <v>#DIV/0!</v>
      </c>
      <c r="CB71" s="206" t="e">
        <f t="shared" si="117"/>
        <v>#DIV/0!</v>
      </c>
      <c r="CC71" s="206" t="e">
        <f t="shared" si="117"/>
        <v>#DIV/0!</v>
      </c>
      <c r="CD71" s="206" t="e">
        <f t="shared" si="117"/>
        <v>#DIV/0!</v>
      </c>
      <c r="CE71" s="206" t="e">
        <f t="shared" si="117"/>
        <v>#DIV/0!</v>
      </c>
      <c r="CF71" s="206" t="e">
        <f t="shared" si="117"/>
        <v>#DIV/0!</v>
      </c>
      <c r="CG71" s="206" t="e">
        <f t="shared" si="117"/>
        <v>#DIV/0!</v>
      </c>
      <c r="CH71" s="206" t="e">
        <f t="shared" si="117"/>
        <v>#DIV/0!</v>
      </c>
      <c r="CI71" s="206" t="e">
        <f t="shared" si="117"/>
        <v>#DIV/0!</v>
      </c>
      <c r="CJ71" s="208" t="e">
        <f aca="true" t="shared" si="118" ref="CJ71:CS73">ROUND(CJ44/BX44*100,1)</f>
        <v>#DIV/0!</v>
      </c>
      <c r="CK71" s="209" t="e">
        <f t="shared" si="118"/>
        <v>#DIV/0!</v>
      </c>
      <c r="CL71" s="206" t="e">
        <f t="shared" si="118"/>
        <v>#DIV/0!</v>
      </c>
      <c r="CM71" s="206" t="e">
        <f t="shared" si="118"/>
        <v>#DIV/0!</v>
      </c>
      <c r="CN71" s="206" t="e">
        <f t="shared" si="118"/>
        <v>#DIV/0!</v>
      </c>
      <c r="CO71" s="206" t="e">
        <f t="shared" si="118"/>
        <v>#DIV/0!</v>
      </c>
      <c r="CP71" s="206" t="e">
        <f t="shared" si="118"/>
        <v>#DIV/0!</v>
      </c>
      <c r="CQ71" s="206" t="e">
        <f t="shared" si="118"/>
        <v>#DIV/0!</v>
      </c>
      <c r="CR71" s="206" t="e">
        <f t="shared" si="118"/>
        <v>#DIV/0!</v>
      </c>
      <c r="CS71" s="206" t="e">
        <f t="shared" si="118"/>
        <v>#DIV/0!</v>
      </c>
      <c r="CT71" s="206" t="e">
        <f aca="true" t="shared" si="119" ref="CT71:DC73">ROUND(CT44/CH44*100,1)</f>
        <v>#DIV/0!</v>
      </c>
      <c r="CU71" s="206" t="e">
        <f t="shared" si="119"/>
        <v>#DIV/0!</v>
      </c>
      <c r="CV71" s="208" t="e">
        <f t="shared" si="119"/>
        <v>#DIV/0!</v>
      </c>
      <c r="CW71" s="209" t="e">
        <f t="shared" si="119"/>
        <v>#DIV/0!</v>
      </c>
      <c r="CX71" s="206" t="e">
        <f t="shared" si="119"/>
        <v>#DIV/0!</v>
      </c>
      <c r="CY71" s="206" t="e">
        <f t="shared" si="119"/>
        <v>#DIV/0!</v>
      </c>
      <c r="CZ71" s="206" t="e">
        <f t="shared" si="119"/>
        <v>#DIV/0!</v>
      </c>
      <c r="DA71" s="206" t="e">
        <f t="shared" si="119"/>
        <v>#DIV/0!</v>
      </c>
      <c r="DB71" s="206" t="e">
        <f t="shared" si="119"/>
        <v>#DIV/0!</v>
      </c>
      <c r="DC71" s="206" t="e">
        <f t="shared" si="119"/>
        <v>#DIV/0!</v>
      </c>
      <c r="DD71" s="206" t="e">
        <f aca="true" t="shared" si="120" ref="DD71:DS73">ROUND(DD44/CR44*100,1)</f>
        <v>#DIV/0!</v>
      </c>
      <c r="DE71" s="206" t="e">
        <f t="shared" si="120"/>
        <v>#DIV/0!</v>
      </c>
      <c r="DF71" s="206" t="e">
        <f t="shared" si="120"/>
        <v>#DIV/0!</v>
      </c>
      <c r="DG71" s="206" t="e">
        <f t="shared" si="120"/>
        <v>#DIV/0!</v>
      </c>
      <c r="DH71" s="208" t="e">
        <f t="shared" si="120"/>
        <v>#DIV/0!</v>
      </c>
      <c r="DI71" s="209" t="e">
        <f t="shared" si="120"/>
        <v>#DIV/0!</v>
      </c>
      <c r="DJ71" s="206">
        <f t="shared" si="120"/>
        <v>85.4</v>
      </c>
      <c r="DK71" s="206">
        <f t="shared" si="120"/>
        <v>93.1</v>
      </c>
      <c r="DL71" s="206">
        <f t="shared" si="120"/>
        <v>97.4</v>
      </c>
      <c r="DM71" s="206">
        <f t="shared" si="120"/>
        <v>49.9</v>
      </c>
      <c r="DN71" s="206">
        <f t="shared" si="120"/>
        <v>92.4</v>
      </c>
      <c r="DO71" s="206">
        <f t="shared" si="120"/>
        <v>48.8</v>
      </c>
      <c r="DP71" s="206">
        <f t="shared" si="120"/>
        <v>126.9</v>
      </c>
      <c r="DQ71" s="206">
        <f t="shared" si="120"/>
        <v>60.9</v>
      </c>
      <c r="DR71" s="206">
        <f t="shared" si="120"/>
        <v>108</v>
      </c>
      <c r="DS71" s="206">
        <f t="shared" si="120"/>
        <v>96</v>
      </c>
      <c r="DT71" s="208">
        <f aca="true" t="shared" si="121" ref="DN71:DU73">ROUND(DT44/DH44*100,1)</f>
        <v>97.2</v>
      </c>
      <c r="DU71" s="209">
        <f t="shared" si="121"/>
        <v>118.6</v>
      </c>
      <c r="DV71" s="206">
        <f aca="true" t="shared" si="122" ref="DV71:DW73">ROUND(DV44/DJ44*100,1)</f>
        <v>67.8</v>
      </c>
      <c r="DW71" s="206">
        <f t="shared" si="122"/>
        <v>100.3</v>
      </c>
      <c r="DX71" s="206">
        <f aca="true" t="shared" si="123" ref="DX71:EG73">ROUND(DX44/DL44*100,1)</f>
        <v>95.2</v>
      </c>
      <c r="DY71" s="206">
        <f t="shared" si="123"/>
        <v>125.4</v>
      </c>
      <c r="DZ71" s="206">
        <f t="shared" si="123"/>
        <v>76.2</v>
      </c>
      <c r="EA71" s="206">
        <f t="shared" si="123"/>
        <v>94.7</v>
      </c>
      <c r="EB71" s="206">
        <f t="shared" si="123"/>
        <v>83.1</v>
      </c>
      <c r="EC71" s="206">
        <f t="shared" si="123"/>
        <v>109.9</v>
      </c>
      <c r="ED71" s="206">
        <f t="shared" si="123"/>
        <v>108.9</v>
      </c>
      <c r="EE71" s="206">
        <f t="shared" si="123"/>
        <v>157.4</v>
      </c>
      <c r="EF71" s="208">
        <f t="shared" si="123"/>
        <v>86.7</v>
      </c>
      <c r="EG71" s="209">
        <f t="shared" si="123"/>
        <v>81.8</v>
      </c>
      <c r="EH71" s="206">
        <f aca="true" t="shared" si="124" ref="EH71:EQ73">ROUND(EH44/DV44*100,1)</f>
        <v>110.7</v>
      </c>
      <c r="EI71" s="206">
        <f t="shared" si="124"/>
        <v>80</v>
      </c>
      <c r="EJ71" s="206">
        <f t="shared" si="124"/>
        <v>88.6</v>
      </c>
      <c r="EK71" s="206">
        <f t="shared" si="124"/>
        <v>71.7</v>
      </c>
      <c r="EL71" s="206">
        <f t="shared" si="124"/>
        <v>118</v>
      </c>
      <c r="EM71" s="206">
        <f t="shared" si="124"/>
        <v>70.7</v>
      </c>
      <c r="EN71" s="206">
        <f t="shared" si="124"/>
        <v>111.3</v>
      </c>
      <c r="EO71" s="206">
        <f t="shared" si="124"/>
        <v>136.3</v>
      </c>
      <c r="EP71" s="206">
        <f t="shared" si="124"/>
        <v>74.9</v>
      </c>
      <c r="EQ71" s="206">
        <f t="shared" si="124"/>
        <v>72</v>
      </c>
      <c r="ER71" s="208">
        <f aca="true" t="shared" si="125" ref="ER71:FA73">ROUND(ER44/EF44*100,1)</f>
        <v>106.6</v>
      </c>
      <c r="ES71" s="209">
        <f t="shared" si="125"/>
        <v>0</v>
      </c>
      <c r="ET71" s="206">
        <f t="shared" si="125"/>
        <v>0</v>
      </c>
      <c r="EU71" s="206">
        <f t="shared" si="125"/>
        <v>0</v>
      </c>
      <c r="EV71" s="206">
        <f t="shared" si="125"/>
        <v>0</v>
      </c>
      <c r="EW71" s="206">
        <f t="shared" si="125"/>
        <v>0</v>
      </c>
      <c r="EX71" s="206">
        <f t="shared" si="125"/>
        <v>0</v>
      </c>
      <c r="EY71" s="206">
        <f t="shared" si="125"/>
        <v>0</v>
      </c>
      <c r="EZ71" s="206">
        <f t="shared" si="125"/>
        <v>0</v>
      </c>
      <c r="FA71" s="206">
        <f t="shared" si="125"/>
        <v>0</v>
      </c>
      <c r="FB71" s="206">
        <f aca="true" t="shared" si="126" ref="FB71:FK73">ROUND(FB44/EP44*100,1)</f>
        <v>0</v>
      </c>
      <c r="FC71" s="206">
        <f t="shared" si="126"/>
        <v>0</v>
      </c>
      <c r="FD71" s="208">
        <f t="shared" si="126"/>
        <v>0</v>
      </c>
      <c r="FE71" s="209" t="e">
        <f t="shared" si="126"/>
        <v>#DIV/0!</v>
      </c>
      <c r="FF71" s="206" t="e">
        <f t="shared" si="126"/>
        <v>#DIV/0!</v>
      </c>
      <c r="FG71" s="206" t="e">
        <f t="shared" si="126"/>
        <v>#DIV/0!</v>
      </c>
      <c r="FH71" s="206" t="e">
        <f t="shared" si="126"/>
        <v>#DIV/0!</v>
      </c>
      <c r="FI71" s="206" t="e">
        <f t="shared" si="126"/>
        <v>#DIV/0!</v>
      </c>
      <c r="FJ71" s="206" t="e">
        <f t="shared" si="126"/>
        <v>#DIV/0!</v>
      </c>
      <c r="FK71" s="206" t="e">
        <f t="shared" si="126"/>
        <v>#DIV/0!</v>
      </c>
      <c r="FL71" s="206" t="e">
        <f aca="true" t="shared" si="127" ref="FL71:FU73">ROUND(FL44/EZ44*100,1)</f>
        <v>#DIV/0!</v>
      </c>
      <c r="FM71" s="206" t="e">
        <f t="shared" si="127"/>
        <v>#DIV/0!</v>
      </c>
      <c r="FN71" s="206" t="e">
        <f t="shared" si="127"/>
        <v>#DIV/0!</v>
      </c>
      <c r="FO71" s="206" t="e">
        <f t="shared" si="127"/>
        <v>#DIV/0!</v>
      </c>
      <c r="FP71" s="208" t="e">
        <f t="shared" si="127"/>
        <v>#DIV/0!</v>
      </c>
      <c r="FQ71" s="209" t="e">
        <f t="shared" si="127"/>
        <v>#DIV/0!</v>
      </c>
      <c r="FR71" s="206" t="e">
        <f t="shared" si="127"/>
        <v>#DIV/0!</v>
      </c>
      <c r="FS71" s="206" t="e">
        <f t="shared" si="127"/>
        <v>#DIV/0!</v>
      </c>
      <c r="FT71" s="206" t="e">
        <f t="shared" si="127"/>
        <v>#DIV/0!</v>
      </c>
      <c r="FU71" s="206" t="e">
        <f t="shared" si="127"/>
        <v>#DIV/0!</v>
      </c>
      <c r="FV71" s="206" t="e">
        <f aca="true" t="shared" si="128" ref="FV71:GE73">ROUND(FV44/FJ44*100,1)</f>
        <v>#DIV/0!</v>
      </c>
      <c r="FW71" s="206" t="e">
        <f t="shared" si="128"/>
        <v>#DIV/0!</v>
      </c>
      <c r="FX71" s="206" t="e">
        <f t="shared" si="128"/>
        <v>#DIV/0!</v>
      </c>
      <c r="FY71" s="206" t="e">
        <f t="shared" si="128"/>
        <v>#DIV/0!</v>
      </c>
      <c r="FZ71" s="206" t="e">
        <f t="shared" si="128"/>
        <v>#DIV/0!</v>
      </c>
      <c r="GA71" s="206" t="e">
        <f t="shared" si="128"/>
        <v>#DIV/0!</v>
      </c>
      <c r="GB71" s="208" t="e">
        <f t="shared" si="128"/>
        <v>#DIV/0!</v>
      </c>
      <c r="GC71" s="209" t="e">
        <f t="shared" si="128"/>
        <v>#DIV/0!</v>
      </c>
      <c r="GD71" s="206" t="e">
        <f t="shared" si="128"/>
        <v>#DIV/0!</v>
      </c>
      <c r="GE71" s="206" t="e">
        <f t="shared" si="128"/>
        <v>#DIV/0!</v>
      </c>
      <c r="GF71" s="206" t="e">
        <f aca="true" t="shared" si="129" ref="GF71:GO73">ROUND(GF44/FT44*100,1)</f>
        <v>#DIV/0!</v>
      </c>
      <c r="GG71" s="206" t="e">
        <f t="shared" si="129"/>
        <v>#DIV/0!</v>
      </c>
      <c r="GH71" s="206" t="e">
        <f t="shared" si="129"/>
        <v>#DIV/0!</v>
      </c>
      <c r="GI71" s="206" t="e">
        <f t="shared" si="129"/>
        <v>#DIV/0!</v>
      </c>
      <c r="GJ71" s="206" t="e">
        <f t="shared" si="129"/>
        <v>#DIV/0!</v>
      </c>
      <c r="GK71" s="206" t="e">
        <f t="shared" si="129"/>
        <v>#DIV/0!</v>
      </c>
      <c r="GL71" s="206" t="e">
        <f t="shared" si="129"/>
        <v>#DIV/0!</v>
      </c>
      <c r="GM71" s="206" t="e">
        <f t="shared" si="129"/>
        <v>#DIV/0!</v>
      </c>
      <c r="GN71" s="208" t="e">
        <f t="shared" si="129"/>
        <v>#DIV/0!</v>
      </c>
      <c r="GO71" s="209" t="e">
        <f t="shared" si="129"/>
        <v>#DIV/0!</v>
      </c>
      <c r="GP71" s="206" t="e">
        <f aca="true" t="shared" si="130" ref="GP71:GY73">ROUND(GP44/GD44*100,1)</f>
        <v>#DIV/0!</v>
      </c>
      <c r="GQ71" s="206" t="e">
        <f t="shared" si="130"/>
        <v>#DIV/0!</v>
      </c>
      <c r="GR71" s="206" t="e">
        <f t="shared" si="130"/>
        <v>#DIV/0!</v>
      </c>
      <c r="GS71" s="206" t="e">
        <f t="shared" si="130"/>
        <v>#DIV/0!</v>
      </c>
      <c r="GT71" s="206" t="e">
        <f t="shared" si="130"/>
        <v>#DIV/0!</v>
      </c>
      <c r="GU71" s="206" t="e">
        <f t="shared" si="130"/>
        <v>#DIV/0!</v>
      </c>
      <c r="GV71" s="206" t="e">
        <f t="shared" si="130"/>
        <v>#DIV/0!</v>
      </c>
      <c r="GW71" s="206" t="e">
        <f t="shared" si="130"/>
        <v>#DIV/0!</v>
      </c>
      <c r="GX71" s="206" t="e">
        <f t="shared" si="130"/>
        <v>#DIV/0!</v>
      </c>
      <c r="GY71" s="206" t="e">
        <f t="shared" si="130"/>
        <v>#DIV/0!</v>
      </c>
      <c r="GZ71" s="208" t="e">
        <f aca="true" t="shared" si="131" ref="GZ71:HA73">ROUND(GZ44/GN44*100,1)</f>
        <v>#DIV/0!</v>
      </c>
      <c r="HA71" s="209" t="e">
        <f t="shared" si="131"/>
        <v>#DIV/0!</v>
      </c>
    </row>
    <row r="72" spans="2:209" ht="12">
      <c r="B72" s="57" t="s">
        <v>68</v>
      </c>
      <c r="C72" s="140"/>
      <c r="D72" s="210" t="s">
        <v>2</v>
      </c>
      <c r="E72" s="206">
        <v>86.2</v>
      </c>
      <c r="F72" s="206" t="s">
        <v>67</v>
      </c>
      <c r="G72" s="206" t="s">
        <v>67</v>
      </c>
      <c r="H72" s="206" t="s">
        <v>67</v>
      </c>
      <c r="I72" s="206" t="s">
        <v>67</v>
      </c>
      <c r="J72" s="206" t="s">
        <v>67</v>
      </c>
      <c r="K72" s="206" t="s">
        <v>67</v>
      </c>
      <c r="L72" s="206" t="s">
        <v>67</v>
      </c>
      <c r="M72" s="206" t="s">
        <v>67</v>
      </c>
      <c r="N72" s="206" t="s">
        <v>67</v>
      </c>
      <c r="O72" s="206" t="s">
        <v>67</v>
      </c>
      <c r="P72" s="206" t="s">
        <v>67</v>
      </c>
      <c r="Q72" s="206" t="s">
        <v>67</v>
      </c>
      <c r="R72" s="206">
        <f t="shared" si="111"/>
        <v>243</v>
      </c>
      <c r="S72" s="206">
        <f t="shared" si="111"/>
        <v>124.9</v>
      </c>
      <c r="T72" s="206">
        <f t="shared" si="111"/>
        <v>251.1</v>
      </c>
      <c r="U72" s="206">
        <f t="shared" si="111"/>
        <v>63</v>
      </c>
      <c r="V72" s="206">
        <f t="shared" si="111"/>
        <v>18.5</v>
      </c>
      <c r="W72" s="206">
        <f t="shared" si="111"/>
        <v>14.4</v>
      </c>
      <c r="X72" s="206">
        <f t="shared" si="111"/>
        <v>486</v>
      </c>
      <c r="Y72" s="206">
        <f t="shared" si="111"/>
        <v>92.4</v>
      </c>
      <c r="Z72" s="206">
        <f t="shared" si="111"/>
        <v>125.4</v>
      </c>
      <c r="AA72" s="206">
        <f t="shared" si="111"/>
        <v>116.2</v>
      </c>
      <c r="AB72" s="206">
        <f t="shared" si="112"/>
        <v>122</v>
      </c>
      <c r="AC72" s="206">
        <f t="shared" si="112"/>
        <v>131.1</v>
      </c>
      <c r="AD72" s="206">
        <f t="shared" si="112"/>
        <v>96</v>
      </c>
      <c r="AE72" s="206">
        <f t="shared" si="112"/>
        <v>294.7</v>
      </c>
      <c r="AF72" s="207">
        <f t="shared" si="112"/>
        <v>24.7</v>
      </c>
      <c r="AG72" s="207">
        <f t="shared" si="112"/>
        <v>387</v>
      </c>
      <c r="AH72" s="207">
        <f t="shared" si="112"/>
        <v>181.6</v>
      </c>
      <c r="AI72" s="207">
        <f t="shared" si="112"/>
        <v>209.5</v>
      </c>
      <c r="AJ72" s="207">
        <f t="shared" si="112"/>
        <v>22.4</v>
      </c>
      <c r="AK72" s="207">
        <f t="shared" si="112"/>
        <v>285.1</v>
      </c>
      <c r="AL72" s="207">
        <f t="shared" si="113"/>
        <v>225.9</v>
      </c>
      <c r="AM72" s="207">
        <f t="shared" si="113"/>
        <v>64.6</v>
      </c>
      <c r="AN72" s="207">
        <f t="shared" si="113"/>
        <v>139</v>
      </c>
      <c r="AO72" s="207">
        <f t="shared" si="113"/>
        <v>58.3</v>
      </c>
      <c r="AP72" s="206">
        <f t="shared" si="113"/>
        <v>38.6</v>
      </c>
      <c r="AQ72" s="206">
        <f t="shared" si="113"/>
        <v>94.5</v>
      </c>
      <c r="AR72" s="206">
        <f t="shared" si="113"/>
        <v>119.1</v>
      </c>
      <c r="AS72" s="206">
        <f t="shared" si="113"/>
        <v>28.1</v>
      </c>
      <c r="AT72" s="206">
        <f t="shared" si="113"/>
        <v>202.5</v>
      </c>
      <c r="AU72" s="206">
        <f t="shared" si="113"/>
        <v>222.6</v>
      </c>
      <c r="AV72" s="206">
        <f t="shared" si="114"/>
        <v>38.4</v>
      </c>
      <c r="AW72" s="206">
        <f t="shared" si="114"/>
        <v>32.9</v>
      </c>
      <c r="AX72" s="206">
        <f t="shared" si="114"/>
        <v>79.5</v>
      </c>
      <c r="AY72" s="206">
        <f t="shared" si="114"/>
        <v>572</v>
      </c>
      <c r="AZ72" s="208">
        <f t="shared" si="114"/>
        <v>238.5</v>
      </c>
      <c r="BA72" s="209">
        <f t="shared" si="114"/>
        <v>263.7</v>
      </c>
      <c r="BB72" s="206">
        <f t="shared" si="114"/>
        <v>214.6</v>
      </c>
      <c r="BC72" s="206">
        <f t="shared" si="114"/>
        <v>159.3</v>
      </c>
      <c r="BD72" s="206">
        <f t="shared" si="114"/>
        <v>148.7</v>
      </c>
      <c r="BE72" s="206">
        <f t="shared" si="114"/>
        <v>442.6</v>
      </c>
      <c r="BF72" s="206">
        <f t="shared" si="115"/>
        <v>158.6</v>
      </c>
      <c r="BG72" s="206">
        <f t="shared" si="115"/>
        <v>186.6</v>
      </c>
      <c r="BH72" s="206">
        <f t="shared" si="115"/>
        <v>192.3</v>
      </c>
      <c r="BI72" s="206">
        <f t="shared" si="115"/>
        <v>0</v>
      </c>
      <c r="BJ72" s="206">
        <f t="shared" si="115"/>
        <v>0</v>
      </c>
      <c r="BK72" s="206">
        <f t="shared" si="115"/>
        <v>0</v>
      </c>
      <c r="BL72" s="208">
        <f t="shared" si="115"/>
        <v>0</v>
      </c>
      <c r="BM72" s="209">
        <f t="shared" si="115"/>
        <v>0</v>
      </c>
      <c r="BN72" s="206">
        <f t="shared" si="115"/>
        <v>0</v>
      </c>
      <c r="BO72" s="206">
        <f t="shared" si="115"/>
        <v>0</v>
      </c>
      <c r="BP72" s="206">
        <f t="shared" si="116"/>
        <v>0</v>
      </c>
      <c r="BQ72" s="206">
        <f t="shared" si="116"/>
        <v>0</v>
      </c>
      <c r="BR72" s="206">
        <f t="shared" si="116"/>
        <v>0</v>
      </c>
      <c r="BS72" s="206">
        <f t="shared" si="116"/>
        <v>0</v>
      </c>
      <c r="BT72" s="206">
        <f t="shared" si="116"/>
        <v>0</v>
      </c>
      <c r="BU72" s="206" t="e">
        <f t="shared" si="116"/>
        <v>#DIV/0!</v>
      </c>
      <c r="BV72" s="206" t="e">
        <f t="shared" si="116"/>
        <v>#DIV/0!</v>
      </c>
      <c r="BW72" s="206" t="e">
        <f t="shared" si="116"/>
        <v>#DIV/0!</v>
      </c>
      <c r="BX72" s="208" t="e">
        <f t="shared" si="116"/>
        <v>#DIV/0!</v>
      </c>
      <c r="BY72" s="209" t="e">
        <f t="shared" si="116"/>
        <v>#DIV/0!</v>
      </c>
      <c r="BZ72" s="206" t="e">
        <f t="shared" si="117"/>
        <v>#DIV/0!</v>
      </c>
      <c r="CA72" s="206" t="e">
        <f t="shared" si="117"/>
        <v>#DIV/0!</v>
      </c>
      <c r="CB72" s="206" t="e">
        <f t="shared" si="117"/>
        <v>#DIV/0!</v>
      </c>
      <c r="CC72" s="206" t="e">
        <f t="shared" si="117"/>
        <v>#DIV/0!</v>
      </c>
      <c r="CD72" s="206" t="e">
        <f t="shared" si="117"/>
        <v>#DIV/0!</v>
      </c>
      <c r="CE72" s="206" t="e">
        <f t="shared" si="117"/>
        <v>#DIV/0!</v>
      </c>
      <c r="CF72" s="206" t="e">
        <f t="shared" si="117"/>
        <v>#DIV/0!</v>
      </c>
      <c r="CG72" s="206" t="e">
        <f t="shared" si="117"/>
        <v>#DIV/0!</v>
      </c>
      <c r="CH72" s="206" t="e">
        <f t="shared" si="117"/>
        <v>#DIV/0!</v>
      </c>
      <c r="CI72" s="206" t="e">
        <f t="shared" si="117"/>
        <v>#DIV/0!</v>
      </c>
      <c r="CJ72" s="208" t="e">
        <f t="shared" si="118"/>
        <v>#DIV/0!</v>
      </c>
      <c r="CK72" s="209" t="e">
        <f t="shared" si="118"/>
        <v>#DIV/0!</v>
      </c>
      <c r="CL72" s="206" t="e">
        <f t="shared" si="118"/>
        <v>#DIV/0!</v>
      </c>
      <c r="CM72" s="206" t="e">
        <f t="shared" si="118"/>
        <v>#DIV/0!</v>
      </c>
      <c r="CN72" s="206" t="e">
        <f t="shared" si="118"/>
        <v>#DIV/0!</v>
      </c>
      <c r="CO72" s="206" t="e">
        <f t="shared" si="118"/>
        <v>#DIV/0!</v>
      </c>
      <c r="CP72" s="206" t="e">
        <f t="shared" si="118"/>
        <v>#DIV/0!</v>
      </c>
      <c r="CQ72" s="206" t="e">
        <f t="shared" si="118"/>
        <v>#DIV/0!</v>
      </c>
      <c r="CR72" s="206" t="e">
        <f t="shared" si="118"/>
        <v>#DIV/0!</v>
      </c>
      <c r="CS72" s="206" t="e">
        <f t="shared" si="118"/>
        <v>#DIV/0!</v>
      </c>
      <c r="CT72" s="206" t="e">
        <f t="shared" si="119"/>
        <v>#DIV/0!</v>
      </c>
      <c r="CU72" s="206" t="e">
        <f t="shared" si="119"/>
        <v>#DIV/0!</v>
      </c>
      <c r="CV72" s="208" t="e">
        <f t="shared" si="119"/>
        <v>#DIV/0!</v>
      </c>
      <c r="CW72" s="209" t="e">
        <f t="shared" si="119"/>
        <v>#DIV/0!</v>
      </c>
      <c r="CX72" s="206" t="e">
        <f t="shared" si="119"/>
        <v>#DIV/0!</v>
      </c>
      <c r="CY72" s="206" t="e">
        <f t="shared" si="119"/>
        <v>#DIV/0!</v>
      </c>
      <c r="CZ72" s="206" t="e">
        <f t="shared" si="119"/>
        <v>#DIV/0!</v>
      </c>
      <c r="DA72" s="206" t="e">
        <f t="shared" si="119"/>
        <v>#DIV/0!</v>
      </c>
      <c r="DB72" s="206" t="e">
        <f t="shared" si="119"/>
        <v>#DIV/0!</v>
      </c>
      <c r="DC72" s="206" t="e">
        <f t="shared" si="119"/>
        <v>#DIV/0!</v>
      </c>
      <c r="DD72" s="206" t="e">
        <f t="shared" si="120"/>
        <v>#DIV/0!</v>
      </c>
      <c r="DE72" s="206" t="e">
        <f t="shared" si="120"/>
        <v>#DIV/0!</v>
      </c>
      <c r="DF72" s="206" t="e">
        <f t="shared" si="120"/>
        <v>#DIV/0!</v>
      </c>
      <c r="DG72" s="206" t="e">
        <f t="shared" si="120"/>
        <v>#DIV/0!</v>
      </c>
      <c r="DH72" s="208" t="e">
        <f t="shared" si="120"/>
        <v>#DIV/0!</v>
      </c>
      <c r="DI72" s="209" t="e">
        <f t="shared" si="120"/>
        <v>#DIV/0!</v>
      </c>
      <c r="DJ72" s="206">
        <f t="shared" si="120"/>
        <v>59.3</v>
      </c>
      <c r="DK72" s="206">
        <f t="shared" si="120"/>
        <v>165.3</v>
      </c>
      <c r="DL72" s="206">
        <f t="shared" si="120"/>
        <v>112.3</v>
      </c>
      <c r="DM72" s="206">
        <f t="shared" si="120"/>
        <v>32.4</v>
      </c>
      <c r="DN72" s="206">
        <f t="shared" si="121"/>
        <v>64.5</v>
      </c>
      <c r="DO72" s="206">
        <f t="shared" si="121"/>
        <v>52.2</v>
      </c>
      <c r="DP72" s="206">
        <f t="shared" si="121"/>
        <v>108.8</v>
      </c>
      <c r="DQ72" s="206">
        <f t="shared" si="121"/>
        <v>44.1</v>
      </c>
      <c r="DR72" s="206">
        <f t="shared" si="121"/>
        <v>297.2</v>
      </c>
      <c r="DS72" s="206">
        <f t="shared" si="121"/>
        <v>63</v>
      </c>
      <c r="DT72" s="208">
        <f t="shared" si="121"/>
        <v>65.7</v>
      </c>
      <c r="DU72" s="209">
        <f t="shared" si="121"/>
        <v>525.7</v>
      </c>
      <c r="DV72" s="206">
        <f t="shared" si="122"/>
        <v>53.2</v>
      </c>
      <c r="DW72" s="206">
        <f t="shared" si="122"/>
        <v>81</v>
      </c>
      <c r="DX72" s="206">
        <f t="shared" si="123"/>
        <v>164.3</v>
      </c>
      <c r="DY72" s="206">
        <f t="shared" si="123"/>
        <v>184.7</v>
      </c>
      <c r="DZ72" s="206">
        <f t="shared" si="123"/>
        <v>128.9</v>
      </c>
      <c r="EA72" s="206">
        <f t="shared" si="123"/>
        <v>113.7</v>
      </c>
      <c r="EB72" s="206">
        <f t="shared" si="123"/>
        <v>205.2</v>
      </c>
      <c r="EC72" s="206">
        <f t="shared" si="123"/>
        <v>176.2</v>
      </c>
      <c r="ED72" s="206">
        <f t="shared" si="123"/>
        <v>36.9</v>
      </c>
      <c r="EE72" s="206">
        <f t="shared" si="123"/>
        <v>130.3</v>
      </c>
      <c r="EF72" s="208">
        <f t="shared" si="123"/>
        <v>377.4</v>
      </c>
      <c r="EG72" s="209">
        <f t="shared" si="123"/>
        <v>51.7</v>
      </c>
      <c r="EH72" s="206">
        <f t="shared" si="124"/>
        <v>130</v>
      </c>
      <c r="EI72" s="206">
        <f t="shared" si="124"/>
        <v>143</v>
      </c>
      <c r="EJ72" s="206">
        <f t="shared" si="124"/>
        <v>47.6</v>
      </c>
      <c r="EK72" s="206">
        <f t="shared" si="124"/>
        <v>119.3</v>
      </c>
      <c r="EL72" s="206">
        <f t="shared" si="124"/>
        <v>49</v>
      </c>
      <c r="EM72" s="206">
        <f t="shared" si="124"/>
        <v>36.9</v>
      </c>
      <c r="EN72" s="206">
        <f t="shared" si="124"/>
        <v>19.2</v>
      </c>
      <c r="EO72" s="206">
        <f t="shared" si="124"/>
        <v>152.7</v>
      </c>
      <c r="EP72" s="206">
        <f t="shared" si="124"/>
        <v>113.3</v>
      </c>
      <c r="EQ72" s="206">
        <f t="shared" si="124"/>
        <v>204.9</v>
      </c>
      <c r="ER72" s="208">
        <f t="shared" si="125"/>
        <v>86.2</v>
      </c>
      <c r="ES72" s="209">
        <f t="shared" si="125"/>
        <v>0</v>
      </c>
      <c r="ET72" s="206">
        <f t="shared" si="125"/>
        <v>0</v>
      </c>
      <c r="EU72" s="206">
        <f t="shared" si="125"/>
        <v>0</v>
      </c>
      <c r="EV72" s="206">
        <f t="shared" si="125"/>
        <v>0</v>
      </c>
      <c r="EW72" s="206">
        <f t="shared" si="125"/>
        <v>0</v>
      </c>
      <c r="EX72" s="206">
        <f t="shared" si="125"/>
        <v>0</v>
      </c>
      <c r="EY72" s="206">
        <f t="shared" si="125"/>
        <v>0</v>
      </c>
      <c r="EZ72" s="206">
        <f t="shared" si="125"/>
        <v>0</v>
      </c>
      <c r="FA72" s="206">
        <f t="shared" si="125"/>
        <v>0</v>
      </c>
      <c r="FB72" s="206">
        <f t="shared" si="126"/>
        <v>0</v>
      </c>
      <c r="FC72" s="206">
        <f t="shared" si="126"/>
        <v>0</v>
      </c>
      <c r="FD72" s="208">
        <f t="shared" si="126"/>
        <v>0</v>
      </c>
      <c r="FE72" s="209" t="e">
        <f t="shared" si="126"/>
        <v>#DIV/0!</v>
      </c>
      <c r="FF72" s="206" t="e">
        <f t="shared" si="126"/>
        <v>#DIV/0!</v>
      </c>
      <c r="FG72" s="206" t="e">
        <f t="shared" si="126"/>
        <v>#DIV/0!</v>
      </c>
      <c r="FH72" s="206" t="e">
        <f t="shared" si="126"/>
        <v>#DIV/0!</v>
      </c>
      <c r="FI72" s="206" t="e">
        <f t="shared" si="126"/>
        <v>#DIV/0!</v>
      </c>
      <c r="FJ72" s="206" t="e">
        <f t="shared" si="126"/>
        <v>#DIV/0!</v>
      </c>
      <c r="FK72" s="206" t="e">
        <f t="shared" si="126"/>
        <v>#DIV/0!</v>
      </c>
      <c r="FL72" s="206" t="e">
        <f t="shared" si="127"/>
        <v>#DIV/0!</v>
      </c>
      <c r="FM72" s="206" t="e">
        <f t="shared" si="127"/>
        <v>#DIV/0!</v>
      </c>
      <c r="FN72" s="206" t="e">
        <f t="shared" si="127"/>
        <v>#DIV/0!</v>
      </c>
      <c r="FO72" s="206" t="e">
        <f t="shared" si="127"/>
        <v>#DIV/0!</v>
      </c>
      <c r="FP72" s="208" t="e">
        <f t="shared" si="127"/>
        <v>#DIV/0!</v>
      </c>
      <c r="FQ72" s="209" t="e">
        <f t="shared" si="127"/>
        <v>#DIV/0!</v>
      </c>
      <c r="FR72" s="206" t="e">
        <f t="shared" si="127"/>
        <v>#DIV/0!</v>
      </c>
      <c r="FS72" s="206" t="e">
        <f t="shared" si="127"/>
        <v>#DIV/0!</v>
      </c>
      <c r="FT72" s="206" t="e">
        <f t="shared" si="127"/>
        <v>#DIV/0!</v>
      </c>
      <c r="FU72" s="206" t="e">
        <f t="shared" si="127"/>
        <v>#DIV/0!</v>
      </c>
      <c r="FV72" s="206" t="e">
        <f t="shared" si="128"/>
        <v>#DIV/0!</v>
      </c>
      <c r="FW72" s="206" t="e">
        <f t="shared" si="128"/>
        <v>#DIV/0!</v>
      </c>
      <c r="FX72" s="206" t="e">
        <f t="shared" si="128"/>
        <v>#DIV/0!</v>
      </c>
      <c r="FY72" s="206" t="e">
        <f t="shared" si="128"/>
        <v>#DIV/0!</v>
      </c>
      <c r="FZ72" s="206" t="e">
        <f t="shared" si="128"/>
        <v>#DIV/0!</v>
      </c>
      <c r="GA72" s="206" t="e">
        <f t="shared" si="128"/>
        <v>#DIV/0!</v>
      </c>
      <c r="GB72" s="208" t="e">
        <f t="shared" si="128"/>
        <v>#DIV/0!</v>
      </c>
      <c r="GC72" s="209" t="e">
        <f t="shared" si="128"/>
        <v>#DIV/0!</v>
      </c>
      <c r="GD72" s="206" t="e">
        <f t="shared" si="128"/>
        <v>#DIV/0!</v>
      </c>
      <c r="GE72" s="206" t="e">
        <f t="shared" si="128"/>
        <v>#DIV/0!</v>
      </c>
      <c r="GF72" s="206" t="e">
        <f t="shared" si="129"/>
        <v>#DIV/0!</v>
      </c>
      <c r="GG72" s="206" t="e">
        <f t="shared" si="129"/>
        <v>#DIV/0!</v>
      </c>
      <c r="GH72" s="206" t="e">
        <f t="shared" si="129"/>
        <v>#DIV/0!</v>
      </c>
      <c r="GI72" s="206" t="e">
        <f t="shared" si="129"/>
        <v>#DIV/0!</v>
      </c>
      <c r="GJ72" s="206" t="e">
        <f t="shared" si="129"/>
        <v>#DIV/0!</v>
      </c>
      <c r="GK72" s="206" t="e">
        <f t="shared" si="129"/>
        <v>#DIV/0!</v>
      </c>
      <c r="GL72" s="206" t="e">
        <f t="shared" si="129"/>
        <v>#DIV/0!</v>
      </c>
      <c r="GM72" s="206" t="e">
        <f t="shared" si="129"/>
        <v>#DIV/0!</v>
      </c>
      <c r="GN72" s="208" t="e">
        <f t="shared" si="129"/>
        <v>#DIV/0!</v>
      </c>
      <c r="GO72" s="209" t="e">
        <f t="shared" si="129"/>
        <v>#DIV/0!</v>
      </c>
      <c r="GP72" s="206" t="e">
        <f t="shared" si="130"/>
        <v>#DIV/0!</v>
      </c>
      <c r="GQ72" s="206" t="e">
        <f t="shared" si="130"/>
        <v>#DIV/0!</v>
      </c>
      <c r="GR72" s="206" t="e">
        <f t="shared" si="130"/>
        <v>#DIV/0!</v>
      </c>
      <c r="GS72" s="206" t="e">
        <f t="shared" si="130"/>
        <v>#DIV/0!</v>
      </c>
      <c r="GT72" s="206" t="e">
        <f t="shared" si="130"/>
        <v>#DIV/0!</v>
      </c>
      <c r="GU72" s="206" t="e">
        <f t="shared" si="130"/>
        <v>#DIV/0!</v>
      </c>
      <c r="GV72" s="206" t="e">
        <f t="shared" si="130"/>
        <v>#DIV/0!</v>
      </c>
      <c r="GW72" s="206" t="e">
        <f t="shared" si="130"/>
        <v>#DIV/0!</v>
      </c>
      <c r="GX72" s="206" t="e">
        <f t="shared" si="130"/>
        <v>#DIV/0!</v>
      </c>
      <c r="GY72" s="206" t="e">
        <f t="shared" si="130"/>
        <v>#DIV/0!</v>
      </c>
      <c r="GZ72" s="208" t="e">
        <f t="shared" si="131"/>
        <v>#DIV/0!</v>
      </c>
      <c r="HA72" s="209" t="e">
        <f t="shared" si="131"/>
        <v>#DIV/0!</v>
      </c>
    </row>
    <row r="73" spans="2:209" ht="12.75" thickBot="1">
      <c r="B73" s="226" t="s">
        <v>69</v>
      </c>
      <c r="C73" s="227"/>
      <c r="D73" s="228" t="s">
        <v>10</v>
      </c>
      <c r="E73" s="229">
        <v>115.4</v>
      </c>
      <c r="F73" s="229" t="s">
        <v>67</v>
      </c>
      <c r="G73" s="229" t="s">
        <v>67</v>
      </c>
      <c r="H73" s="229" t="s">
        <v>67</v>
      </c>
      <c r="I73" s="229" t="s">
        <v>67</v>
      </c>
      <c r="J73" s="229" t="s">
        <v>67</v>
      </c>
      <c r="K73" s="229" t="s">
        <v>67</v>
      </c>
      <c r="L73" s="229" t="s">
        <v>67</v>
      </c>
      <c r="M73" s="229" t="s">
        <v>67</v>
      </c>
      <c r="N73" s="229" t="s">
        <v>67</v>
      </c>
      <c r="O73" s="229" t="s">
        <v>67</v>
      </c>
      <c r="P73" s="229" t="s">
        <v>67</v>
      </c>
      <c r="Q73" s="229" t="s">
        <v>67</v>
      </c>
      <c r="R73" s="229">
        <f t="shared" si="111"/>
        <v>73.4</v>
      </c>
      <c r="S73" s="229">
        <f t="shared" si="111"/>
        <v>67</v>
      </c>
      <c r="T73" s="229">
        <f t="shared" si="111"/>
        <v>138</v>
      </c>
      <c r="U73" s="229">
        <f t="shared" si="111"/>
        <v>105.9</v>
      </c>
      <c r="V73" s="229">
        <f t="shared" si="111"/>
        <v>56.5</v>
      </c>
      <c r="W73" s="229">
        <f t="shared" si="111"/>
        <v>81.7</v>
      </c>
      <c r="X73" s="229">
        <f t="shared" si="111"/>
        <v>121.9</v>
      </c>
      <c r="Y73" s="229">
        <f t="shared" si="111"/>
        <v>119.4</v>
      </c>
      <c r="Z73" s="229">
        <f t="shared" si="111"/>
        <v>84.7</v>
      </c>
      <c r="AA73" s="229">
        <f t="shared" si="111"/>
        <v>80.5</v>
      </c>
      <c r="AB73" s="229">
        <f t="shared" si="112"/>
        <v>197.9</v>
      </c>
      <c r="AC73" s="229">
        <f t="shared" si="112"/>
        <v>123.9</v>
      </c>
      <c r="AD73" s="229">
        <f t="shared" si="112"/>
        <v>162.9</v>
      </c>
      <c r="AE73" s="229">
        <f t="shared" si="112"/>
        <v>137.3</v>
      </c>
      <c r="AF73" s="230">
        <f t="shared" si="112"/>
        <v>132</v>
      </c>
      <c r="AG73" s="230">
        <f t="shared" si="112"/>
        <v>105.8</v>
      </c>
      <c r="AH73" s="230">
        <f t="shared" si="112"/>
        <v>147.5</v>
      </c>
      <c r="AI73" s="230">
        <f t="shared" si="112"/>
        <v>77.1</v>
      </c>
      <c r="AJ73" s="230">
        <f t="shared" si="112"/>
        <v>106.7</v>
      </c>
      <c r="AK73" s="230">
        <f t="shared" si="112"/>
        <v>127.3</v>
      </c>
      <c r="AL73" s="230">
        <f t="shared" si="113"/>
        <v>120.3</v>
      </c>
      <c r="AM73" s="230">
        <f t="shared" si="113"/>
        <v>113.8</v>
      </c>
      <c r="AN73" s="230">
        <f t="shared" si="113"/>
        <v>117.3</v>
      </c>
      <c r="AO73" s="230">
        <f t="shared" si="113"/>
        <v>118.5</v>
      </c>
      <c r="AP73" s="229">
        <f t="shared" si="113"/>
        <v>116.5</v>
      </c>
      <c r="AQ73" s="229">
        <f t="shared" si="113"/>
        <v>54.4</v>
      </c>
      <c r="AR73" s="229">
        <f t="shared" si="113"/>
        <v>111.1</v>
      </c>
      <c r="AS73" s="229">
        <f t="shared" si="113"/>
        <v>100.6</v>
      </c>
      <c r="AT73" s="229">
        <f t="shared" si="113"/>
        <v>98.8</v>
      </c>
      <c r="AU73" s="229">
        <f t="shared" si="113"/>
        <v>280</v>
      </c>
      <c r="AV73" s="229">
        <f t="shared" si="114"/>
        <v>134.1</v>
      </c>
      <c r="AW73" s="229">
        <f t="shared" si="114"/>
        <v>86.3</v>
      </c>
      <c r="AX73" s="229">
        <f t="shared" si="114"/>
        <v>98.2</v>
      </c>
      <c r="AY73" s="229">
        <f t="shared" si="114"/>
        <v>128.5</v>
      </c>
      <c r="AZ73" s="231">
        <f t="shared" si="114"/>
        <v>95.4</v>
      </c>
      <c r="BA73" s="232">
        <f t="shared" si="114"/>
        <v>124.9</v>
      </c>
      <c r="BB73" s="229">
        <f t="shared" si="114"/>
        <v>103.1</v>
      </c>
      <c r="BC73" s="229">
        <f t="shared" si="114"/>
        <v>201.3</v>
      </c>
      <c r="BD73" s="229">
        <f t="shared" si="114"/>
        <v>129.3</v>
      </c>
      <c r="BE73" s="229">
        <f t="shared" si="114"/>
        <v>117.4</v>
      </c>
      <c r="BF73" s="229">
        <f t="shared" si="115"/>
        <v>128.5</v>
      </c>
      <c r="BG73" s="229">
        <f t="shared" si="115"/>
        <v>73.8</v>
      </c>
      <c r="BH73" s="229">
        <f t="shared" si="115"/>
        <v>89.7</v>
      </c>
      <c r="BI73" s="229">
        <f t="shared" si="115"/>
        <v>0</v>
      </c>
      <c r="BJ73" s="229">
        <f t="shared" si="115"/>
        <v>0</v>
      </c>
      <c r="BK73" s="229">
        <f t="shared" si="115"/>
        <v>0</v>
      </c>
      <c r="BL73" s="231">
        <f t="shared" si="115"/>
        <v>0</v>
      </c>
      <c r="BM73" s="232">
        <f t="shared" si="115"/>
        <v>0</v>
      </c>
      <c r="BN73" s="229">
        <f t="shared" si="115"/>
        <v>0</v>
      </c>
      <c r="BO73" s="229">
        <f t="shared" si="115"/>
        <v>0</v>
      </c>
      <c r="BP73" s="229">
        <f t="shared" si="116"/>
        <v>0</v>
      </c>
      <c r="BQ73" s="229">
        <f t="shared" si="116"/>
        <v>0</v>
      </c>
      <c r="BR73" s="229">
        <f t="shared" si="116"/>
        <v>0</v>
      </c>
      <c r="BS73" s="229">
        <f t="shared" si="116"/>
        <v>0</v>
      </c>
      <c r="BT73" s="229">
        <f t="shared" si="116"/>
        <v>0</v>
      </c>
      <c r="BU73" s="229" t="e">
        <f t="shared" si="116"/>
        <v>#DIV/0!</v>
      </c>
      <c r="BV73" s="229" t="e">
        <f t="shared" si="116"/>
        <v>#DIV/0!</v>
      </c>
      <c r="BW73" s="229" t="e">
        <f t="shared" si="116"/>
        <v>#DIV/0!</v>
      </c>
      <c r="BX73" s="231" t="e">
        <f t="shared" si="116"/>
        <v>#DIV/0!</v>
      </c>
      <c r="BY73" s="232" t="e">
        <f t="shared" si="116"/>
        <v>#DIV/0!</v>
      </c>
      <c r="BZ73" s="229" t="e">
        <f t="shared" si="117"/>
        <v>#DIV/0!</v>
      </c>
      <c r="CA73" s="229" t="e">
        <f t="shared" si="117"/>
        <v>#DIV/0!</v>
      </c>
      <c r="CB73" s="229" t="e">
        <f t="shared" si="117"/>
        <v>#DIV/0!</v>
      </c>
      <c r="CC73" s="229" t="e">
        <f t="shared" si="117"/>
        <v>#DIV/0!</v>
      </c>
      <c r="CD73" s="229" t="e">
        <f t="shared" si="117"/>
        <v>#DIV/0!</v>
      </c>
      <c r="CE73" s="229" t="e">
        <f t="shared" si="117"/>
        <v>#DIV/0!</v>
      </c>
      <c r="CF73" s="229" t="e">
        <f t="shared" si="117"/>
        <v>#DIV/0!</v>
      </c>
      <c r="CG73" s="229" t="e">
        <f t="shared" si="117"/>
        <v>#DIV/0!</v>
      </c>
      <c r="CH73" s="229" t="e">
        <f t="shared" si="117"/>
        <v>#DIV/0!</v>
      </c>
      <c r="CI73" s="229" t="e">
        <f t="shared" si="117"/>
        <v>#DIV/0!</v>
      </c>
      <c r="CJ73" s="231" t="e">
        <f t="shared" si="118"/>
        <v>#DIV/0!</v>
      </c>
      <c r="CK73" s="232" t="e">
        <f t="shared" si="118"/>
        <v>#DIV/0!</v>
      </c>
      <c r="CL73" s="229" t="e">
        <f t="shared" si="118"/>
        <v>#DIV/0!</v>
      </c>
      <c r="CM73" s="229" t="e">
        <f t="shared" si="118"/>
        <v>#DIV/0!</v>
      </c>
      <c r="CN73" s="229" t="e">
        <f t="shared" si="118"/>
        <v>#DIV/0!</v>
      </c>
      <c r="CO73" s="229" t="e">
        <f t="shared" si="118"/>
        <v>#DIV/0!</v>
      </c>
      <c r="CP73" s="229" t="e">
        <f t="shared" si="118"/>
        <v>#DIV/0!</v>
      </c>
      <c r="CQ73" s="229" t="e">
        <f t="shared" si="118"/>
        <v>#DIV/0!</v>
      </c>
      <c r="CR73" s="229" t="e">
        <f t="shared" si="118"/>
        <v>#DIV/0!</v>
      </c>
      <c r="CS73" s="229" t="e">
        <f t="shared" si="118"/>
        <v>#DIV/0!</v>
      </c>
      <c r="CT73" s="229" t="e">
        <f t="shared" si="119"/>
        <v>#DIV/0!</v>
      </c>
      <c r="CU73" s="229" t="e">
        <f t="shared" si="119"/>
        <v>#DIV/0!</v>
      </c>
      <c r="CV73" s="231" t="e">
        <f t="shared" si="119"/>
        <v>#DIV/0!</v>
      </c>
      <c r="CW73" s="232" t="e">
        <f t="shared" si="119"/>
        <v>#DIV/0!</v>
      </c>
      <c r="CX73" s="229" t="e">
        <f t="shared" si="119"/>
        <v>#DIV/0!</v>
      </c>
      <c r="CY73" s="229" t="e">
        <f t="shared" si="119"/>
        <v>#DIV/0!</v>
      </c>
      <c r="CZ73" s="229" t="e">
        <f t="shared" si="119"/>
        <v>#DIV/0!</v>
      </c>
      <c r="DA73" s="229" t="e">
        <f t="shared" si="119"/>
        <v>#DIV/0!</v>
      </c>
      <c r="DB73" s="229" t="e">
        <f t="shared" si="119"/>
        <v>#DIV/0!</v>
      </c>
      <c r="DC73" s="229" t="e">
        <f t="shared" si="119"/>
        <v>#DIV/0!</v>
      </c>
      <c r="DD73" s="229" t="e">
        <f t="shared" si="120"/>
        <v>#DIV/0!</v>
      </c>
      <c r="DE73" s="229" t="e">
        <f t="shared" si="120"/>
        <v>#DIV/0!</v>
      </c>
      <c r="DF73" s="229" t="e">
        <f t="shared" si="120"/>
        <v>#DIV/0!</v>
      </c>
      <c r="DG73" s="229" t="e">
        <f t="shared" si="120"/>
        <v>#DIV/0!</v>
      </c>
      <c r="DH73" s="231" t="e">
        <f t="shared" si="120"/>
        <v>#DIV/0!</v>
      </c>
      <c r="DI73" s="232" t="e">
        <f t="shared" si="120"/>
        <v>#DIV/0!</v>
      </c>
      <c r="DJ73" s="229">
        <f t="shared" si="120"/>
        <v>90</v>
      </c>
      <c r="DK73" s="229">
        <f t="shared" si="120"/>
        <v>87.3</v>
      </c>
      <c r="DL73" s="229">
        <f t="shared" si="120"/>
        <v>95.1</v>
      </c>
      <c r="DM73" s="229">
        <f t="shared" si="120"/>
        <v>52.8</v>
      </c>
      <c r="DN73" s="229">
        <f t="shared" si="121"/>
        <v>99.2</v>
      </c>
      <c r="DO73" s="229">
        <f t="shared" si="121"/>
        <v>48.2</v>
      </c>
      <c r="DP73" s="229">
        <f t="shared" si="121"/>
        <v>129</v>
      </c>
      <c r="DQ73" s="229">
        <f t="shared" si="121"/>
        <v>63.7</v>
      </c>
      <c r="DR73" s="229">
        <f t="shared" si="121"/>
        <v>80.2</v>
      </c>
      <c r="DS73" s="229">
        <f t="shared" si="121"/>
        <v>103.2</v>
      </c>
      <c r="DT73" s="231">
        <f t="shared" si="121"/>
        <v>100.8</v>
      </c>
      <c r="DU73" s="232">
        <f t="shared" si="121"/>
        <v>88.6</v>
      </c>
      <c r="DV73" s="229">
        <f t="shared" si="122"/>
        <v>69.5</v>
      </c>
      <c r="DW73" s="229">
        <f t="shared" si="122"/>
        <v>103.2</v>
      </c>
      <c r="DX73" s="229">
        <f t="shared" si="123"/>
        <v>82.7</v>
      </c>
      <c r="DY73" s="229">
        <f t="shared" si="123"/>
        <v>119.4</v>
      </c>
      <c r="DZ73" s="229">
        <f t="shared" si="123"/>
        <v>67.9</v>
      </c>
      <c r="EA73" s="229">
        <f t="shared" si="123"/>
        <v>90.5</v>
      </c>
      <c r="EB73" s="229">
        <f t="shared" si="123"/>
        <v>70.8</v>
      </c>
      <c r="EC73" s="229">
        <f t="shared" si="123"/>
        <v>102.2</v>
      </c>
      <c r="ED73" s="229">
        <f t="shared" si="123"/>
        <v>148.1</v>
      </c>
      <c r="EE73" s="229">
        <f t="shared" si="123"/>
        <v>161</v>
      </c>
      <c r="EF73" s="231">
        <f t="shared" si="123"/>
        <v>64.9</v>
      </c>
      <c r="EG73" s="232">
        <f t="shared" si="123"/>
        <v>95</v>
      </c>
      <c r="EH73" s="229">
        <f t="shared" si="124"/>
        <v>109</v>
      </c>
      <c r="EI73" s="229">
        <f t="shared" si="124"/>
        <v>72.5</v>
      </c>
      <c r="EJ73" s="229">
        <f t="shared" si="124"/>
        <v>103.4</v>
      </c>
      <c r="EK73" s="229">
        <f t="shared" si="124"/>
        <v>64.2</v>
      </c>
      <c r="EL73" s="229">
        <f t="shared" si="124"/>
        <v>138.6</v>
      </c>
      <c r="EM73" s="229">
        <f t="shared" si="124"/>
        <v>80.2</v>
      </c>
      <c r="EN73" s="229">
        <f t="shared" si="124"/>
        <v>138.2</v>
      </c>
      <c r="EO73" s="229">
        <f t="shared" si="124"/>
        <v>133</v>
      </c>
      <c r="EP73" s="229">
        <f t="shared" si="124"/>
        <v>69.7</v>
      </c>
      <c r="EQ73" s="229">
        <f t="shared" si="124"/>
        <v>57.7</v>
      </c>
      <c r="ER73" s="231">
        <f t="shared" si="125"/>
        <v>115.4</v>
      </c>
      <c r="ES73" s="232">
        <f t="shared" si="125"/>
        <v>0</v>
      </c>
      <c r="ET73" s="229">
        <f t="shared" si="125"/>
        <v>0</v>
      </c>
      <c r="EU73" s="229">
        <f t="shared" si="125"/>
        <v>0</v>
      </c>
      <c r="EV73" s="229">
        <f t="shared" si="125"/>
        <v>0</v>
      </c>
      <c r="EW73" s="229">
        <f t="shared" si="125"/>
        <v>0</v>
      </c>
      <c r="EX73" s="229">
        <f t="shared" si="125"/>
        <v>0</v>
      </c>
      <c r="EY73" s="229">
        <f t="shared" si="125"/>
        <v>0</v>
      </c>
      <c r="EZ73" s="229">
        <f t="shared" si="125"/>
        <v>0</v>
      </c>
      <c r="FA73" s="229">
        <f t="shared" si="125"/>
        <v>0</v>
      </c>
      <c r="FB73" s="229">
        <f t="shared" si="126"/>
        <v>0</v>
      </c>
      <c r="FC73" s="229">
        <f t="shared" si="126"/>
        <v>0</v>
      </c>
      <c r="FD73" s="231">
        <f t="shared" si="126"/>
        <v>0</v>
      </c>
      <c r="FE73" s="232" t="e">
        <f t="shared" si="126"/>
        <v>#DIV/0!</v>
      </c>
      <c r="FF73" s="229" t="e">
        <f t="shared" si="126"/>
        <v>#DIV/0!</v>
      </c>
      <c r="FG73" s="229" t="e">
        <f t="shared" si="126"/>
        <v>#DIV/0!</v>
      </c>
      <c r="FH73" s="229" t="e">
        <f t="shared" si="126"/>
        <v>#DIV/0!</v>
      </c>
      <c r="FI73" s="229" t="e">
        <f t="shared" si="126"/>
        <v>#DIV/0!</v>
      </c>
      <c r="FJ73" s="229" t="e">
        <f t="shared" si="126"/>
        <v>#DIV/0!</v>
      </c>
      <c r="FK73" s="229" t="e">
        <f t="shared" si="126"/>
        <v>#DIV/0!</v>
      </c>
      <c r="FL73" s="229" t="e">
        <f t="shared" si="127"/>
        <v>#DIV/0!</v>
      </c>
      <c r="FM73" s="229" t="e">
        <f t="shared" si="127"/>
        <v>#DIV/0!</v>
      </c>
      <c r="FN73" s="229" t="e">
        <f t="shared" si="127"/>
        <v>#DIV/0!</v>
      </c>
      <c r="FO73" s="229" t="e">
        <f t="shared" si="127"/>
        <v>#DIV/0!</v>
      </c>
      <c r="FP73" s="231" t="e">
        <f t="shared" si="127"/>
        <v>#DIV/0!</v>
      </c>
      <c r="FQ73" s="232" t="e">
        <f t="shared" si="127"/>
        <v>#DIV/0!</v>
      </c>
      <c r="FR73" s="229" t="e">
        <f t="shared" si="127"/>
        <v>#DIV/0!</v>
      </c>
      <c r="FS73" s="229" t="e">
        <f t="shared" si="127"/>
        <v>#DIV/0!</v>
      </c>
      <c r="FT73" s="229" t="e">
        <f t="shared" si="127"/>
        <v>#DIV/0!</v>
      </c>
      <c r="FU73" s="229" t="e">
        <f t="shared" si="127"/>
        <v>#DIV/0!</v>
      </c>
      <c r="FV73" s="229" t="e">
        <f t="shared" si="128"/>
        <v>#DIV/0!</v>
      </c>
      <c r="FW73" s="229" t="e">
        <f t="shared" si="128"/>
        <v>#DIV/0!</v>
      </c>
      <c r="FX73" s="229" t="e">
        <f t="shared" si="128"/>
        <v>#DIV/0!</v>
      </c>
      <c r="FY73" s="229" t="e">
        <f t="shared" si="128"/>
        <v>#DIV/0!</v>
      </c>
      <c r="FZ73" s="229" t="e">
        <f t="shared" si="128"/>
        <v>#DIV/0!</v>
      </c>
      <c r="GA73" s="229" t="e">
        <f t="shared" si="128"/>
        <v>#DIV/0!</v>
      </c>
      <c r="GB73" s="231" t="e">
        <f t="shared" si="128"/>
        <v>#DIV/0!</v>
      </c>
      <c r="GC73" s="232" t="e">
        <f t="shared" si="128"/>
        <v>#DIV/0!</v>
      </c>
      <c r="GD73" s="229" t="e">
        <f t="shared" si="128"/>
        <v>#DIV/0!</v>
      </c>
      <c r="GE73" s="229" t="e">
        <f t="shared" si="128"/>
        <v>#DIV/0!</v>
      </c>
      <c r="GF73" s="229" t="e">
        <f t="shared" si="129"/>
        <v>#DIV/0!</v>
      </c>
      <c r="GG73" s="229" t="e">
        <f t="shared" si="129"/>
        <v>#DIV/0!</v>
      </c>
      <c r="GH73" s="229" t="e">
        <f t="shared" si="129"/>
        <v>#DIV/0!</v>
      </c>
      <c r="GI73" s="229" t="e">
        <f t="shared" si="129"/>
        <v>#DIV/0!</v>
      </c>
      <c r="GJ73" s="229" t="e">
        <f t="shared" si="129"/>
        <v>#DIV/0!</v>
      </c>
      <c r="GK73" s="229" t="e">
        <f t="shared" si="129"/>
        <v>#DIV/0!</v>
      </c>
      <c r="GL73" s="229" t="e">
        <f t="shared" si="129"/>
        <v>#DIV/0!</v>
      </c>
      <c r="GM73" s="229" t="e">
        <f t="shared" si="129"/>
        <v>#DIV/0!</v>
      </c>
      <c r="GN73" s="231" t="e">
        <f t="shared" si="129"/>
        <v>#DIV/0!</v>
      </c>
      <c r="GO73" s="232" t="e">
        <f t="shared" si="129"/>
        <v>#DIV/0!</v>
      </c>
      <c r="GP73" s="229" t="e">
        <f t="shared" si="130"/>
        <v>#DIV/0!</v>
      </c>
      <c r="GQ73" s="229" t="e">
        <f t="shared" si="130"/>
        <v>#DIV/0!</v>
      </c>
      <c r="GR73" s="229" t="e">
        <f t="shared" si="130"/>
        <v>#DIV/0!</v>
      </c>
      <c r="GS73" s="229" t="e">
        <f t="shared" si="130"/>
        <v>#DIV/0!</v>
      </c>
      <c r="GT73" s="229" t="e">
        <f t="shared" si="130"/>
        <v>#DIV/0!</v>
      </c>
      <c r="GU73" s="229" t="e">
        <f t="shared" si="130"/>
        <v>#DIV/0!</v>
      </c>
      <c r="GV73" s="229" t="e">
        <f t="shared" si="130"/>
        <v>#DIV/0!</v>
      </c>
      <c r="GW73" s="229" t="e">
        <f t="shared" si="130"/>
        <v>#DIV/0!</v>
      </c>
      <c r="GX73" s="229" t="e">
        <f t="shared" si="130"/>
        <v>#DIV/0!</v>
      </c>
      <c r="GY73" s="229" t="e">
        <f t="shared" si="130"/>
        <v>#DIV/0!</v>
      </c>
      <c r="GZ73" s="231" t="e">
        <f t="shared" si="131"/>
        <v>#DIV/0!</v>
      </c>
      <c r="HA73" s="232" t="e">
        <f t="shared" si="131"/>
        <v>#DIV/0!</v>
      </c>
    </row>
    <row r="74" spans="6:10" ht="12" hidden="1">
      <c r="F74" s="97" t="str">
        <f>IF(I74=0,"増減がなかった。",ROUNDDOWN(I74,0)&amp;".")</f>
        <v>6.</v>
      </c>
      <c r="G74" s="233">
        <f>ROUND(IF(I74=0,"",+(I74-ROUNDDOWN(I74,0))*10),0)</f>
        <v>6</v>
      </c>
      <c r="H74" s="93" t="str">
        <f>IF(J74&gt;0,"％増であった。",IF(J74=0,"","％減であった。"))</f>
        <v>％増であった。</v>
      </c>
      <c r="I74" s="234">
        <f>ROUND(IF(J74&gt;0,J74,J74*-1),1)</f>
        <v>6.6</v>
      </c>
      <c r="J74" s="235">
        <f>+E71-100</f>
        <v>6.599999999999994</v>
      </c>
    </row>
    <row r="75" spans="6:10" ht="12" hidden="1">
      <c r="F75" s="97" t="str">
        <f>IF(I75=0,"増減がなかった。",ROUNDDOWN(I75,0)&amp;".")</f>
        <v>13.</v>
      </c>
      <c r="G75" s="236">
        <f>ROUND(IF(I75=0,"",+(I75-ROUNDDOWN(I75,0))*10),0)</f>
        <v>8</v>
      </c>
      <c r="H75" s="93" t="str">
        <f>IF(J75&gt;0,"％増、",IF(J75=0,"","％減、"))</f>
        <v>％減、</v>
      </c>
      <c r="I75" s="234">
        <f>ROUND(IF(J75&gt;0,J75,J75*-1),1)</f>
        <v>13.8</v>
      </c>
      <c r="J75" s="235">
        <f>+E72-100</f>
        <v>-13.799999999999997</v>
      </c>
    </row>
    <row r="76" spans="2:209" ht="12.75" hidden="1" thickBot="1">
      <c r="B76" s="22"/>
      <c r="C76" s="22"/>
      <c r="D76" s="22"/>
      <c r="E76" s="22"/>
      <c r="F76" s="237" t="str">
        <f>IF(I76=0,"増減がなかった。",ROUNDDOWN(I76,0)&amp;".")</f>
        <v>15.</v>
      </c>
      <c r="G76" s="238">
        <f>ROUND(IF(I76=0,"",+(I76-ROUNDDOWN(I76,0))*10),0)</f>
        <v>4</v>
      </c>
      <c r="H76" s="72" t="str">
        <f>IF(J76&gt;0,"％増であった。",IF(J76=0,"","％減であった。"))</f>
        <v>％増であった。</v>
      </c>
      <c r="I76" s="239">
        <f>ROUND(IF(J76&gt;0,J76,J76*-1),1)</f>
        <v>15.4</v>
      </c>
      <c r="J76" s="240">
        <f>+E73-100</f>
        <v>15.400000000000006</v>
      </c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</row>
    <row r="78" spans="2:148" ht="12">
      <c r="B78" s="57" t="s">
        <v>106</v>
      </c>
      <c r="C78" s="58"/>
      <c r="D78" s="59" t="s">
        <v>37</v>
      </c>
      <c r="E78" s="303">
        <v>27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33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40</v>
      </c>
      <c r="DW78" s="13">
        <v>38</v>
      </c>
      <c r="DX78" s="13">
        <v>59</v>
      </c>
      <c r="DY78" s="13">
        <v>48</v>
      </c>
      <c r="DZ78" s="13">
        <v>42</v>
      </c>
      <c r="EA78" s="13">
        <v>124</v>
      </c>
      <c r="EB78" s="13">
        <v>16</v>
      </c>
      <c r="EC78" s="13">
        <v>11</v>
      </c>
      <c r="ED78" s="13">
        <v>12</v>
      </c>
      <c r="EE78" s="13">
        <v>11</v>
      </c>
      <c r="EF78" s="13">
        <v>8</v>
      </c>
      <c r="EG78" s="13">
        <v>25</v>
      </c>
      <c r="EH78" s="13">
        <v>11</v>
      </c>
      <c r="EI78" s="13">
        <v>8</v>
      </c>
      <c r="EJ78" s="13">
        <v>39</v>
      </c>
      <c r="EK78" s="13">
        <v>22</v>
      </c>
      <c r="EL78" s="13">
        <v>10</v>
      </c>
      <c r="EM78" s="13">
        <v>82</v>
      </c>
      <c r="EN78" s="13">
        <v>14</v>
      </c>
      <c r="EO78" s="13">
        <v>8</v>
      </c>
      <c r="EP78" s="13">
        <v>16</v>
      </c>
      <c r="EQ78" s="13">
        <v>40</v>
      </c>
      <c r="ER78" s="13">
        <v>27</v>
      </c>
    </row>
    <row r="79" spans="2:148" ht="12">
      <c r="B79" s="40"/>
      <c r="C79" s="41"/>
      <c r="D79" s="59" t="s">
        <v>12</v>
      </c>
      <c r="E79" s="303">
        <v>927557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0</v>
      </c>
      <c r="DF79" s="13">
        <v>0</v>
      </c>
      <c r="DG79" s="13">
        <v>0</v>
      </c>
      <c r="DH79" s="13">
        <v>0</v>
      </c>
      <c r="DI79" s="13">
        <v>0</v>
      </c>
      <c r="DJ79" s="13">
        <v>0</v>
      </c>
      <c r="DK79" s="13">
        <v>953917</v>
      </c>
      <c r="DL79" s="13">
        <v>0</v>
      </c>
      <c r="DM79" s="13">
        <v>0</v>
      </c>
      <c r="DN79" s="13">
        <v>0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1646009</v>
      </c>
      <c r="DW79" s="13">
        <v>978833</v>
      </c>
      <c r="DX79" s="13">
        <v>1551313</v>
      </c>
      <c r="DY79" s="13">
        <v>1889617</v>
      </c>
      <c r="DZ79" s="13">
        <v>778806</v>
      </c>
      <c r="EA79" s="13">
        <v>4811850</v>
      </c>
      <c r="EB79" s="13">
        <v>61708</v>
      </c>
      <c r="EC79" s="13">
        <v>596297</v>
      </c>
      <c r="ED79" s="13">
        <v>332335</v>
      </c>
      <c r="EE79" s="13">
        <v>197150</v>
      </c>
      <c r="EF79" s="13">
        <v>85136</v>
      </c>
      <c r="EG79" s="13">
        <v>703398</v>
      </c>
      <c r="EH79" s="13">
        <v>136102</v>
      </c>
      <c r="EI79" s="13">
        <v>171429</v>
      </c>
      <c r="EJ79" s="13">
        <v>828999</v>
      </c>
      <c r="EK79" s="13">
        <v>1045854</v>
      </c>
      <c r="EL79" s="13">
        <v>337327</v>
      </c>
      <c r="EM79" s="13">
        <v>3205383</v>
      </c>
      <c r="EN79" s="13">
        <v>865296</v>
      </c>
      <c r="EO79" s="13">
        <v>349848</v>
      </c>
      <c r="EP79" s="13">
        <v>223458</v>
      </c>
      <c r="EQ79" s="13">
        <v>2888933</v>
      </c>
      <c r="ER79" s="13">
        <v>927557</v>
      </c>
    </row>
  </sheetData>
  <sheetProtection/>
  <printOptions/>
  <pageMargins left="0" right="0" top="0" bottom="0" header="0" footer="0"/>
  <pageSetup horizontalDpi="400" verticalDpi="400" orientation="landscape" paperSize="9" scale="77" r:id="rId2"/>
  <colBreaks count="3" manualBreakCount="3">
    <brk id="17" max="65535" man="1"/>
    <brk id="29" max="65535" man="1"/>
    <brk id="44" max="7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zoomScalePageLayoutView="0" workbookViewId="0" topLeftCell="A60">
      <selection activeCell="J73" sqref="J73"/>
    </sheetView>
  </sheetViews>
  <sheetFormatPr defaultColWidth="9.00390625" defaultRowHeight="13.5"/>
  <cols>
    <col min="1" max="2" width="2.875" style="13" customWidth="1"/>
    <col min="3" max="3" width="13.00390625" style="13" customWidth="1"/>
    <col min="4" max="4" width="10.625" style="13" customWidth="1"/>
    <col min="5" max="5" width="11.375" style="0" bestFit="1" customWidth="1"/>
    <col min="6" max="6" width="6.50390625" style="0" bestFit="1" customWidth="1"/>
    <col min="7" max="7" width="4.50390625" style="0" bestFit="1" customWidth="1"/>
    <col min="8" max="8" width="16.625" style="0" bestFit="1" customWidth="1"/>
  </cols>
  <sheetData>
    <row r="1" ht="32.25" customHeight="1" thickBot="1"/>
    <row r="2" spans="1:4" ht="13.5">
      <c r="A2" s="14"/>
      <c r="B2" s="15"/>
      <c r="C2" s="16"/>
      <c r="D2" s="243" t="str">
        <f>データ!E2</f>
        <v>平成27年</v>
      </c>
    </row>
    <row r="3" spans="1:8" ht="14.25" thickBot="1">
      <c r="A3" s="21"/>
      <c r="B3" s="22"/>
      <c r="C3" s="23"/>
      <c r="D3" s="24" t="str">
        <f>データ!E3</f>
        <v>１１月</v>
      </c>
      <c r="H3" s="244" t="str">
        <f>+D2&amp;D3&amp;"分"</f>
        <v>平成27年１１月分</v>
      </c>
    </row>
    <row r="4" spans="1:8" ht="13.5">
      <c r="A4" s="28" t="s">
        <v>33</v>
      </c>
      <c r="B4" s="29"/>
      <c r="C4" s="30"/>
      <c r="D4" s="37">
        <f>データ!E4</f>
        <v>315</v>
      </c>
      <c r="H4" s="244" t="str">
        <f>+D4&amp;"工場"</f>
        <v>315工場</v>
      </c>
    </row>
    <row r="5" spans="1:4" ht="13.5">
      <c r="A5" s="40"/>
      <c r="B5" s="41"/>
      <c r="C5" s="26" t="s">
        <v>34</v>
      </c>
      <c r="D5" s="42">
        <f>データ!E5</f>
        <v>80.4</v>
      </c>
    </row>
    <row r="6" spans="1:4" ht="13.5">
      <c r="A6" s="41"/>
      <c r="B6" s="41"/>
      <c r="C6" s="48"/>
      <c r="D6" s="49"/>
    </row>
    <row r="7" spans="1:8" ht="13.5">
      <c r="A7" s="28" t="s">
        <v>35</v>
      </c>
      <c r="B7" s="29"/>
      <c r="C7" s="30"/>
      <c r="D7" s="37">
        <f>データ!E7</f>
        <v>49</v>
      </c>
      <c r="H7" s="244" t="str">
        <f>+D7&amp;"工場"</f>
        <v>49工場</v>
      </c>
    </row>
    <row r="8" spans="1:4" ht="13.5">
      <c r="A8" s="40"/>
      <c r="B8" s="41"/>
      <c r="C8" s="26" t="s">
        <v>34</v>
      </c>
      <c r="D8" s="42">
        <f>データ!E8</f>
        <v>46.2</v>
      </c>
    </row>
    <row r="9" spans="1:4" ht="13.5">
      <c r="A9" s="53"/>
      <c r="B9" s="53"/>
      <c r="C9" s="54"/>
      <c r="D9" s="55"/>
    </row>
    <row r="10" spans="1:8" ht="13.5">
      <c r="A10" s="57" t="s">
        <v>36</v>
      </c>
      <c r="B10" s="58"/>
      <c r="C10" s="59" t="s">
        <v>37</v>
      </c>
      <c r="D10" s="303">
        <f>データ!E10</f>
        <v>46</v>
      </c>
      <c r="E10" s="245"/>
      <c r="F10" s="246"/>
      <c r="G10" s="246"/>
      <c r="H10" s="244" t="str">
        <f>"起工"&amp;D10&amp;"隻、"</f>
        <v>起工46隻、</v>
      </c>
    </row>
    <row r="11" spans="1:8" ht="13.5">
      <c r="A11" s="40"/>
      <c r="B11" s="41"/>
      <c r="C11" s="59" t="s">
        <v>12</v>
      </c>
      <c r="D11" s="303">
        <f>データ!E11</f>
        <v>947074</v>
      </c>
      <c r="E11" s="245">
        <f>+ROUND(D11,-3)</f>
        <v>947000</v>
      </c>
      <c r="F11" s="246" t="str">
        <f>+ROUNDDOWN(E11/10000,0)&amp;"万"</f>
        <v>94万</v>
      </c>
      <c r="G11" s="246" t="str">
        <f>+IF(LEFT(RIGHT(E11,4),1)="0","",LEFT(RIGHT(E11,4),1)&amp;"千")</f>
        <v>7千</v>
      </c>
      <c r="H11" s="244" t="str">
        <f>+F11&amp;G11&amp;"G/T、"</f>
        <v>94万7千G/T、</v>
      </c>
    </row>
    <row r="12" spans="1:5" s="246" customFormat="1" ht="14.25" thickBot="1">
      <c r="A12" s="247"/>
      <c r="B12" s="247"/>
      <c r="C12" s="247"/>
      <c r="D12" s="69"/>
      <c r="E12" s="248"/>
    </row>
    <row r="13" spans="1:8" ht="13.5">
      <c r="A13" s="57" t="s">
        <v>38</v>
      </c>
      <c r="B13" s="58"/>
      <c r="C13" s="59" t="s">
        <v>37</v>
      </c>
      <c r="D13" s="303">
        <f>データ!E13</f>
        <v>47</v>
      </c>
      <c r="E13" s="245"/>
      <c r="F13" s="246"/>
      <c r="G13" s="246"/>
      <c r="H13" s="244" t="str">
        <f>"進水"&amp;D13&amp;"隻、"</f>
        <v>進水47隻、</v>
      </c>
    </row>
    <row r="14" spans="1:8" ht="13.5">
      <c r="A14" s="40"/>
      <c r="B14" s="41"/>
      <c r="C14" s="59" t="s">
        <v>12</v>
      </c>
      <c r="D14" s="303">
        <f>データ!E14</f>
        <v>1213577</v>
      </c>
      <c r="E14" s="245">
        <f>+ROUND(D14,-3)</f>
        <v>1214000</v>
      </c>
      <c r="F14" s="246" t="str">
        <f>+ROUNDDOWN(E14/10000,0)&amp;"万"</f>
        <v>121万</v>
      </c>
      <c r="G14" s="246" t="str">
        <f>+IF(LEFT(RIGHT(E14,4),1)="0","",LEFT(RIGHT(E14,4),1)&amp;"千")</f>
        <v>4千</v>
      </c>
      <c r="H14" s="244" t="str">
        <f>+F14&amp;G14&amp;"G/T、"</f>
        <v>121万4千G/T、</v>
      </c>
    </row>
    <row r="15" spans="1:7" ht="14.25" thickBot="1">
      <c r="A15" s="67"/>
      <c r="B15" s="67"/>
      <c r="C15" s="67"/>
      <c r="D15" s="70"/>
      <c r="F15" s="246"/>
      <c r="G15" s="246"/>
    </row>
    <row r="16" spans="1:8" ht="13.5">
      <c r="A16" s="28"/>
      <c r="B16" s="77" t="s">
        <v>39</v>
      </c>
      <c r="C16" s="78" t="s">
        <v>37</v>
      </c>
      <c r="D16" s="79">
        <f>データ!E16</f>
        <v>38</v>
      </c>
      <c r="F16" s="246"/>
      <c r="G16" s="246"/>
      <c r="H16" s="244" t="str">
        <f>"しゅん工"&amp;D16&amp;"隻、"</f>
        <v>しゅん工38隻、</v>
      </c>
    </row>
    <row r="17" spans="1:8" ht="13.5">
      <c r="A17" s="28"/>
      <c r="B17" s="77"/>
      <c r="C17" s="78" t="s">
        <v>12</v>
      </c>
      <c r="D17" s="84">
        <f>データ!E17</f>
        <v>720585</v>
      </c>
      <c r="E17" s="245">
        <f>+ROUND(D17,-3)</f>
        <v>721000</v>
      </c>
      <c r="F17" s="246" t="str">
        <f>+ROUNDDOWN(E17/10000,0)&amp;"万"</f>
        <v>72万</v>
      </c>
      <c r="G17" s="246" t="str">
        <f>+IF(LEFT(RIGHT(E17,4),1)="0","",LEFT(RIGHT(E17,4),1)&amp;"千")</f>
        <v>1千</v>
      </c>
      <c r="H17" s="244" t="str">
        <f>+F17&amp;G17&amp;"G/T、"</f>
        <v>72万1千G/T、</v>
      </c>
    </row>
    <row r="18" spans="1:8" ht="13.5">
      <c r="A18" s="28" t="s">
        <v>40</v>
      </c>
      <c r="B18" s="59" t="s">
        <v>20</v>
      </c>
      <c r="C18" s="78" t="s">
        <v>41</v>
      </c>
      <c r="D18" s="79">
        <f>データ!E18</f>
        <v>102131120</v>
      </c>
      <c r="E18" s="245">
        <f>+ROUND(D18,-5)</f>
        <v>102100000</v>
      </c>
      <c r="F18" s="249">
        <f>+E18/100000</f>
        <v>1021</v>
      </c>
      <c r="G18" s="249" t="str">
        <f>+IF(F19&gt;0,F19&amp;",","")</f>
        <v>1,</v>
      </c>
      <c r="H18" s="250" t="str">
        <f>+G18&amp;G19</f>
        <v>1,021</v>
      </c>
    </row>
    <row r="19" spans="1:7" ht="13.5">
      <c r="A19" s="90"/>
      <c r="B19" s="90"/>
      <c r="C19" s="90"/>
      <c r="D19" s="91"/>
      <c r="E19" s="245"/>
      <c r="F19" s="246">
        <f>+ROUNDDOWN(F18/1000,0)</f>
        <v>1</v>
      </c>
      <c r="G19" s="246" t="str">
        <f>+RIGHT(F18,3)</f>
        <v>021</v>
      </c>
    </row>
    <row r="20" spans="1:4" ht="13.5">
      <c r="A20" s="90"/>
      <c r="B20" s="53"/>
      <c r="C20" s="53"/>
      <c r="D20" s="96"/>
    </row>
    <row r="21" spans="1:8" ht="13.5">
      <c r="A21" s="28"/>
      <c r="B21" s="77" t="s">
        <v>43</v>
      </c>
      <c r="C21" s="78" t="s">
        <v>37</v>
      </c>
      <c r="D21" s="79">
        <f>データ!E21</f>
        <v>19</v>
      </c>
      <c r="F21" s="246"/>
      <c r="G21" s="246"/>
      <c r="H21" s="244" t="str">
        <f>+D21&amp;"隻"</f>
        <v>19隻</v>
      </c>
    </row>
    <row r="22" spans="1:8" ht="13.5">
      <c r="A22" s="28"/>
      <c r="B22" s="77" t="s">
        <v>44</v>
      </c>
      <c r="C22" s="78" t="s">
        <v>12</v>
      </c>
      <c r="D22" s="303">
        <f>データ!E22</f>
        <v>104956</v>
      </c>
      <c r="E22" s="245">
        <f>+ROUND(D22,-3)</f>
        <v>105000</v>
      </c>
      <c r="F22" s="246" t="str">
        <f>+ROUNDDOWN(E22/10000,0)&amp;"万"</f>
        <v>10万</v>
      </c>
      <c r="G22" s="246" t="str">
        <f>+IF(LEFT(RIGHT(E22,4),1)="0","",LEFT(RIGHT(E22,4),1)&amp;"千")</f>
        <v>5千</v>
      </c>
      <c r="H22" s="244" t="str">
        <f>+F22&amp;G22&amp;"G/T"</f>
        <v>10万5千G/T</v>
      </c>
    </row>
    <row r="23" spans="1:8" ht="13.5">
      <c r="A23" s="28"/>
      <c r="B23" s="59" t="s">
        <v>45</v>
      </c>
      <c r="C23" s="78" t="s">
        <v>41</v>
      </c>
      <c r="D23" s="303">
        <f>データ!E23</f>
        <v>25043480</v>
      </c>
      <c r="E23" s="245">
        <f>+ROUND(D23,-5)</f>
        <v>25000000</v>
      </c>
      <c r="F23" s="249">
        <f>+E23/100000</f>
        <v>250</v>
      </c>
      <c r="G23" s="249">
        <f>+IF(F24&gt;0,F24&amp;",","")</f>
      </c>
      <c r="H23" s="250" t="str">
        <f>+G23&amp;G24</f>
        <v>250</v>
      </c>
    </row>
    <row r="24" spans="1:7" ht="13.5">
      <c r="A24" s="90"/>
      <c r="B24" s="90"/>
      <c r="C24" s="90"/>
      <c r="D24" s="102"/>
      <c r="F24" s="246">
        <f>+ROUNDDOWN(F23/1000,0)</f>
        <v>0</v>
      </c>
      <c r="G24" s="246" t="str">
        <f>+RIGHT(F23,3)</f>
        <v>250</v>
      </c>
    </row>
    <row r="25" spans="1:4" ht="13.5">
      <c r="A25" s="90"/>
      <c r="B25" s="53"/>
      <c r="C25" s="53"/>
      <c r="D25" s="105"/>
    </row>
    <row r="26" spans="1:8" ht="13.5">
      <c r="A26" s="28" t="s">
        <v>46</v>
      </c>
      <c r="B26" s="77" t="s">
        <v>47</v>
      </c>
      <c r="C26" s="78" t="s">
        <v>37</v>
      </c>
      <c r="D26" s="79">
        <f>データ!E26</f>
        <v>19</v>
      </c>
      <c r="F26" s="246"/>
      <c r="G26" s="246"/>
      <c r="H26" s="244" t="str">
        <f>+D26&amp;"隻"</f>
        <v>19隻</v>
      </c>
    </row>
    <row r="27" spans="1:8" ht="13.5">
      <c r="A27" s="28"/>
      <c r="B27" s="77" t="s">
        <v>48</v>
      </c>
      <c r="C27" s="78" t="s">
        <v>12</v>
      </c>
      <c r="D27" s="303">
        <f>データ!E27</f>
        <v>615629</v>
      </c>
      <c r="E27" s="245">
        <f>+ROUND(D27,-3)</f>
        <v>616000</v>
      </c>
      <c r="F27" s="246" t="str">
        <f>+ROUNDDOWN(E27/10000,0)&amp;"万"</f>
        <v>61万</v>
      </c>
      <c r="G27" s="246" t="str">
        <f>+IF(LEFT(RIGHT(E27,4),1)="0","",LEFT(RIGHT(E27,4),1)&amp;"千")</f>
        <v>6千</v>
      </c>
      <c r="H27" s="244" t="str">
        <f>+F27&amp;G27&amp;"G/T"</f>
        <v>61万6千G/T</v>
      </c>
    </row>
    <row r="28" spans="1:8" ht="13.5">
      <c r="A28" s="40"/>
      <c r="B28" s="59" t="s">
        <v>45</v>
      </c>
      <c r="C28" s="78" t="s">
        <v>41</v>
      </c>
      <c r="D28" s="303">
        <f>データ!E28</f>
        <v>77087640</v>
      </c>
      <c r="E28" s="245">
        <f>+ROUND(D28,-5)</f>
        <v>77100000</v>
      </c>
      <c r="F28" s="249">
        <f>+E28/100000</f>
        <v>771</v>
      </c>
      <c r="G28" s="249">
        <f>+IF(F29&gt;0,F29&amp;",","")</f>
      </c>
      <c r="H28" s="250" t="str">
        <f>+G28&amp;G29</f>
        <v>771</v>
      </c>
    </row>
    <row r="29" spans="1:7" ht="13.5">
      <c r="A29" s="90"/>
      <c r="B29" s="90"/>
      <c r="C29" s="90"/>
      <c r="D29" s="102"/>
      <c r="F29" s="246">
        <f>+ROUNDDOWN(F28/1000,0)</f>
        <v>0</v>
      </c>
      <c r="G29" s="246" t="str">
        <f>+RIGHT(F28,3)</f>
        <v>771</v>
      </c>
    </row>
    <row r="30" spans="1:4" ht="14.25" thickBot="1">
      <c r="A30" s="90"/>
      <c r="B30" s="90"/>
      <c r="C30" s="90"/>
      <c r="D30" s="102"/>
    </row>
    <row r="31" spans="1:8" ht="13.5">
      <c r="A31" s="14"/>
      <c r="B31" s="111" t="s">
        <v>49</v>
      </c>
      <c r="C31" s="112"/>
      <c r="D31" s="113">
        <f>データ!E31</f>
        <v>38</v>
      </c>
      <c r="H31" s="244" t="str">
        <f>+D31&amp;"隻"</f>
        <v>38隻</v>
      </c>
    </row>
    <row r="32" spans="1:4" ht="13.5">
      <c r="A32" s="28" t="s">
        <v>40</v>
      </c>
      <c r="B32" s="118"/>
      <c r="C32" s="119" t="s">
        <v>20</v>
      </c>
      <c r="D32" s="120">
        <f>データ!E32</f>
        <v>19</v>
      </c>
    </row>
    <row r="33" spans="1:4" ht="13.5">
      <c r="A33" s="28"/>
      <c r="B33" s="77" t="s">
        <v>43</v>
      </c>
      <c r="C33" s="119" t="s">
        <v>3</v>
      </c>
      <c r="D33" s="304">
        <f>データ!E33</f>
        <v>6</v>
      </c>
    </row>
    <row r="34" spans="1:4" ht="13.5">
      <c r="A34" s="28"/>
      <c r="B34" s="77"/>
      <c r="C34" s="119" t="s">
        <v>4</v>
      </c>
      <c r="D34" s="304">
        <f>データ!E34</f>
        <v>0</v>
      </c>
    </row>
    <row r="35" spans="1:4" ht="13.5">
      <c r="A35" s="28" t="s">
        <v>46</v>
      </c>
      <c r="B35" s="77" t="s">
        <v>44</v>
      </c>
      <c r="C35" s="119" t="s">
        <v>5</v>
      </c>
      <c r="D35" s="304">
        <f>データ!E35</f>
        <v>0</v>
      </c>
    </row>
    <row r="36" spans="1:4" ht="13.5">
      <c r="A36" s="28"/>
      <c r="B36" s="77"/>
      <c r="C36" s="119" t="s">
        <v>6</v>
      </c>
      <c r="D36" s="304">
        <f>データ!E36</f>
        <v>1</v>
      </c>
    </row>
    <row r="37" spans="1:4" ht="13.5">
      <c r="A37" s="28"/>
      <c r="B37" s="77" t="s">
        <v>45</v>
      </c>
      <c r="C37" s="119" t="s">
        <v>7</v>
      </c>
      <c r="D37" s="304">
        <f>データ!E37</f>
        <v>0</v>
      </c>
    </row>
    <row r="38" spans="1:4" ht="13.5">
      <c r="A38" s="28" t="s">
        <v>50</v>
      </c>
      <c r="B38" s="77"/>
      <c r="C38" s="119" t="s">
        <v>8</v>
      </c>
      <c r="D38" s="304">
        <f>データ!E38</f>
        <v>3</v>
      </c>
    </row>
    <row r="39" spans="1:4" ht="13.5">
      <c r="A39" s="28"/>
      <c r="B39" s="59"/>
      <c r="C39" s="119" t="s">
        <v>9</v>
      </c>
      <c r="D39" s="304">
        <f>データ!E39</f>
        <v>9</v>
      </c>
    </row>
    <row r="40" spans="1:4" ht="13.5">
      <c r="A40" s="28"/>
      <c r="B40" s="77"/>
      <c r="C40" s="119" t="s">
        <v>20</v>
      </c>
      <c r="D40" s="120">
        <f>データ!E40</f>
        <v>19</v>
      </c>
    </row>
    <row r="41" spans="1:4" ht="13.5">
      <c r="A41" s="28" t="s">
        <v>51</v>
      </c>
      <c r="B41" s="77" t="s">
        <v>47</v>
      </c>
      <c r="C41" s="119" t="s">
        <v>3</v>
      </c>
      <c r="D41" s="304">
        <f>データ!E41</f>
        <v>11</v>
      </c>
    </row>
    <row r="42" spans="1:4" ht="13.5">
      <c r="A42" s="28"/>
      <c r="B42" s="77" t="s">
        <v>48</v>
      </c>
      <c r="C42" s="119" t="s">
        <v>7</v>
      </c>
      <c r="D42" s="304">
        <f>データ!E42</f>
        <v>4</v>
      </c>
    </row>
    <row r="43" spans="1:4" ht="14.25" thickBot="1">
      <c r="A43" s="21"/>
      <c r="B43" s="126" t="s">
        <v>45</v>
      </c>
      <c r="C43" s="127" t="s">
        <v>9</v>
      </c>
      <c r="D43" s="305">
        <f>データ!E43</f>
        <v>4</v>
      </c>
    </row>
    <row r="44" spans="1:4" ht="13.5">
      <c r="A44" s="132" t="s">
        <v>52</v>
      </c>
      <c r="B44" s="133"/>
      <c r="C44" s="134" t="s">
        <v>53</v>
      </c>
      <c r="D44" s="135">
        <f>データ!E44</f>
        <v>102131120</v>
      </c>
    </row>
    <row r="45" spans="1:4" ht="13.5">
      <c r="A45" s="57" t="s">
        <v>54</v>
      </c>
      <c r="B45" s="140"/>
      <c r="C45" s="119" t="s">
        <v>2</v>
      </c>
      <c r="D45" s="141">
        <f>データ!E45</f>
        <v>25043480</v>
      </c>
    </row>
    <row r="46" spans="1:4" ht="14.25" thickBot="1">
      <c r="A46" s="21"/>
      <c r="B46" s="23"/>
      <c r="C46" s="127" t="s">
        <v>10</v>
      </c>
      <c r="D46" s="144">
        <f>データ!E46</f>
        <v>77087640</v>
      </c>
    </row>
    <row r="47" spans="1:8" ht="13.5" hidden="1">
      <c r="A47" s="149"/>
      <c r="B47" s="150" t="s">
        <v>55</v>
      </c>
      <c r="C47" s="151"/>
      <c r="D47" s="306">
        <f>データ!E47</f>
        <v>0</v>
      </c>
      <c r="H47" s="244" t="str">
        <f>+D47&amp;"工場"</f>
        <v>0工場</v>
      </c>
    </row>
    <row r="48" spans="1:4" ht="13.5" hidden="1">
      <c r="A48" s="156" t="s">
        <v>56</v>
      </c>
      <c r="B48" s="157"/>
      <c r="C48" s="158" t="s">
        <v>57</v>
      </c>
      <c r="D48" s="159" t="e">
        <f>データ!E48</f>
        <v>#DIV/0!</v>
      </c>
    </row>
    <row r="49" spans="1:4" ht="13.5" hidden="1">
      <c r="A49" s="157"/>
      <c r="B49" s="157"/>
      <c r="C49" s="163"/>
      <c r="D49" s="164"/>
    </row>
    <row r="50" spans="1:8" ht="13.5" hidden="1">
      <c r="A50" s="28"/>
      <c r="B50" s="166" t="s">
        <v>58</v>
      </c>
      <c r="C50" s="167"/>
      <c r="D50" s="304">
        <f>データ!E50</f>
        <v>0</v>
      </c>
      <c r="E50" s="245">
        <f>+ROUND(D50,-5)</f>
        <v>0</v>
      </c>
      <c r="F50" s="249">
        <f>+E50/100000</f>
        <v>0</v>
      </c>
      <c r="G50" s="249">
        <f>+IF(F51&gt;0,F51&amp;",","")</f>
      </c>
      <c r="H50" s="250" t="str">
        <f>+G50&amp;G51</f>
        <v>0</v>
      </c>
    </row>
    <row r="51" spans="1:7" ht="13.5" hidden="1">
      <c r="A51" s="28"/>
      <c r="B51" s="29"/>
      <c r="C51" s="26" t="s">
        <v>57</v>
      </c>
      <c r="D51" s="159" t="e">
        <f>データ!E51</f>
        <v>#DIV/0!</v>
      </c>
      <c r="F51" s="246">
        <f>+ROUNDDOWN(F50/1000,0)</f>
        <v>0</v>
      </c>
      <c r="G51" s="246" t="str">
        <f>+RIGHT(F50,3)</f>
        <v>0</v>
      </c>
    </row>
    <row r="52" spans="1:4" ht="13.5" hidden="1">
      <c r="A52" s="29"/>
      <c r="B52" s="29"/>
      <c r="C52" s="163"/>
      <c r="D52" s="164"/>
    </row>
    <row r="53" spans="1:4" ht="13.5" hidden="1">
      <c r="A53" s="90"/>
      <c r="B53" s="90"/>
      <c r="C53" s="171"/>
      <c r="D53" s="172"/>
    </row>
    <row r="54" spans="1:8" ht="13.5" hidden="1">
      <c r="A54" s="28"/>
      <c r="B54" s="166" t="s">
        <v>59</v>
      </c>
      <c r="C54" s="167"/>
      <c r="D54" s="304">
        <f>データ!E54</f>
        <v>0</v>
      </c>
      <c r="E54" s="245">
        <f>+ROUND(D54,-5)</f>
        <v>0</v>
      </c>
      <c r="F54" s="249">
        <f>+E54/100000</f>
        <v>0</v>
      </c>
      <c r="G54" s="249">
        <f>+IF(F55&gt;0,F55&amp;",","")</f>
      </c>
      <c r="H54" s="250" t="str">
        <f>+G54&amp;G55</f>
        <v>0</v>
      </c>
    </row>
    <row r="55" spans="1:7" ht="13.5" hidden="1">
      <c r="A55" s="28"/>
      <c r="B55" s="29"/>
      <c r="C55" s="26" t="s">
        <v>57</v>
      </c>
      <c r="D55" s="159" t="e">
        <f>データ!E55</f>
        <v>#DIV/0!</v>
      </c>
      <c r="F55" s="246">
        <f>+ROUNDDOWN(F54/1000,0)</f>
        <v>0</v>
      </c>
      <c r="G55" s="246" t="str">
        <f>+RIGHT(F54,3)</f>
        <v>0</v>
      </c>
    </row>
    <row r="56" spans="1:4" ht="13.5" hidden="1">
      <c r="A56" s="29"/>
      <c r="B56" s="29"/>
      <c r="C56" s="163"/>
      <c r="D56" s="164"/>
    </row>
    <row r="57" spans="1:4" ht="13.5" hidden="1">
      <c r="A57" s="90"/>
      <c r="B57" s="90"/>
      <c r="C57" s="171"/>
      <c r="D57" s="175"/>
    </row>
    <row r="58" spans="1:8" ht="13.5" hidden="1">
      <c r="A58" s="28" t="s">
        <v>60</v>
      </c>
      <c r="B58" s="166" t="s">
        <v>61</v>
      </c>
      <c r="C58" s="167"/>
      <c r="D58" s="303">
        <f>データ!E58</f>
        <v>0</v>
      </c>
      <c r="E58" s="245">
        <f>+ROUND(D58,-5)</f>
        <v>0</v>
      </c>
      <c r="F58" s="249">
        <f>+E58/100000</f>
        <v>0</v>
      </c>
      <c r="G58" s="249">
        <f>+IF(F59&gt;0,F59&amp;",","")</f>
      </c>
      <c r="H58" s="250" t="str">
        <f>+G58&amp;G59</f>
        <v>0</v>
      </c>
    </row>
    <row r="59" spans="1:7" ht="13.5" hidden="1">
      <c r="A59" s="28"/>
      <c r="B59" s="29"/>
      <c r="C59" s="26" t="s">
        <v>57</v>
      </c>
      <c r="D59" s="159" t="e">
        <f>データ!E59</f>
        <v>#DIV/0!</v>
      </c>
      <c r="F59" s="246">
        <f>+ROUNDDOWN(F58/1000,0)</f>
        <v>0</v>
      </c>
      <c r="G59" s="246" t="str">
        <f>+RIGHT(F58,3)</f>
        <v>0</v>
      </c>
    </row>
    <row r="60" spans="1:4" ht="13.5">
      <c r="A60" s="29"/>
      <c r="B60" s="29"/>
      <c r="C60" s="163"/>
      <c r="D60" s="164"/>
    </row>
    <row r="61" spans="1:4" ht="14.25" thickBot="1">
      <c r="A61" s="67"/>
      <c r="B61" s="67"/>
      <c r="C61" s="171"/>
      <c r="D61" s="172"/>
    </row>
    <row r="62" spans="1:4" ht="13.5">
      <c r="A62" s="132" t="s">
        <v>52</v>
      </c>
      <c r="B62" s="184"/>
      <c r="C62" s="185" t="s">
        <v>62</v>
      </c>
      <c r="D62" s="186">
        <f>データ!E62</f>
        <v>0</v>
      </c>
    </row>
    <row r="63" spans="1:4" ht="13.5">
      <c r="A63" s="192" t="s">
        <v>54</v>
      </c>
      <c r="B63" s="151"/>
      <c r="C63" s="193" t="s">
        <v>63</v>
      </c>
      <c r="D63" s="194">
        <f>データ!E63</f>
        <v>11</v>
      </c>
    </row>
    <row r="64" spans="1:4" ht="13.5">
      <c r="A64" s="28"/>
      <c r="B64" s="29"/>
      <c r="C64" s="199" t="s">
        <v>92</v>
      </c>
      <c r="D64" s="200">
        <f>データ!E64</f>
        <v>100</v>
      </c>
    </row>
    <row r="65" spans="1:8" ht="13.5">
      <c r="A65" s="57" t="s">
        <v>64</v>
      </c>
      <c r="B65" s="58"/>
      <c r="C65" s="205" t="s">
        <v>65</v>
      </c>
      <c r="D65" s="206">
        <f>データ!E65</f>
        <v>49.8</v>
      </c>
      <c r="H65" s="251">
        <f>+D65</f>
        <v>49.8</v>
      </c>
    </row>
    <row r="66" spans="1:8" ht="13.5">
      <c r="A66" s="57" t="s">
        <v>51</v>
      </c>
      <c r="B66" s="58"/>
      <c r="C66" s="210" t="s">
        <v>2</v>
      </c>
      <c r="D66" s="206">
        <f>データ!E66</f>
        <v>172.8</v>
      </c>
      <c r="H66" s="251">
        <f>+D66</f>
        <v>172.8</v>
      </c>
    </row>
    <row r="67" spans="1:8" ht="13.5">
      <c r="A67" s="40"/>
      <c r="B67" s="41"/>
      <c r="C67" s="210" t="s">
        <v>10</v>
      </c>
      <c r="D67" s="206">
        <f>データ!E67</f>
        <v>40.4</v>
      </c>
      <c r="H67" s="251">
        <f>+D67</f>
        <v>40.4</v>
      </c>
    </row>
    <row r="68" spans="1:4" ht="13.5">
      <c r="A68" s="29"/>
      <c r="B68" s="29"/>
      <c r="C68" s="211"/>
      <c r="D68" s="212"/>
    </row>
    <row r="69" spans="1:4" ht="13.5">
      <c r="A69" s="29"/>
      <c r="B69" s="29"/>
      <c r="C69" s="211"/>
      <c r="D69" s="212"/>
    </row>
    <row r="70" spans="1:4" ht="13.5">
      <c r="A70" s="41"/>
      <c r="B70" s="41"/>
      <c r="C70" s="218"/>
      <c r="D70" s="219"/>
    </row>
    <row r="71" spans="1:8" ht="13.5">
      <c r="A71" s="224" t="s">
        <v>66</v>
      </c>
      <c r="B71" s="225"/>
      <c r="C71" s="205" t="s">
        <v>65</v>
      </c>
      <c r="D71" s="206">
        <f>データ!E71</f>
        <v>106.6</v>
      </c>
      <c r="E71" s="252">
        <f>+D71-100</f>
        <v>6.599999999999994</v>
      </c>
      <c r="F71" s="330">
        <f>ABS(E71)</f>
        <v>6.599999999999994</v>
      </c>
      <c r="G71" t="str">
        <f>+IF(E71=0,"!",IF(E71&gt;0,"%増","%減"))</f>
        <v>%増</v>
      </c>
      <c r="H71" s="251" t="str">
        <f>+TEXT(F71,"##0.0")&amp;G71</f>
        <v>6.6%増</v>
      </c>
    </row>
    <row r="72" spans="1:8" ht="13.5">
      <c r="A72" s="57" t="s">
        <v>68</v>
      </c>
      <c r="B72" s="140"/>
      <c r="C72" s="210" t="s">
        <v>2</v>
      </c>
      <c r="D72" s="206">
        <f>データ!E72</f>
        <v>86.2</v>
      </c>
      <c r="E72" s="252">
        <f>+D72-100</f>
        <v>-13.799999999999997</v>
      </c>
      <c r="F72" s="330">
        <f>ABS(E72)</f>
        <v>13.799999999999997</v>
      </c>
      <c r="G72" t="str">
        <f>+IF(E72=0,"!",IF(E72&gt;0,"%増","%減"))</f>
        <v>%減</v>
      </c>
      <c r="H72" s="251" t="str">
        <f>+TEXT(F72,"##0.0")&amp;G72</f>
        <v>13.8%減</v>
      </c>
    </row>
    <row r="73" spans="1:8" ht="14.25" thickBot="1">
      <c r="A73" s="226" t="s">
        <v>69</v>
      </c>
      <c r="B73" s="227"/>
      <c r="C73" s="228" t="s">
        <v>10</v>
      </c>
      <c r="D73" s="229">
        <f>データ!E73</f>
        <v>115.4</v>
      </c>
      <c r="E73" s="252">
        <f>+D73-100</f>
        <v>15.400000000000006</v>
      </c>
      <c r="F73" s="330">
        <f>ABS(E73)</f>
        <v>15.400000000000006</v>
      </c>
      <c r="G73" t="str">
        <f>+IF(E73=0,"!",IF(E73&gt;0,"%増","%減"))</f>
        <v>%増</v>
      </c>
      <c r="H73" s="251" t="str">
        <f>+TEXT(F73,"##0.0")&amp;G73</f>
        <v>15.4%増</v>
      </c>
    </row>
    <row r="76" spans="1:8" ht="14.25" thickBot="1">
      <c r="A76" s="22"/>
      <c r="B76" s="22"/>
      <c r="C76" s="22"/>
      <c r="D76" s="22"/>
      <c r="F76" s="246"/>
      <c r="H76" s="244"/>
    </row>
    <row r="77" spans="1:8" ht="14.25" thickBot="1">
      <c r="A77" s="321"/>
      <c r="F77" s="246"/>
      <c r="H77" s="244"/>
    </row>
    <row r="78" spans="1:8" ht="13.5">
      <c r="A78" s="321" t="s">
        <v>106</v>
      </c>
      <c r="B78" s="58"/>
      <c r="C78" s="59" t="s">
        <v>37</v>
      </c>
      <c r="D78" s="303">
        <f>データ!E78</f>
        <v>27</v>
      </c>
      <c r="F78" s="246"/>
      <c r="H78" s="244" t="str">
        <f>"受注"&amp;D78&amp;"隻、"</f>
        <v>受注27隻、</v>
      </c>
    </row>
    <row r="79" spans="1:8" ht="13.5">
      <c r="A79" s="40"/>
      <c r="B79" s="41"/>
      <c r="C79" s="59" t="s">
        <v>12</v>
      </c>
      <c r="D79" s="303">
        <f>データ!E79</f>
        <v>927557</v>
      </c>
      <c r="E79" s="245">
        <f>+ROUND(D79,-3)</f>
        <v>928000</v>
      </c>
      <c r="F79" s="246" t="str">
        <f>+ROUNDDOWN(E79/10000,0)&amp;"万"</f>
        <v>92万</v>
      </c>
      <c r="G79" s="246" t="str">
        <f>+IF(LEFT(RIGHT(E79,4),1)="0","",LEFT(RIGHT(E79,4),1)&amp;"千")</f>
        <v>8千</v>
      </c>
      <c r="H79" s="244" t="str">
        <f>+F79&amp;G79&amp;"G/T、"</f>
        <v>92万8千G/T、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8"/>
  <sheetViews>
    <sheetView zoomScale="85" zoomScaleNormal="85"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11" customWidth="1"/>
  </cols>
  <sheetData>
    <row r="1" spans="2:37" ht="13.5"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</row>
    <row r="2" spans="2:37" ht="13.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</row>
    <row r="3" spans="1:205" ht="21.75" customHeight="1">
      <c r="A3" s="255"/>
      <c r="B3" s="302" t="str">
        <f>データ!F2</f>
        <v>平成１6年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7"/>
      <c r="N3" s="302" t="str">
        <f>データ!R2</f>
        <v>平成１7年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7"/>
      <c r="Z3" s="302" t="str">
        <f>データ!AD2</f>
        <v>平成１8年</v>
      </c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7"/>
      <c r="AL3" s="302" t="str">
        <f>データ!AP2</f>
        <v>平成１9年</v>
      </c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7"/>
      <c r="AX3" s="302" t="str">
        <f>データ!BB2</f>
        <v>平成20年</v>
      </c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7"/>
      <c r="BJ3" s="302" t="str">
        <f>データ!BN2</f>
        <v>平成21年</v>
      </c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7"/>
      <c r="BV3" s="302" t="str">
        <f>データ!BZ2</f>
        <v>平成22年</v>
      </c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7"/>
      <c r="CH3" s="302" t="str">
        <f>データ!CL2</f>
        <v>平成23年</v>
      </c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7"/>
      <c r="CT3" s="302" t="str">
        <f>データ!CX2</f>
        <v>平成24年</v>
      </c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7"/>
      <c r="DF3" s="302" t="str">
        <f>データ!DJ2</f>
        <v>平成25年</v>
      </c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7"/>
      <c r="DR3" s="302" t="str">
        <f>データ!DV2</f>
        <v>平成26年</v>
      </c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7"/>
      <c r="ED3" s="302" t="str">
        <f>データ!EH2</f>
        <v>平成27年</v>
      </c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7"/>
      <c r="EP3" s="302" t="str">
        <f>データ!ET2</f>
        <v>平成28年</v>
      </c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7"/>
      <c r="FB3" s="302" t="str">
        <f>データ!FF2</f>
        <v>平成29年</v>
      </c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7"/>
      <c r="FN3" s="302" t="str">
        <f>データ!FR2</f>
        <v>平成30年</v>
      </c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7"/>
      <c r="FZ3" s="302" t="str">
        <f>データ!GD2</f>
        <v>平成31年</v>
      </c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7"/>
      <c r="GL3" s="302" t="str">
        <f>データ!GP2</f>
        <v>平成32年</v>
      </c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7"/>
    </row>
    <row r="4" spans="1:205" ht="21.75" customHeight="1">
      <c r="A4" s="255" t="s">
        <v>70</v>
      </c>
      <c r="B4" s="255">
        <f>データ!F63</f>
        <v>1</v>
      </c>
      <c r="C4" s="255">
        <f>データ!G63</f>
        <v>2</v>
      </c>
      <c r="D4" s="255">
        <f>データ!H63</f>
        <v>3</v>
      </c>
      <c r="E4" s="255">
        <f>データ!I63</f>
        <v>4</v>
      </c>
      <c r="F4" s="255">
        <f>データ!J63</f>
        <v>5</v>
      </c>
      <c r="G4" s="255">
        <f>データ!K63</f>
        <v>6</v>
      </c>
      <c r="H4" s="255">
        <f>データ!L63</f>
        <v>7</v>
      </c>
      <c r="I4" s="255">
        <f>データ!M63</f>
        <v>8</v>
      </c>
      <c r="J4" s="255">
        <f>データ!N63</f>
        <v>9</v>
      </c>
      <c r="K4" s="255">
        <f>データ!O63</f>
        <v>10</v>
      </c>
      <c r="L4" s="255">
        <f>データ!P63</f>
        <v>11</v>
      </c>
      <c r="M4" s="255">
        <f>データ!Q63</f>
        <v>12</v>
      </c>
      <c r="N4" s="255">
        <f>データ!R63</f>
        <v>1</v>
      </c>
      <c r="O4" s="255">
        <f>データ!S63</f>
        <v>2</v>
      </c>
      <c r="P4" s="255">
        <f>データ!T63</f>
        <v>3</v>
      </c>
      <c r="Q4" s="255">
        <f>データ!U63</f>
        <v>4</v>
      </c>
      <c r="R4" s="255">
        <f>データ!V63</f>
        <v>5</v>
      </c>
      <c r="S4" s="255">
        <f>データ!W63</f>
        <v>6</v>
      </c>
      <c r="T4" s="255">
        <f>データ!X63</f>
        <v>7</v>
      </c>
      <c r="U4" s="255">
        <f>データ!Y63</f>
        <v>8</v>
      </c>
      <c r="V4" s="255">
        <f>データ!Z63</f>
        <v>9</v>
      </c>
      <c r="W4" s="255">
        <f>データ!AA63</f>
        <v>10</v>
      </c>
      <c r="X4" s="255">
        <f>データ!AB63</f>
        <v>11</v>
      </c>
      <c r="Y4" s="255">
        <f>データ!AC63</f>
        <v>12</v>
      </c>
      <c r="Z4" s="255">
        <f>データ!AD63</f>
        <v>1</v>
      </c>
      <c r="AA4" s="255">
        <f>データ!AE63</f>
        <v>2</v>
      </c>
      <c r="AB4" s="255">
        <f>データ!AF63</f>
        <v>3</v>
      </c>
      <c r="AC4" s="255">
        <f>データ!AG63</f>
        <v>4</v>
      </c>
      <c r="AD4" s="255">
        <f>データ!AH63</f>
        <v>5</v>
      </c>
      <c r="AE4" s="255">
        <f>データ!AI63</f>
        <v>6</v>
      </c>
      <c r="AF4" s="255">
        <f>データ!AJ63</f>
        <v>7</v>
      </c>
      <c r="AG4" s="255">
        <f>データ!AK63</f>
        <v>8</v>
      </c>
      <c r="AH4" s="255">
        <f>データ!AL63</f>
        <v>9</v>
      </c>
      <c r="AI4" s="255">
        <f>データ!AM63</f>
        <v>10</v>
      </c>
      <c r="AJ4" s="255">
        <f>データ!AN63</f>
        <v>11</v>
      </c>
      <c r="AK4" s="255">
        <f>データ!AO63</f>
        <v>12</v>
      </c>
      <c r="AL4" s="255">
        <f>データ!AP63</f>
        <v>1</v>
      </c>
      <c r="AM4" s="255">
        <f>データ!AQ63</f>
        <v>2</v>
      </c>
      <c r="AN4" s="255">
        <f>データ!AR63</f>
        <v>3</v>
      </c>
      <c r="AO4" s="255">
        <f>データ!AS63</f>
        <v>4</v>
      </c>
      <c r="AP4" s="255">
        <f>データ!AT63</f>
        <v>5</v>
      </c>
      <c r="AQ4" s="255">
        <f>データ!AU63</f>
        <v>6</v>
      </c>
      <c r="AR4" s="255">
        <f>データ!AV63</f>
        <v>7</v>
      </c>
      <c r="AS4" s="255">
        <f>データ!AW63</f>
        <v>8</v>
      </c>
      <c r="AT4" s="255">
        <f>データ!AX63</f>
        <v>9</v>
      </c>
      <c r="AU4" s="255">
        <f>データ!AY63</f>
        <v>10</v>
      </c>
      <c r="AV4" s="255">
        <f>データ!AZ63</f>
        <v>11</v>
      </c>
      <c r="AW4" s="255">
        <f>データ!BA63</f>
        <v>12</v>
      </c>
      <c r="AX4" s="255">
        <f>データ!BB63</f>
        <v>1</v>
      </c>
      <c r="AY4" s="255">
        <f>データ!BC63</f>
        <v>2</v>
      </c>
      <c r="AZ4" s="255">
        <f>データ!BD63</f>
        <v>3</v>
      </c>
      <c r="BA4" s="255">
        <f>データ!BE63</f>
        <v>4</v>
      </c>
      <c r="BB4" s="255">
        <f>データ!BF63</f>
        <v>5</v>
      </c>
      <c r="BC4" s="255">
        <f>データ!BG63</f>
        <v>6</v>
      </c>
      <c r="BD4" s="255">
        <f>データ!BH63</f>
        <v>7</v>
      </c>
      <c r="BE4" s="255">
        <f>データ!BI63</f>
        <v>8</v>
      </c>
      <c r="BF4" s="255">
        <f>データ!BJ63</f>
        <v>9</v>
      </c>
      <c r="BG4" s="255">
        <f>データ!BK63</f>
        <v>10</v>
      </c>
      <c r="BH4" s="255">
        <f>データ!BL63</f>
        <v>11</v>
      </c>
      <c r="BI4" s="255">
        <f>データ!BM63</f>
        <v>12</v>
      </c>
      <c r="BJ4" s="255">
        <f>データ!BN63</f>
        <v>1</v>
      </c>
      <c r="BK4" s="255">
        <f>データ!BO63</f>
        <v>2</v>
      </c>
      <c r="BL4" s="255">
        <f>データ!BP63</f>
        <v>3</v>
      </c>
      <c r="BM4" s="255">
        <f>データ!BQ63</f>
        <v>4</v>
      </c>
      <c r="BN4" s="255">
        <f>データ!BR63</f>
        <v>5</v>
      </c>
      <c r="BO4" s="255">
        <f>データ!BS63</f>
        <v>6</v>
      </c>
      <c r="BP4" s="255">
        <f>データ!BT63</f>
        <v>7</v>
      </c>
      <c r="BQ4" s="255">
        <f>データ!BU63</f>
        <v>8</v>
      </c>
      <c r="BR4" s="255">
        <f>データ!BV63</f>
        <v>9</v>
      </c>
      <c r="BS4" s="255">
        <f>データ!BW63</f>
        <v>10</v>
      </c>
      <c r="BT4" s="255">
        <f>データ!BX63</f>
        <v>11</v>
      </c>
      <c r="BU4" s="255">
        <f>データ!BY63</f>
        <v>12</v>
      </c>
      <c r="BV4" s="255">
        <f>データ!BZ63</f>
        <v>1</v>
      </c>
      <c r="BW4" s="255">
        <f>データ!CA63</f>
        <v>2</v>
      </c>
      <c r="BX4" s="255">
        <f>データ!CB63</f>
        <v>3</v>
      </c>
      <c r="BY4" s="255">
        <f>データ!CC63</f>
        <v>4</v>
      </c>
      <c r="BZ4" s="255">
        <f>データ!CD63</f>
        <v>5</v>
      </c>
      <c r="CA4" s="255">
        <f>データ!CE63</f>
        <v>6</v>
      </c>
      <c r="CB4" s="255">
        <f>データ!CF63</f>
        <v>7</v>
      </c>
      <c r="CC4" s="255">
        <f>データ!CG63</f>
        <v>8</v>
      </c>
      <c r="CD4" s="255">
        <f>データ!CH63</f>
        <v>9</v>
      </c>
      <c r="CE4" s="255">
        <f>データ!CI63</f>
        <v>10</v>
      </c>
      <c r="CF4" s="255">
        <f>データ!CJ63</f>
        <v>11</v>
      </c>
      <c r="CG4" s="255">
        <f>データ!CK63</f>
        <v>12</v>
      </c>
      <c r="CH4" s="255">
        <f>データ!CL63</f>
        <v>1</v>
      </c>
      <c r="CI4" s="255">
        <f>データ!CM63</f>
        <v>2</v>
      </c>
      <c r="CJ4" s="255">
        <f>データ!CN63</f>
        <v>3</v>
      </c>
      <c r="CK4" s="255">
        <f>データ!CO63</f>
        <v>4</v>
      </c>
      <c r="CL4" s="255">
        <f>データ!CP63</f>
        <v>5</v>
      </c>
      <c r="CM4" s="255">
        <f>データ!CQ63</f>
        <v>6</v>
      </c>
      <c r="CN4" s="255">
        <f>データ!CR63</f>
        <v>7</v>
      </c>
      <c r="CO4" s="255">
        <f>データ!CS63</f>
        <v>8</v>
      </c>
      <c r="CP4" s="255">
        <f>データ!CT63</f>
        <v>9</v>
      </c>
      <c r="CQ4" s="255">
        <f>データ!CU63</f>
        <v>10</v>
      </c>
      <c r="CR4" s="255">
        <f>データ!CV63</f>
        <v>11</v>
      </c>
      <c r="CS4" s="255">
        <f>データ!CW63</f>
        <v>12</v>
      </c>
      <c r="CT4" s="255">
        <f>データ!CX63</f>
        <v>1</v>
      </c>
      <c r="CU4" s="255">
        <f>データ!CY63</f>
        <v>2</v>
      </c>
      <c r="CV4" s="255">
        <f>データ!CZ63</f>
        <v>3</v>
      </c>
      <c r="CW4" s="255">
        <f>データ!DA63</f>
        <v>4</v>
      </c>
      <c r="CX4" s="255">
        <f>データ!DB63</f>
        <v>5</v>
      </c>
      <c r="CY4" s="255">
        <f>データ!DC63</f>
        <v>6</v>
      </c>
      <c r="CZ4" s="255">
        <f>データ!DD63</f>
        <v>7</v>
      </c>
      <c r="DA4" s="255">
        <f>データ!DE63</f>
        <v>8</v>
      </c>
      <c r="DB4" s="255">
        <f>データ!DF63</f>
        <v>9</v>
      </c>
      <c r="DC4" s="255">
        <f>データ!DG63</f>
        <v>10</v>
      </c>
      <c r="DD4" s="255">
        <f>データ!DH63</f>
        <v>11</v>
      </c>
      <c r="DE4" s="255">
        <f>データ!DI63</f>
        <v>12</v>
      </c>
      <c r="DF4" s="255">
        <f>データ!DJ63</f>
        <v>1</v>
      </c>
      <c r="DG4" s="255">
        <f>データ!DK63</f>
        <v>2</v>
      </c>
      <c r="DH4" s="255">
        <f>データ!DL63</f>
        <v>3</v>
      </c>
      <c r="DI4" s="255">
        <f>データ!DM63</f>
        <v>4</v>
      </c>
      <c r="DJ4" s="255">
        <f>データ!DN63</f>
        <v>5</v>
      </c>
      <c r="DK4" s="255">
        <f>データ!DO63</f>
        <v>6</v>
      </c>
      <c r="DL4" s="255">
        <f>データ!DP63</f>
        <v>7</v>
      </c>
      <c r="DM4" s="255">
        <f>データ!DQ63</f>
        <v>8</v>
      </c>
      <c r="DN4" s="255">
        <f>データ!DR63</f>
        <v>9</v>
      </c>
      <c r="DO4" s="255">
        <f>データ!DS63</f>
        <v>10</v>
      </c>
      <c r="DP4" s="255">
        <f>データ!DT63</f>
        <v>11</v>
      </c>
      <c r="DQ4" s="255">
        <f>データ!DU63</f>
        <v>12</v>
      </c>
      <c r="DR4" s="255">
        <f>データ!DV63</f>
        <v>1</v>
      </c>
      <c r="DS4" s="255">
        <f>データ!DW63</f>
        <v>2</v>
      </c>
      <c r="DT4" s="255">
        <f>データ!DX63</f>
        <v>3</v>
      </c>
      <c r="DU4" s="255">
        <f>データ!DY63</f>
        <v>4</v>
      </c>
      <c r="DV4" s="255">
        <f>データ!DZ63</f>
        <v>5</v>
      </c>
      <c r="DW4" s="255">
        <f>データ!EA63</f>
        <v>6</v>
      </c>
      <c r="DX4" s="255">
        <f>データ!EB63</f>
        <v>7</v>
      </c>
      <c r="DY4" s="255">
        <f>データ!EC63</f>
        <v>8</v>
      </c>
      <c r="DZ4" s="255">
        <f>データ!ED63</f>
        <v>9</v>
      </c>
      <c r="EA4" s="255">
        <f>データ!EE63</f>
        <v>10</v>
      </c>
      <c r="EB4" s="255">
        <f>データ!EF63</f>
        <v>11</v>
      </c>
      <c r="EC4" s="255">
        <f>データ!EG63</f>
        <v>12</v>
      </c>
      <c r="ED4" s="255">
        <f>データ!EH63</f>
        <v>1</v>
      </c>
      <c r="EE4" s="255">
        <f>データ!EI63</f>
        <v>2</v>
      </c>
      <c r="EF4" s="255">
        <f>データ!EJ63</f>
        <v>3</v>
      </c>
      <c r="EG4" s="255">
        <f>データ!EK63</f>
        <v>4</v>
      </c>
      <c r="EH4" s="255">
        <f>データ!EL63</f>
        <v>5</v>
      </c>
      <c r="EI4" s="255">
        <f>データ!EM63</f>
        <v>6</v>
      </c>
      <c r="EJ4" s="255">
        <f>データ!EN63</f>
        <v>7</v>
      </c>
      <c r="EK4" s="255">
        <f>データ!EO63</f>
        <v>8</v>
      </c>
      <c r="EL4" s="255">
        <f>データ!EP63</f>
        <v>9</v>
      </c>
      <c r="EM4" s="255">
        <f>データ!EQ63</f>
        <v>10</v>
      </c>
      <c r="EN4" s="255">
        <f>データ!ER63</f>
        <v>11</v>
      </c>
      <c r="EO4" s="255">
        <f>データ!ES63</f>
        <v>12</v>
      </c>
      <c r="EP4" s="255">
        <f>データ!ET63</f>
        <v>1</v>
      </c>
      <c r="EQ4" s="255">
        <f>データ!EU63</f>
        <v>2</v>
      </c>
      <c r="ER4" s="255">
        <f>データ!EV63</f>
        <v>3</v>
      </c>
      <c r="ES4" s="255">
        <f>データ!EW63</f>
        <v>4</v>
      </c>
      <c r="ET4" s="255">
        <f>データ!EX63</f>
        <v>5</v>
      </c>
      <c r="EU4" s="255">
        <f>データ!EY63</f>
        <v>6</v>
      </c>
      <c r="EV4" s="255">
        <f>データ!EZ63</f>
        <v>7</v>
      </c>
      <c r="EW4" s="255">
        <f>データ!FA63</f>
        <v>8</v>
      </c>
      <c r="EX4" s="255">
        <f>データ!FB63</f>
        <v>9</v>
      </c>
      <c r="EY4" s="255">
        <f>データ!FC63</f>
        <v>10</v>
      </c>
      <c r="EZ4" s="255">
        <f>データ!FD63</f>
        <v>11</v>
      </c>
      <c r="FA4" s="255">
        <f>データ!FE63</f>
        <v>12</v>
      </c>
      <c r="FB4" s="255">
        <f>データ!FF63</f>
        <v>1</v>
      </c>
      <c r="FC4" s="255">
        <f>データ!FG63</f>
        <v>2</v>
      </c>
      <c r="FD4" s="255">
        <f>データ!FH63</f>
        <v>3</v>
      </c>
      <c r="FE4" s="255">
        <f>データ!FI63</f>
        <v>4</v>
      </c>
      <c r="FF4" s="255">
        <f>データ!FJ63</f>
        <v>5</v>
      </c>
      <c r="FG4" s="255">
        <f>データ!FK63</f>
        <v>6</v>
      </c>
      <c r="FH4" s="255">
        <f>データ!FL63</f>
        <v>7</v>
      </c>
      <c r="FI4" s="255">
        <f>データ!FM63</f>
        <v>8</v>
      </c>
      <c r="FJ4" s="255">
        <f>データ!FN63</f>
        <v>9</v>
      </c>
      <c r="FK4" s="255">
        <f>データ!FO63</f>
        <v>10</v>
      </c>
      <c r="FL4" s="255">
        <f>データ!FP63</f>
        <v>11</v>
      </c>
      <c r="FM4" s="255">
        <f>データ!FQ63</f>
        <v>12</v>
      </c>
      <c r="FN4" s="255">
        <f>データ!FR63</f>
        <v>1</v>
      </c>
      <c r="FO4" s="255">
        <f>データ!FS63</f>
        <v>2</v>
      </c>
      <c r="FP4" s="255">
        <f>データ!FT63</f>
        <v>3</v>
      </c>
      <c r="FQ4" s="255">
        <f>データ!FU63</f>
        <v>4</v>
      </c>
      <c r="FR4" s="255">
        <f>データ!FV63</f>
        <v>5</v>
      </c>
      <c r="FS4" s="255">
        <f>データ!FW63</f>
        <v>6</v>
      </c>
      <c r="FT4" s="255">
        <f>データ!FX63</f>
        <v>7</v>
      </c>
      <c r="FU4" s="255">
        <f>データ!FY63</f>
        <v>8</v>
      </c>
      <c r="FV4" s="255">
        <f>データ!FZ63</f>
        <v>9</v>
      </c>
      <c r="FW4" s="255">
        <f>データ!GA63</f>
        <v>10</v>
      </c>
      <c r="FX4" s="255">
        <f>データ!GB63</f>
        <v>11</v>
      </c>
      <c r="FY4" s="255">
        <f>データ!GC63</f>
        <v>12</v>
      </c>
      <c r="FZ4" s="255">
        <f>データ!GD63</f>
        <v>1</v>
      </c>
      <c r="GA4" s="255">
        <f>データ!GE63</f>
        <v>2</v>
      </c>
      <c r="GB4" s="255">
        <f>データ!GF63</f>
        <v>3</v>
      </c>
      <c r="GC4" s="255">
        <f>データ!GG63</f>
        <v>4</v>
      </c>
      <c r="GD4" s="255">
        <f>データ!GH63</f>
        <v>5</v>
      </c>
      <c r="GE4" s="255">
        <f>データ!GI63</f>
        <v>6</v>
      </c>
      <c r="GF4" s="255">
        <f>データ!GJ63</f>
        <v>7</v>
      </c>
      <c r="GG4" s="255">
        <f>データ!GK63</f>
        <v>8</v>
      </c>
      <c r="GH4" s="255">
        <f>データ!GL63</f>
        <v>9</v>
      </c>
      <c r="GI4" s="255">
        <f>データ!GM63</f>
        <v>10</v>
      </c>
      <c r="GJ4" s="255">
        <f>データ!GN63</f>
        <v>11</v>
      </c>
      <c r="GK4" s="255">
        <f>データ!GO63</f>
        <v>12</v>
      </c>
      <c r="GL4" s="255">
        <f>データ!GP63</f>
        <v>1</v>
      </c>
      <c r="GM4" s="255">
        <f>データ!GQ63</f>
        <v>2</v>
      </c>
      <c r="GN4" s="255">
        <f>データ!GR63</f>
        <v>3</v>
      </c>
      <c r="GO4" s="255">
        <f>データ!GS63</f>
        <v>4</v>
      </c>
      <c r="GP4" s="255">
        <f>データ!GT63</f>
        <v>5</v>
      </c>
      <c r="GQ4" s="255">
        <f>データ!GU63</f>
        <v>6</v>
      </c>
      <c r="GR4" s="255">
        <f>データ!GV63</f>
        <v>7</v>
      </c>
      <c r="GS4" s="255">
        <f>データ!GW63</f>
        <v>8</v>
      </c>
      <c r="GT4" s="255">
        <f>データ!GX63</f>
        <v>9</v>
      </c>
      <c r="GU4" s="255">
        <f>データ!GY63</f>
        <v>10</v>
      </c>
      <c r="GV4" s="255">
        <f>データ!GZ63</f>
        <v>11</v>
      </c>
      <c r="GW4" s="255">
        <f>データ!HA63</f>
        <v>12</v>
      </c>
    </row>
    <row r="5" spans="1:205" ht="21.75" customHeight="1">
      <c r="A5" s="255" t="str">
        <f>データ!D64</f>
        <v>平成22年</v>
      </c>
      <c r="B5" s="255">
        <f>データ!F64</f>
        <v>100</v>
      </c>
      <c r="C5" s="255">
        <f>データ!G64</f>
        <v>100</v>
      </c>
      <c r="D5" s="255">
        <f>データ!H64</f>
        <v>100</v>
      </c>
      <c r="E5" s="255">
        <f>データ!I64</f>
        <v>100</v>
      </c>
      <c r="F5" s="255">
        <f>データ!J64</f>
        <v>100</v>
      </c>
      <c r="G5" s="255">
        <f>データ!K64</f>
        <v>100</v>
      </c>
      <c r="H5" s="255">
        <f>データ!L64</f>
        <v>100</v>
      </c>
      <c r="I5" s="255">
        <f>データ!M64</f>
        <v>100</v>
      </c>
      <c r="J5" s="255">
        <f>データ!N64</f>
        <v>100</v>
      </c>
      <c r="K5" s="255">
        <f>データ!O64</f>
        <v>100</v>
      </c>
      <c r="L5" s="255">
        <f>データ!P64</f>
        <v>100</v>
      </c>
      <c r="M5" s="255">
        <f>データ!Q64</f>
        <v>100</v>
      </c>
      <c r="N5" s="255">
        <f>データ!R64</f>
        <v>100</v>
      </c>
      <c r="O5" s="255">
        <f>データ!S64</f>
        <v>100</v>
      </c>
      <c r="P5" s="255">
        <f>データ!T64</f>
        <v>100</v>
      </c>
      <c r="Q5" s="255">
        <f>データ!U64</f>
        <v>100</v>
      </c>
      <c r="R5" s="255">
        <f>データ!V64</f>
        <v>100</v>
      </c>
      <c r="S5" s="255">
        <f>データ!W64</f>
        <v>100</v>
      </c>
      <c r="T5" s="255">
        <f>データ!X64</f>
        <v>100</v>
      </c>
      <c r="U5" s="255">
        <f>データ!Y64</f>
        <v>100</v>
      </c>
      <c r="V5" s="255">
        <f>データ!Z64</f>
        <v>100</v>
      </c>
      <c r="W5" s="255">
        <f>データ!AA64</f>
        <v>100</v>
      </c>
      <c r="X5" s="255">
        <f>データ!AB64</f>
        <v>100</v>
      </c>
      <c r="Y5" s="255">
        <f>データ!AC64</f>
        <v>100</v>
      </c>
      <c r="Z5" s="255">
        <f>データ!AD64</f>
        <v>100</v>
      </c>
      <c r="AA5" s="255">
        <f>データ!AE64</f>
        <v>100</v>
      </c>
      <c r="AB5" s="255">
        <f>データ!AF64</f>
        <v>100</v>
      </c>
      <c r="AC5" s="255">
        <f>データ!AG64</f>
        <v>100</v>
      </c>
      <c r="AD5" s="255">
        <f>データ!AH64</f>
        <v>100</v>
      </c>
      <c r="AE5" s="255">
        <f>データ!AI64</f>
        <v>100</v>
      </c>
      <c r="AF5" s="255">
        <f>データ!AJ64</f>
        <v>100</v>
      </c>
      <c r="AG5" s="255">
        <f>データ!AK64</f>
        <v>100</v>
      </c>
      <c r="AH5" s="255">
        <f>データ!AL64</f>
        <v>100</v>
      </c>
      <c r="AI5" s="255">
        <f>データ!AM64</f>
        <v>100</v>
      </c>
      <c r="AJ5" s="255">
        <f>データ!AN64</f>
        <v>100</v>
      </c>
      <c r="AK5" s="255">
        <f>データ!AO64</f>
        <v>100</v>
      </c>
      <c r="AL5" s="255">
        <f>データ!AP64</f>
        <v>100</v>
      </c>
      <c r="AM5" s="255">
        <f>データ!AQ64</f>
        <v>100</v>
      </c>
      <c r="AN5" s="255">
        <f>データ!AR64</f>
        <v>100</v>
      </c>
      <c r="AO5" s="255">
        <f>データ!AS64</f>
        <v>100</v>
      </c>
      <c r="AP5" s="255">
        <f>データ!AT64</f>
        <v>100</v>
      </c>
      <c r="AQ5" s="255">
        <f>データ!AU64</f>
        <v>100</v>
      </c>
      <c r="AR5" s="255">
        <f>データ!AV64</f>
        <v>100</v>
      </c>
      <c r="AS5" s="255">
        <f>データ!AW64</f>
        <v>100</v>
      </c>
      <c r="AT5" s="255">
        <f>データ!AX64</f>
        <v>100</v>
      </c>
      <c r="AU5" s="255">
        <f>データ!AY64</f>
        <v>100</v>
      </c>
      <c r="AV5" s="255">
        <f>データ!AZ64</f>
        <v>100</v>
      </c>
      <c r="AW5" s="255">
        <f>データ!BA64</f>
        <v>100</v>
      </c>
      <c r="AX5" s="255">
        <f>データ!BB64</f>
        <v>100</v>
      </c>
      <c r="AY5" s="255">
        <f>データ!BC64</f>
        <v>100</v>
      </c>
      <c r="AZ5" s="255">
        <f>データ!BD64</f>
        <v>100</v>
      </c>
      <c r="BA5" s="255">
        <f>データ!BE64</f>
        <v>100</v>
      </c>
      <c r="BB5" s="255">
        <f>データ!BF64</f>
        <v>100</v>
      </c>
      <c r="BC5" s="255">
        <f>データ!BG64</f>
        <v>100</v>
      </c>
      <c r="BD5" s="255">
        <f>データ!BH64</f>
        <v>100</v>
      </c>
      <c r="BE5" s="255">
        <f>データ!BI64</f>
        <v>100</v>
      </c>
      <c r="BF5" s="255">
        <f>データ!BJ64</f>
        <v>100</v>
      </c>
      <c r="BG5" s="255">
        <f>データ!BK64</f>
        <v>100</v>
      </c>
      <c r="BH5" s="255">
        <f>データ!BL64</f>
        <v>100</v>
      </c>
      <c r="BI5" s="255">
        <f>データ!BM64</f>
        <v>100</v>
      </c>
      <c r="BJ5" s="255">
        <f>データ!BN64</f>
        <v>100</v>
      </c>
      <c r="BK5" s="255">
        <f>データ!BO64</f>
        <v>100</v>
      </c>
      <c r="BL5" s="255">
        <f>データ!BP64</f>
        <v>100</v>
      </c>
      <c r="BM5" s="255">
        <f>データ!BQ64</f>
        <v>100</v>
      </c>
      <c r="BN5" s="255">
        <f>データ!BR64</f>
        <v>100</v>
      </c>
      <c r="BO5" s="255">
        <f>データ!BS64</f>
        <v>100</v>
      </c>
      <c r="BP5" s="255">
        <f>データ!BT64</f>
        <v>100</v>
      </c>
      <c r="BQ5" s="255">
        <f>データ!BU64</f>
        <v>100</v>
      </c>
      <c r="BR5" s="255">
        <f>データ!BV64</f>
        <v>100</v>
      </c>
      <c r="BS5" s="255">
        <f>データ!BW64</f>
        <v>100</v>
      </c>
      <c r="BT5" s="255">
        <f>データ!BX64</f>
        <v>100</v>
      </c>
      <c r="BU5" s="255">
        <f>データ!BY64</f>
        <v>100</v>
      </c>
      <c r="BV5" s="255">
        <f>データ!BZ64</f>
        <v>100</v>
      </c>
      <c r="BW5" s="255">
        <f>データ!CA64</f>
        <v>100</v>
      </c>
      <c r="BX5" s="255">
        <f>データ!CB64</f>
        <v>100</v>
      </c>
      <c r="BY5" s="255">
        <f>データ!CC64</f>
        <v>100</v>
      </c>
      <c r="BZ5" s="255">
        <f>データ!CD64</f>
        <v>100</v>
      </c>
      <c r="CA5" s="255">
        <f>データ!CE64</f>
        <v>100</v>
      </c>
      <c r="CB5" s="255">
        <f>データ!CF64</f>
        <v>100</v>
      </c>
      <c r="CC5" s="255">
        <f>データ!CG64</f>
        <v>100</v>
      </c>
      <c r="CD5" s="255">
        <f>データ!CH64</f>
        <v>100</v>
      </c>
      <c r="CE5" s="255">
        <f>データ!CI64</f>
        <v>100</v>
      </c>
      <c r="CF5" s="255">
        <f>データ!CJ64</f>
        <v>100</v>
      </c>
      <c r="CG5" s="255">
        <f>データ!CK64</f>
        <v>100</v>
      </c>
      <c r="CH5" s="255">
        <f>データ!CL64</f>
        <v>100</v>
      </c>
      <c r="CI5" s="255">
        <f>データ!CM64</f>
        <v>100</v>
      </c>
      <c r="CJ5" s="255">
        <f>データ!CN64</f>
        <v>100</v>
      </c>
      <c r="CK5" s="255">
        <f>データ!CO64</f>
        <v>100</v>
      </c>
      <c r="CL5" s="255">
        <f>データ!CP64</f>
        <v>100</v>
      </c>
      <c r="CM5" s="255">
        <f>データ!CQ64</f>
        <v>100</v>
      </c>
      <c r="CN5" s="255">
        <f>データ!CR64</f>
        <v>100</v>
      </c>
      <c r="CO5" s="255">
        <f>データ!CS64</f>
        <v>100</v>
      </c>
      <c r="CP5" s="255">
        <f>データ!CT64</f>
        <v>100</v>
      </c>
      <c r="CQ5" s="255">
        <f>データ!CU64</f>
        <v>100</v>
      </c>
      <c r="CR5" s="255">
        <f>データ!CV64</f>
        <v>100</v>
      </c>
      <c r="CS5" s="255">
        <f>データ!CW64</f>
        <v>100</v>
      </c>
      <c r="CT5" s="255">
        <f>データ!CX64</f>
        <v>100</v>
      </c>
      <c r="CU5" s="255">
        <f>データ!CY64</f>
        <v>100</v>
      </c>
      <c r="CV5" s="255">
        <f>データ!CZ64</f>
        <v>100</v>
      </c>
      <c r="CW5" s="255">
        <f>データ!DA64</f>
        <v>100</v>
      </c>
      <c r="CX5" s="255">
        <f>データ!DB64</f>
        <v>100</v>
      </c>
      <c r="CY5" s="255">
        <f>データ!DC64</f>
        <v>100</v>
      </c>
      <c r="CZ5" s="255">
        <f>データ!DD64</f>
        <v>100</v>
      </c>
      <c r="DA5" s="255">
        <f>データ!DE64</f>
        <v>100</v>
      </c>
      <c r="DB5" s="255">
        <f>データ!DF64</f>
        <v>100</v>
      </c>
      <c r="DC5" s="255">
        <f>データ!DG64</f>
        <v>100</v>
      </c>
      <c r="DD5" s="255">
        <f>データ!DH64</f>
        <v>100</v>
      </c>
      <c r="DE5" s="255">
        <f>データ!DI64</f>
        <v>100</v>
      </c>
      <c r="DF5" s="255">
        <f>データ!DJ64</f>
        <v>100</v>
      </c>
      <c r="DG5" s="255">
        <f>データ!DK64</f>
        <v>100</v>
      </c>
      <c r="DH5" s="255">
        <f>データ!DL64</f>
        <v>100</v>
      </c>
      <c r="DI5" s="255">
        <f>データ!DM64</f>
        <v>100</v>
      </c>
      <c r="DJ5" s="255">
        <f>データ!DN64</f>
        <v>100</v>
      </c>
      <c r="DK5" s="255">
        <f>データ!DO64</f>
        <v>100</v>
      </c>
      <c r="DL5" s="255">
        <f>データ!DP64</f>
        <v>100</v>
      </c>
      <c r="DM5" s="255">
        <f>データ!DQ64</f>
        <v>100</v>
      </c>
      <c r="DN5" s="255">
        <f>データ!DR64</f>
        <v>100</v>
      </c>
      <c r="DO5" s="255">
        <f>データ!DS64</f>
        <v>100</v>
      </c>
      <c r="DP5" s="255">
        <f>データ!DT64</f>
        <v>100</v>
      </c>
      <c r="DQ5" s="255">
        <f>データ!DU64</f>
        <v>100</v>
      </c>
      <c r="DR5" s="255">
        <f>データ!DV64</f>
        <v>100</v>
      </c>
      <c r="DS5" s="255">
        <f>データ!DW64</f>
        <v>100</v>
      </c>
      <c r="DT5" s="255">
        <f>データ!DX64</f>
        <v>100</v>
      </c>
      <c r="DU5" s="255">
        <f>データ!DY64</f>
        <v>100</v>
      </c>
      <c r="DV5" s="255">
        <f>データ!DZ64</f>
        <v>100</v>
      </c>
      <c r="DW5" s="255">
        <f>データ!EA64</f>
        <v>100</v>
      </c>
      <c r="DX5" s="255">
        <f>データ!EB64</f>
        <v>100</v>
      </c>
      <c r="DY5" s="255">
        <f>データ!EC64</f>
        <v>100</v>
      </c>
      <c r="DZ5" s="255">
        <f>データ!ED64</f>
        <v>100</v>
      </c>
      <c r="EA5" s="255">
        <f>データ!EE64</f>
        <v>100</v>
      </c>
      <c r="EB5" s="255">
        <f>データ!EF64</f>
        <v>100</v>
      </c>
      <c r="EC5" s="255">
        <f>データ!EG64</f>
        <v>100</v>
      </c>
      <c r="ED5" s="255">
        <f>データ!EH64</f>
        <v>100</v>
      </c>
      <c r="EE5" s="255">
        <f>データ!EI64</f>
        <v>100</v>
      </c>
      <c r="EF5" s="255">
        <f>データ!EJ64</f>
        <v>100</v>
      </c>
      <c r="EG5" s="255">
        <f>データ!EK64</f>
        <v>100</v>
      </c>
      <c r="EH5" s="255">
        <f>データ!EL64</f>
        <v>100</v>
      </c>
      <c r="EI5" s="255">
        <f>データ!EM64</f>
        <v>100</v>
      </c>
      <c r="EJ5" s="255">
        <f>データ!EN64</f>
        <v>100</v>
      </c>
      <c r="EK5" s="255">
        <f>データ!EO64</f>
        <v>100</v>
      </c>
      <c r="EL5" s="255">
        <f>データ!EP64</f>
        <v>100</v>
      </c>
      <c r="EM5" s="255">
        <f>データ!EQ64</f>
        <v>100</v>
      </c>
      <c r="EN5" s="255">
        <f>データ!ER64</f>
        <v>100</v>
      </c>
      <c r="EO5" s="255">
        <f>データ!ES64</f>
        <v>100</v>
      </c>
      <c r="EP5" s="255">
        <f>データ!ET64</f>
        <v>100</v>
      </c>
      <c r="EQ5" s="255">
        <f>データ!EU64</f>
        <v>100</v>
      </c>
      <c r="ER5" s="255">
        <f>データ!EV64</f>
        <v>100</v>
      </c>
      <c r="ES5" s="255">
        <f>データ!EW64</f>
        <v>100</v>
      </c>
      <c r="ET5" s="255">
        <f>データ!EX64</f>
        <v>100</v>
      </c>
      <c r="EU5" s="255">
        <f>データ!EY64</f>
        <v>100</v>
      </c>
      <c r="EV5" s="255">
        <f>データ!EZ64</f>
        <v>100</v>
      </c>
      <c r="EW5" s="255">
        <f>データ!FA64</f>
        <v>100</v>
      </c>
      <c r="EX5" s="255">
        <f>データ!FB64</f>
        <v>100</v>
      </c>
      <c r="EY5" s="255">
        <f>データ!FC64</f>
        <v>100</v>
      </c>
      <c r="EZ5" s="255">
        <f>データ!FD64</f>
        <v>100</v>
      </c>
      <c r="FA5" s="255">
        <f>データ!FE64</f>
        <v>100</v>
      </c>
      <c r="FB5" s="255">
        <f>データ!FF64</f>
        <v>100</v>
      </c>
      <c r="FC5" s="255">
        <f>データ!FG64</f>
        <v>100</v>
      </c>
      <c r="FD5" s="255">
        <f>データ!FH64</f>
        <v>100</v>
      </c>
      <c r="FE5" s="255">
        <f>データ!FI64</f>
        <v>100</v>
      </c>
      <c r="FF5" s="255">
        <f>データ!FJ64</f>
        <v>100</v>
      </c>
      <c r="FG5" s="255">
        <f>データ!FK64</f>
        <v>100</v>
      </c>
      <c r="FH5" s="255">
        <f>データ!FL64</f>
        <v>100</v>
      </c>
      <c r="FI5" s="255">
        <f>データ!FM64</f>
        <v>100</v>
      </c>
      <c r="FJ5" s="255">
        <f>データ!FN64</f>
        <v>100</v>
      </c>
      <c r="FK5" s="255">
        <f>データ!FO64</f>
        <v>100</v>
      </c>
      <c r="FL5" s="255">
        <f>データ!FP64</f>
        <v>100</v>
      </c>
      <c r="FM5" s="255">
        <f>データ!FQ64</f>
        <v>100</v>
      </c>
      <c r="FN5" s="255">
        <f>データ!FR64</f>
        <v>100</v>
      </c>
      <c r="FO5" s="255">
        <f>データ!FS64</f>
        <v>100</v>
      </c>
      <c r="FP5" s="255">
        <f>データ!FT64</f>
        <v>100</v>
      </c>
      <c r="FQ5" s="255">
        <f>データ!FU64</f>
        <v>100</v>
      </c>
      <c r="FR5" s="255">
        <f>データ!FV64</f>
        <v>100</v>
      </c>
      <c r="FS5" s="255">
        <f>データ!FW64</f>
        <v>100</v>
      </c>
      <c r="FT5" s="255">
        <f>データ!FX64</f>
        <v>100</v>
      </c>
      <c r="FU5" s="255">
        <f>データ!FY64</f>
        <v>100</v>
      </c>
      <c r="FV5" s="255">
        <f>データ!FZ64</f>
        <v>100</v>
      </c>
      <c r="FW5" s="255">
        <f>データ!GA64</f>
        <v>100</v>
      </c>
      <c r="FX5" s="255">
        <f>データ!GB64</f>
        <v>100</v>
      </c>
      <c r="FY5" s="255">
        <f>データ!GC64</f>
        <v>100</v>
      </c>
      <c r="FZ5" s="255">
        <f>データ!GD64</f>
        <v>100</v>
      </c>
      <c r="GA5" s="255">
        <f>データ!GE64</f>
        <v>100</v>
      </c>
      <c r="GB5" s="255">
        <f>データ!GF64</f>
        <v>100</v>
      </c>
      <c r="GC5" s="255">
        <f>データ!GG64</f>
        <v>100</v>
      </c>
      <c r="GD5" s="255">
        <f>データ!GH64</f>
        <v>100</v>
      </c>
      <c r="GE5" s="255">
        <f>データ!GI64</f>
        <v>100</v>
      </c>
      <c r="GF5" s="255">
        <f>データ!GJ64</f>
        <v>100</v>
      </c>
      <c r="GG5" s="255">
        <f>データ!GK64</f>
        <v>100</v>
      </c>
      <c r="GH5" s="255">
        <f>データ!GL64</f>
        <v>100</v>
      </c>
      <c r="GI5" s="255">
        <f>データ!GM64</f>
        <v>100</v>
      </c>
      <c r="GJ5" s="255">
        <f>データ!GN64</f>
        <v>100</v>
      </c>
      <c r="GK5" s="255">
        <f>データ!GO64</f>
        <v>100</v>
      </c>
      <c r="GL5" s="255">
        <f>データ!GP64</f>
        <v>100</v>
      </c>
      <c r="GM5" s="255">
        <f>データ!GQ64</f>
        <v>100</v>
      </c>
      <c r="GN5" s="255">
        <f>データ!GR64</f>
        <v>100</v>
      </c>
      <c r="GO5" s="255">
        <f>データ!GS64</f>
        <v>100</v>
      </c>
      <c r="GP5" s="255">
        <f>データ!GT64</f>
        <v>100</v>
      </c>
      <c r="GQ5" s="255">
        <f>データ!GU64</f>
        <v>100</v>
      </c>
      <c r="GR5" s="255">
        <f>データ!GV64</f>
        <v>100</v>
      </c>
      <c r="GS5" s="255">
        <f>データ!GW64</f>
        <v>100</v>
      </c>
      <c r="GT5" s="255">
        <f>データ!GX64</f>
        <v>100</v>
      </c>
      <c r="GU5" s="255">
        <f>データ!GY64</f>
        <v>100</v>
      </c>
      <c r="GV5" s="255">
        <f>データ!GZ64</f>
        <v>100</v>
      </c>
      <c r="GW5" s="255">
        <f>データ!HA64</f>
        <v>100</v>
      </c>
    </row>
    <row r="6" spans="1:205" ht="21.75" customHeight="1">
      <c r="A6" s="255" t="str">
        <f>データ!D65</f>
        <v>総合</v>
      </c>
      <c r="B6" s="255">
        <f>データ!F65</f>
        <v>72.6</v>
      </c>
      <c r="C6" s="255">
        <f>データ!G65</f>
        <v>68.2</v>
      </c>
      <c r="D6" s="255">
        <f>データ!H65</f>
        <v>55.9</v>
      </c>
      <c r="E6" s="255">
        <f>データ!I65</f>
        <v>46.4</v>
      </c>
      <c r="F6" s="255">
        <f>データ!J65</f>
        <v>64.4</v>
      </c>
      <c r="G6" s="255">
        <f>データ!K65</f>
        <v>73.9</v>
      </c>
      <c r="H6" s="255">
        <f>データ!L65</f>
        <v>49.7</v>
      </c>
      <c r="I6" s="255">
        <f>データ!M65</f>
        <v>35.6</v>
      </c>
      <c r="J6" s="255">
        <f>データ!N65</f>
        <v>65.4</v>
      </c>
      <c r="K6" s="255">
        <f>データ!O65</f>
        <v>63.8</v>
      </c>
      <c r="L6" s="255">
        <f>データ!P65</f>
        <v>31.7</v>
      </c>
      <c r="M6" s="255">
        <f>データ!Q65</f>
        <v>35.7</v>
      </c>
      <c r="N6" s="255">
        <f>データ!R65</f>
        <v>57.3</v>
      </c>
      <c r="O6" s="255">
        <f>データ!S65</f>
        <v>46.3</v>
      </c>
      <c r="P6" s="255">
        <f>データ!T65</f>
        <v>85.7</v>
      </c>
      <c r="Q6" s="255">
        <f>データ!U65</f>
        <v>48.2</v>
      </c>
      <c r="R6" s="255">
        <f>データ!V65</f>
        <v>34.1</v>
      </c>
      <c r="S6" s="255">
        <f>データ!W65</f>
        <v>50.9</v>
      </c>
      <c r="T6" s="255">
        <f>データ!X65</f>
        <v>81.4</v>
      </c>
      <c r="U6" s="255">
        <f>データ!Y65</f>
        <v>41.7</v>
      </c>
      <c r="V6" s="255">
        <f>データ!Z65</f>
        <v>56.5</v>
      </c>
      <c r="W6" s="255">
        <f>データ!AA65</f>
        <v>52.2</v>
      </c>
      <c r="X6" s="255">
        <f>データ!AB65</f>
        <v>60.7</v>
      </c>
      <c r="Y6" s="255">
        <f>データ!AC65</f>
        <v>44.5</v>
      </c>
      <c r="Z6" s="255">
        <f>データ!AD65</f>
        <v>89.5</v>
      </c>
      <c r="AA6" s="255">
        <f>データ!AE65</f>
        <v>66</v>
      </c>
      <c r="AB6" s="255">
        <f>データ!AF65</f>
        <v>92.6</v>
      </c>
      <c r="AC6" s="255">
        <f>データ!AG65</f>
        <v>54.7</v>
      </c>
      <c r="AD6" s="255">
        <f>データ!AH65</f>
        <v>50.7</v>
      </c>
      <c r="AE6" s="255">
        <f>データ!AI65</f>
        <v>41.9</v>
      </c>
      <c r="AF6" s="255">
        <f>データ!AJ65</f>
        <v>63.5</v>
      </c>
      <c r="AG6" s="255">
        <f>データ!AK65</f>
        <v>57.2</v>
      </c>
      <c r="AH6" s="255">
        <f>データ!AL65</f>
        <v>71.6</v>
      </c>
      <c r="AI6" s="255">
        <f>データ!AM65</f>
        <v>58</v>
      </c>
      <c r="AJ6" s="255">
        <f>データ!AN65</f>
        <v>71.9</v>
      </c>
      <c r="AK6" s="255">
        <f>データ!AO65</f>
        <v>50</v>
      </c>
      <c r="AL6" s="255">
        <f>データ!AP65</f>
        <v>99.9</v>
      </c>
      <c r="AM6" s="255">
        <f>データ!AQ65</f>
        <v>37.6</v>
      </c>
      <c r="AN6" s="255">
        <f>データ!AR65</f>
        <v>103.3</v>
      </c>
      <c r="AO6" s="255">
        <f>データ!AS65</f>
        <v>51.4</v>
      </c>
      <c r="AP6" s="255">
        <f>データ!AT65</f>
        <v>52.2</v>
      </c>
      <c r="AQ6" s="255">
        <f>データ!AU65</f>
        <v>114.8</v>
      </c>
      <c r="AR6" s="255">
        <f>データ!AV65</f>
        <v>79.2</v>
      </c>
      <c r="AS6" s="255">
        <f>データ!AW65</f>
        <v>45.4</v>
      </c>
      <c r="AT6" s="255">
        <f>データ!AX65</f>
        <v>68.8</v>
      </c>
      <c r="AU6" s="255">
        <f>データ!AY65</f>
        <v>82.7</v>
      </c>
      <c r="AV6" s="255">
        <f>データ!AZ65</f>
        <v>75.5</v>
      </c>
      <c r="AW6" s="255">
        <f>データ!BA65</f>
        <v>66.1</v>
      </c>
      <c r="AX6" s="255">
        <f>データ!BB65</f>
        <v>105.5</v>
      </c>
      <c r="AY6" s="255">
        <f>データ!BC65</f>
        <v>74</v>
      </c>
      <c r="AZ6" s="255">
        <f>データ!BD65</f>
        <v>134.6</v>
      </c>
      <c r="BA6" s="255">
        <f>データ!BE65</f>
        <v>65</v>
      </c>
      <c r="BB6" s="255">
        <f>データ!BF65</f>
        <v>68.3</v>
      </c>
      <c r="BC6" s="255">
        <f>データ!BG65</f>
        <v>95.4</v>
      </c>
      <c r="BD6" s="255">
        <f>データ!BH65</f>
        <v>73.4</v>
      </c>
      <c r="BE6" s="255">
        <f>データ!BI65</f>
        <v>0</v>
      </c>
      <c r="BF6" s="255">
        <f>データ!BJ65</f>
        <v>0</v>
      </c>
      <c r="BG6" s="255">
        <f>データ!BK65</f>
        <v>0</v>
      </c>
      <c r="BH6" s="255">
        <f>データ!BL65</f>
        <v>0</v>
      </c>
      <c r="BI6" s="255">
        <f>データ!BM65</f>
        <v>0</v>
      </c>
      <c r="BJ6" s="255">
        <f>データ!BN65</f>
        <v>0</v>
      </c>
      <c r="BK6" s="255">
        <f>データ!BO65</f>
        <v>0</v>
      </c>
      <c r="BL6" s="255">
        <f>データ!BP65</f>
        <v>0</v>
      </c>
      <c r="BM6" s="255">
        <f>データ!BQ65</f>
        <v>0</v>
      </c>
      <c r="BN6" s="255">
        <f>データ!BR65</f>
        <v>0</v>
      </c>
      <c r="BO6" s="255">
        <f>データ!BS65</f>
        <v>0</v>
      </c>
      <c r="BP6" s="255">
        <f>データ!BT65</f>
        <v>0</v>
      </c>
      <c r="BQ6" s="255">
        <f>データ!BU65</f>
        <v>0</v>
      </c>
      <c r="BR6" s="255">
        <f>データ!BV65</f>
        <v>0</v>
      </c>
      <c r="BS6" s="255">
        <f>データ!BW65</f>
        <v>0</v>
      </c>
      <c r="BT6" s="255">
        <f>データ!BX65</f>
        <v>0</v>
      </c>
      <c r="BU6" s="255">
        <f>データ!BY65</f>
        <v>0</v>
      </c>
      <c r="BV6" s="255">
        <f>データ!BZ65</f>
        <v>0</v>
      </c>
      <c r="BW6" s="255">
        <f>データ!CA65</f>
        <v>0</v>
      </c>
      <c r="BX6" s="255">
        <f>データ!CB65</f>
        <v>0</v>
      </c>
      <c r="BY6" s="255">
        <f>データ!CC65</f>
        <v>0</v>
      </c>
      <c r="BZ6" s="255">
        <f>データ!CD65</f>
        <v>0</v>
      </c>
      <c r="CA6" s="255">
        <f>データ!CE65</f>
        <v>0</v>
      </c>
      <c r="CB6" s="255">
        <f>データ!CF65</f>
        <v>0</v>
      </c>
      <c r="CC6" s="255">
        <f>データ!CG65</f>
        <v>0</v>
      </c>
      <c r="CD6" s="255">
        <f>データ!CH65</f>
        <v>0</v>
      </c>
      <c r="CE6" s="255">
        <f>データ!CI65</f>
        <v>0</v>
      </c>
      <c r="CF6" s="255">
        <f>データ!CJ65</f>
        <v>0</v>
      </c>
      <c r="CG6" s="255">
        <f>データ!CK65</f>
        <v>0</v>
      </c>
      <c r="CH6" s="255">
        <f>データ!CL65</f>
        <v>0</v>
      </c>
      <c r="CI6" s="255">
        <f>データ!CM65</f>
        <v>0</v>
      </c>
      <c r="CJ6" s="255">
        <f>データ!CN65</f>
        <v>0</v>
      </c>
      <c r="CK6" s="255">
        <f>データ!CO65</f>
        <v>0</v>
      </c>
      <c r="CL6" s="255">
        <f>データ!CP65</f>
        <v>0</v>
      </c>
      <c r="CM6" s="255">
        <f>データ!CQ65</f>
        <v>0</v>
      </c>
      <c r="CN6" s="255">
        <f>データ!CR65</f>
        <v>0</v>
      </c>
      <c r="CO6" s="255">
        <f>データ!CS65</f>
        <v>0</v>
      </c>
      <c r="CP6" s="255">
        <f>データ!CT65</f>
        <v>0</v>
      </c>
      <c r="CQ6" s="255">
        <f>データ!CU65</f>
        <v>0</v>
      </c>
      <c r="CR6" s="255">
        <f>データ!CV65</f>
        <v>0</v>
      </c>
      <c r="CS6" s="255">
        <f>データ!CW65</f>
        <v>0</v>
      </c>
      <c r="CT6" s="255">
        <f>データ!CX65</f>
        <v>134.5</v>
      </c>
      <c r="CU6" s="255">
        <f>データ!CY65</f>
        <v>68.9</v>
      </c>
      <c r="CV6" s="255">
        <f>データ!CZ65</f>
        <v>111.1</v>
      </c>
      <c r="CW6" s="255">
        <f>データ!DA65</f>
        <v>100.6</v>
      </c>
      <c r="CX6" s="255">
        <f>データ!DB65</f>
        <v>70.7</v>
      </c>
      <c r="CY6" s="255">
        <f>データ!DC65</f>
        <v>141.7</v>
      </c>
      <c r="CZ6" s="255">
        <f>データ!DD65</f>
        <v>58.7</v>
      </c>
      <c r="DA6" s="255">
        <f>データ!DE65</f>
        <v>51.8</v>
      </c>
      <c r="DB6" s="255">
        <f>データ!DF65</f>
        <v>68.6</v>
      </c>
      <c r="DC6" s="255">
        <f>データ!DG65</f>
        <v>52.4</v>
      </c>
      <c r="DD6" s="255">
        <f>データ!DH65</f>
        <v>55.5</v>
      </c>
      <c r="DE6" s="255">
        <f>データ!DI65</f>
        <v>33.3</v>
      </c>
      <c r="DF6" s="255">
        <f>データ!DJ65</f>
        <v>114.9</v>
      </c>
      <c r="DG6" s="255">
        <f>データ!DK65</f>
        <v>64.1</v>
      </c>
      <c r="DH6" s="255">
        <f>データ!DL65</f>
        <v>108.2</v>
      </c>
      <c r="DI6" s="255">
        <f>データ!DM65</f>
        <v>50.2</v>
      </c>
      <c r="DJ6" s="255">
        <f>データ!DN65</f>
        <v>65.4</v>
      </c>
      <c r="DK6" s="255">
        <f>データ!DO65</f>
        <v>69.2</v>
      </c>
      <c r="DL6" s="255">
        <f>データ!DP65</f>
        <v>74.5</v>
      </c>
      <c r="DM6" s="255">
        <f>データ!DQ65</f>
        <v>31.5</v>
      </c>
      <c r="DN6" s="255">
        <f>データ!DR65</f>
        <v>74.1</v>
      </c>
      <c r="DO6" s="255">
        <f>データ!DS65</f>
        <v>50.2</v>
      </c>
      <c r="DP6" s="255">
        <f>データ!DT65</f>
        <v>53.9</v>
      </c>
      <c r="DQ6" s="255">
        <f>データ!DU65</f>
        <v>39.4</v>
      </c>
      <c r="DR6" s="255">
        <f>データ!DV65</f>
        <v>77.9</v>
      </c>
      <c r="DS6" s="255">
        <f>データ!DW65</f>
        <v>64.3</v>
      </c>
      <c r="DT6" s="255">
        <f>データ!DX65</f>
        <v>103</v>
      </c>
      <c r="DU6" s="255">
        <f>データ!DY65</f>
        <v>63</v>
      </c>
      <c r="DV6" s="255">
        <f>データ!DZ65</f>
        <v>49.8</v>
      </c>
      <c r="DW6" s="255">
        <f>データ!EA65</f>
        <v>65.5</v>
      </c>
      <c r="DX6" s="255">
        <f>データ!EB65</f>
        <v>61.9</v>
      </c>
      <c r="DY6" s="255">
        <f>データ!EC65</f>
        <v>34.6</v>
      </c>
      <c r="DZ6" s="255">
        <f>データ!ED65</f>
        <v>80.7</v>
      </c>
      <c r="EA6" s="255">
        <f>データ!EE65</f>
        <v>79.1</v>
      </c>
      <c r="EB6" s="255">
        <f>データ!EF65</f>
        <v>46.7</v>
      </c>
      <c r="EC6" s="255">
        <f>データ!EG65</f>
        <v>32.3</v>
      </c>
      <c r="ED6" s="255">
        <f>データ!EH65</f>
        <v>86.2</v>
      </c>
      <c r="EE6" s="255">
        <f>データ!EI65</f>
        <v>51.4</v>
      </c>
      <c r="EF6" s="255">
        <f>データ!EJ65</f>
        <v>91.3</v>
      </c>
      <c r="EG6" s="255">
        <f>データ!EK65</f>
        <v>45.1</v>
      </c>
      <c r="EH6" s="255">
        <f>データ!EL65</f>
        <v>58.7</v>
      </c>
      <c r="EI6" s="255">
        <f>データ!EM65</f>
        <v>46.4</v>
      </c>
      <c r="EJ6" s="255">
        <f>データ!EN65</f>
        <v>68.9</v>
      </c>
      <c r="EK6" s="255">
        <f>データ!EO65</f>
        <v>47.2</v>
      </c>
      <c r="EL6" s="255">
        <f>データ!EP65</f>
        <v>60.4</v>
      </c>
      <c r="EM6" s="255">
        <f>データ!EQ65</f>
        <v>56.9</v>
      </c>
      <c r="EN6" s="255">
        <f>データ!ER65</f>
        <v>49.8</v>
      </c>
      <c r="EO6" s="255">
        <f>データ!ES65</f>
        <v>0</v>
      </c>
      <c r="EP6" s="255">
        <f>データ!ET65</f>
        <v>0</v>
      </c>
      <c r="EQ6" s="255">
        <f>データ!EU65</f>
        <v>0</v>
      </c>
      <c r="ER6" s="255">
        <f>データ!EV65</f>
        <v>0</v>
      </c>
      <c r="ES6" s="255">
        <f>データ!EW65</f>
        <v>0</v>
      </c>
      <c r="ET6" s="255">
        <f>データ!EX65</f>
        <v>0</v>
      </c>
      <c r="EU6" s="255">
        <f>データ!EY65</f>
        <v>0</v>
      </c>
      <c r="EV6" s="255">
        <f>データ!EZ65</f>
        <v>0</v>
      </c>
      <c r="EW6" s="255">
        <f>データ!FA65</f>
        <v>0</v>
      </c>
      <c r="EX6" s="255">
        <f>データ!FB65</f>
        <v>0</v>
      </c>
      <c r="EY6" s="255">
        <f>データ!FC65</f>
        <v>0</v>
      </c>
      <c r="EZ6" s="255">
        <f>データ!FD65</f>
        <v>0</v>
      </c>
      <c r="FA6" s="255">
        <f>データ!FE65</f>
        <v>0</v>
      </c>
      <c r="FB6" s="255">
        <f>データ!FF65</f>
        <v>0</v>
      </c>
      <c r="FC6" s="255">
        <f>データ!FG65</f>
        <v>0</v>
      </c>
      <c r="FD6" s="255">
        <f>データ!FH65</f>
        <v>0</v>
      </c>
      <c r="FE6" s="255">
        <f>データ!FI65</f>
        <v>0</v>
      </c>
      <c r="FF6" s="255">
        <f>データ!FJ65</f>
        <v>0</v>
      </c>
      <c r="FG6" s="255">
        <f>データ!FK65</f>
        <v>0</v>
      </c>
      <c r="FH6" s="255">
        <f>データ!FL65</f>
        <v>0</v>
      </c>
      <c r="FI6" s="255">
        <f>データ!FM65</f>
        <v>0</v>
      </c>
      <c r="FJ6" s="255">
        <f>データ!FN65</f>
        <v>0</v>
      </c>
      <c r="FK6" s="255">
        <f>データ!FO65</f>
        <v>0</v>
      </c>
      <c r="FL6" s="255">
        <f>データ!FP65</f>
        <v>0</v>
      </c>
      <c r="FM6" s="255">
        <f>データ!FQ65</f>
        <v>0</v>
      </c>
      <c r="FN6" s="255">
        <f>データ!FR65</f>
        <v>0</v>
      </c>
      <c r="FO6" s="255">
        <f>データ!FS65</f>
        <v>0</v>
      </c>
      <c r="FP6" s="255">
        <f>データ!FT65</f>
        <v>0</v>
      </c>
      <c r="FQ6" s="255">
        <f>データ!FU65</f>
        <v>0</v>
      </c>
      <c r="FR6" s="255">
        <f>データ!FV65</f>
        <v>0</v>
      </c>
      <c r="FS6" s="255">
        <f>データ!FW65</f>
        <v>0</v>
      </c>
      <c r="FT6" s="255">
        <f>データ!FX65</f>
        <v>0</v>
      </c>
      <c r="FU6" s="255">
        <f>データ!FY65</f>
        <v>0</v>
      </c>
      <c r="FV6" s="255">
        <f>データ!FZ65</f>
        <v>0</v>
      </c>
      <c r="FW6" s="255">
        <f>データ!GA65</f>
        <v>0</v>
      </c>
      <c r="FX6" s="255">
        <f>データ!GB65</f>
        <v>0</v>
      </c>
      <c r="FY6" s="255">
        <f>データ!GC65</f>
        <v>0</v>
      </c>
      <c r="FZ6" s="255">
        <f>データ!GD65</f>
        <v>0</v>
      </c>
      <c r="GA6" s="255">
        <f>データ!GE65</f>
        <v>0</v>
      </c>
      <c r="GB6" s="255">
        <f>データ!GF65</f>
        <v>0</v>
      </c>
      <c r="GC6" s="255">
        <f>データ!GG65</f>
        <v>0</v>
      </c>
      <c r="GD6" s="255">
        <f>データ!GH65</f>
        <v>0</v>
      </c>
      <c r="GE6" s="255">
        <f>データ!GI65</f>
        <v>0</v>
      </c>
      <c r="GF6" s="255">
        <f>データ!GJ65</f>
        <v>0</v>
      </c>
      <c r="GG6" s="255">
        <f>データ!GK65</f>
        <v>0</v>
      </c>
      <c r="GH6" s="255">
        <f>データ!GL65</f>
        <v>0</v>
      </c>
      <c r="GI6" s="255">
        <f>データ!GM65</f>
        <v>0</v>
      </c>
      <c r="GJ6" s="255">
        <f>データ!GN65</f>
        <v>0</v>
      </c>
      <c r="GK6" s="255">
        <f>データ!GO65</f>
        <v>0</v>
      </c>
      <c r="GL6" s="255">
        <f>データ!GP65</f>
        <v>0</v>
      </c>
      <c r="GM6" s="255">
        <f>データ!GQ65</f>
        <v>0</v>
      </c>
      <c r="GN6" s="255">
        <f>データ!GR65</f>
        <v>0</v>
      </c>
      <c r="GO6" s="255">
        <f>データ!GS65</f>
        <v>0</v>
      </c>
      <c r="GP6" s="255">
        <f>データ!GT65</f>
        <v>0</v>
      </c>
      <c r="GQ6" s="255">
        <f>データ!GU65</f>
        <v>0</v>
      </c>
      <c r="GR6" s="255">
        <f>データ!GV65</f>
        <v>0</v>
      </c>
      <c r="GS6" s="255">
        <f>データ!GW65</f>
        <v>0</v>
      </c>
      <c r="GT6" s="255">
        <f>データ!GX65</f>
        <v>0</v>
      </c>
      <c r="GU6" s="255">
        <f>データ!GY65</f>
        <v>0</v>
      </c>
      <c r="GV6" s="255">
        <f>データ!GZ65</f>
        <v>0</v>
      </c>
      <c r="GW6" s="255">
        <f>データ!HA65</f>
        <v>0</v>
      </c>
    </row>
    <row r="7" spans="1:205" ht="21.75" customHeight="1">
      <c r="A7" s="255" t="str">
        <f>データ!D66</f>
        <v>国内船</v>
      </c>
      <c r="B7" s="255">
        <f>データ!F66</f>
        <v>33.8</v>
      </c>
      <c r="C7" s="255">
        <f>データ!G66</f>
        <v>16.7</v>
      </c>
      <c r="D7" s="255">
        <f>データ!H66</f>
        <v>107.5</v>
      </c>
      <c r="E7" s="255">
        <f>データ!I66</f>
        <v>29.7</v>
      </c>
      <c r="F7" s="255">
        <f>データ!J66</f>
        <v>86.4</v>
      </c>
      <c r="G7" s="255">
        <f>データ!K66</f>
        <v>199.2</v>
      </c>
      <c r="H7" s="255">
        <f>データ!L66</f>
        <v>80.6</v>
      </c>
      <c r="I7" s="255">
        <f>データ!M66</f>
        <v>39.8</v>
      </c>
      <c r="J7" s="255">
        <f>データ!N66</f>
        <v>38.4</v>
      </c>
      <c r="K7" s="255">
        <f>データ!O66</f>
        <v>34.5</v>
      </c>
      <c r="L7" s="255">
        <f>データ!P66</f>
        <v>40.3</v>
      </c>
      <c r="M7" s="255">
        <f>データ!Q66</f>
        <v>48.5</v>
      </c>
      <c r="N7" s="255">
        <f>データ!R66</f>
        <v>82.2</v>
      </c>
      <c r="O7" s="255">
        <f>データ!S66</f>
        <v>20.9</v>
      </c>
      <c r="P7" s="255">
        <f>データ!T66</f>
        <v>269.9</v>
      </c>
      <c r="Q7" s="255">
        <f>データ!U66</f>
        <v>18.7</v>
      </c>
      <c r="R7" s="255">
        <f>データ!V66</f>
        <v>16</v>
      </c>
      <c r="S7" s="255">
        <f>データ!W66</f>
        <v>28.7</v>
      </c>
      <c r="T7" s="255">
        <f>データ!X66</f>
        <v>391.7</v>
      </c>
      <c r="U7" s="255">
        <f>データ!Y66</f>
        <v>36.8</v>
      </c>
      <c r="V7" s="255">
        <f>データ!Z66</f>
        <v>48.1</v>
      </c>
      <c r="W7" s="255">
        <f>データ!AA66</f>
        <v>40.1</v>
      </c>
      <c r="X7" s="255">
        <f>データ!AB66</f>
        <v>49.2</v>
      </c>
      <c r="Y7" s="255">
        <f>データ!AC66</f>
        <v>63.5</v>
      </c>
      <c r="Z7" s="255">
        <f>データ!AD66</f>
        <v>78.9</v>
      </c>
      <c r="AA7" s="255">
        <f>データ!AE66</f>
        <v>61.5</v>
      </c>
      <c r="AB7" s="255">
        <f>データ!AF66</f>
        <v>66.6</v>
      </c>
      <c r="AC7" s="255">
        <f>データ!AG66</f>
        <v>72.4</v>
      </c>
      <c r="AD7" s="255">
        <f>データ!AH66</f>
        <v>29.1</v>
      </c>
      <c r="AE7" s="255">
        <f>データ!AI66</f>
        <v>60.2</v>
      </c>
      <c r="AF7" s="255">
        <f>データ!AJ66</f>
        <v>87.6</v>
      </c>
      <c r="AG7" s="255">
        <f>データ!AK66</f>
        <v>105</v>
      </c>
      <c r="AH7" s="255">
        <f>データ!AL66</f>
        <v>108.7</v>
      </c>
      <c r="AI7" s="255">
        <f>データ!AM66</f>
        <v>25.9</v>
      </c>
      <c r="AJ7" s="255">
        <f>データ!AN66</f>
        <v>68.3</v>
      </c>
      <c r="AK7" s="255">
        <f>データ!AO66</f>
        <v>37</v>
      </c>
      <c r="AL7" s="255">
        <f>データ!AP66</f>
        <v>30.4</v>
      </c>
      <c r="AM7" s="255">
        <f>データ!AQ66</f>
        <v>58.2</v>
      </c>
      <c r="AN7" s="255">
        <f>データ!AR66</f>
        <v>79.4</v>
      </c>
      <c r="AO7" s="255">
        <f>データ!AS66</f>
        <v>20.3</v>
      </c>
      <c r="AP7" s="255">
        <f>データ!AT66</f>
        <v>58.9</v>
      </c>
      <c r="AQ7" s="255">
        <f>データ!AU66</f>
        <v>134.1</v>
      </c>
      <c r="AR7" s="255">
        <f>データ!AV66</f>
        <v>33.6</v>
      </c>
      <c r="AS7" s="255">
        <f>データ!AW66</f>
        <v>34.6</v>
      </c>
      <c r="AT7" s="255">
        <f>データ!AX66</f>
        <v>86.4</v>
      </c>
      <c r="AU7" s="255">
        <f>データ!AY66</f>
        <v>148</v>
      </c>
      <c r="AV7" s="255">
        <f>データ!AZ66</f>
        <v>163</v>
      </c>
      <c r="AW7" s="255">
        <f>データ!BA66</f>
        <v>97.7</v>
      </c>
      <c r="AX7" s="255">
        <f>データ!BB66</f>
        <v>65.3</v>
      </c>
      <c r="AY7" s="255">
        <f>データ!BC66</f>
        <v>92.6</v>
      </c>
      <c r="AZ7" s="255">
        <f>データ!BD66</f>
        <v>118.1</v>
      </c>
      <c r="BA7" s="255">
        <f>データ!BE66</f>
        <v>90</v>
      </c>
      <c r="BB7" s="255">
        <f>データ!BF66</f>
        <v>93.5</v>
      </c>
      <c r="BC7" s="255">
        <f>データ!BG66</f>
        <v>250.1</v>
      </c>
      <c r="BD7" s="255">
        <f>データ!BH66</f>
        <v>64.7</v>
      </c>
      <c r="BE7" s="255">
        <f>データ!BI66</f>
        <v>0</v>
      </c>
      <c r="BF7" s="255">
        <f>データ!BJ66</f>
        <v>0</v>
      </c>
      <c r="BG7" s="255">
        <f>データ!BK66</f>
        <v>0</v>
      </c>
      <c r="BH7" s="255">
        <f>データ!BL66</f>
        <v>0</v>
      </c>
      <c r="BI7" s="255">
        <f>データ!BM66</f>
        <v>0</v>
      </c>
      <c r="BJ7" s="255">
        <f>データ!BN66</f>
        <v>0</v>
      </c>
      <c r="BK7" s="255">
        <f>データ!BO66</f>
        <v>0</v>
      </c>
      <c r="BL7" s="255">
        <f>データ!BP66</f>
        <v>0</v>
      </c>
      <c r="BM7" s="255">
        <f>データ!BQ66</f>
        <v>0</v>
      </c>
      <c r="BN7" s="255">
        <f>データ!BR66</f>
        <v>0</v>
      </c>
      <c r="BO7" s="255">
        <f>データ!BS66</f>
        <v>0</v>
      </c>
      <c r="BP7" s="255">
        <f>データ!BT66</f>
        <v>0</v>
      </c>
      <c r="BQ7" s="255">
        <f>データ!BU66</f>
        <v>0</v>
      </c>
      <c r="BR7" s="255">
        <f>データ!BV66</f>
        <v>0</v>
      </c>
      <c r="BS7" s="255">
        <f>データ!BW66</f>
        <v>0</v>
      </c>
      <c r="BT7" s="255">
        <f>データ!BX66</f>
        <v>0</v>
      </c>
      <c r="BU7" s="255">
        <f>データ!BY66</f>
        <v>0</v>
      </c>
      <c r="BV7" s="255">
        <f>データ!BZ66</f>
        <v>0</v>
      </c>
      <c r="BW7" s="255">
        <f>データ!CA66</f>
        <v>0</v>
      </c>
      <c r="BX7" s="255">
        <f>データ!CB66</f>
        <v>0</v>
      </c>
      <c r="BY7" s="255">
        <f>データ!CC66</f>
        <v>0</v>
      </c>
      <c r="BZ7" s="255">
        <f>データ!CD66</f>
        <v>0</v>
      </c>
      <c r="CA7" s="255">
        <f>データ!CE66</f>
        <v>0</v>
      </c>
      <c r="CB7" s="255">
        <f>データ!CF66</f>
        <v>0</v>
      </c>
      <c r="CC7" s="255">
        <f>データ!CG66</f>
        <v>0</v>
      </c>
      <c r="CD7" s="255">
        <f>データ!CH66</f>
        <v>0</v>
      </c>
      <c r="CE7" s="255">
        <f>データ!CI66</f>
        <v>0</v>
      </c>
      <c r="CF7" s="255">
        <f>データ!CJ66</f>
        <v>0</v>
      </c>
      <c r="CG7" s="255">
        <f>データ!CK66</f>
        <v>0</v>
      </c>
      <c r="CH7" s="255">
        <f>データ!CL66</f>
        <v>0</v>
      </c>
      <c r="CI7" s="255">
        <f>データ!CM66</f>
        <v>0</v>
      </c>
      <c r="CJ7" s="255">
        <f>データ!CN66</f>
        <v>0</v>
      </c>
      <c r="CK7" s="255">
        <f>データ!CO66</f>
        <v>0</v>
      </c>
      <c r="CL7" s="255">
        <f>データ!CP66</f>
        <v>0</v>
      </c>
      <c r="CM7" s="255">
        <f>データ!CQ66</f>
        <v>0</v>
      </c>
      <c r="CN7" s="255">
        <f>データ!CR66</f>
        <v>0</v>
      </c>
      <c r="CO7" s="255">
        <f>データ!CS66</f>
        <v>0</v>
      </c>
      <c r="CP7" s="255">
        <f>データ!CT66</f>
        <v>0</v>
      </c>
      <c r="CQ7" s="255">
        <f>データ!CU66</f>
        <v>0</v>
      </c>
      <c r="CR7" s="255">
        <f>データ!CV66</f>
        <v>0</v>
      </c>
      <c r="CS7" s="255">
        <f>データ!CW66</f>
        <v>0</v>
      </c>
      <c r="CT7" s="255">
        <f>データ!CX66</f>
        <v>282.3</v>
      </c>
      <c r="CU7" s="255">
        <f>データ!CY66</f>
        <v>71.7</v>
      </c>
      <c r="CV7" s="255">
        <f>データ!CZ66</f>
        <v>209.5</v>
      </c>
      <c r="CW7" s="255">
        <f>データ!DA66</f>
        <v>202.2</v>
      </c>
      <c r="CX7" s="255">
        <f>データ!DB66</f>
        <v>195.1</v>
      </c>
      <c r="CY7" s="255">
        <f>データ!DC66</f>
        <v>342</v>
      </c>
      <c r="CZ7" s="255">
        <f>データ!DD66</f>
        <v>88.7</v>
      </c>
      <c r="DA7" s="255">
        <f>データ!DE66</f>
        <v>105.1</v>
      </c>
      <c r="DB7" s="255">
        <f>データ!DF66</f>
        <v>124.5</v>
      </c>
      <c r="DC7" s="255">
        <f>データ!DG66</f>
        <v>132.7</v>
      </c>
      <c r="DD7" s="255">
        <f>データ!DH66</f>
        <v>80.7</v>
      </c>
      <c r="DE7" s="255">
        <f>データ!DI66</f>
        <v>32.3</v>
      </c>
      <c r="DF7" s="255">
        <f>データ!DJ66</f>
        <v>167.3</v>
      </c>
      <c r="DG7" s="255">
        <f>データ!DK66</f>
        <v>118.6</v>
      </c>
      <c r="DH7" s="255">
        <f>データ!DL66</f>
        <v>235.4</v>
      </c>
      <c r="DI7" s="255">
        <f>データ!DM66</f>
        <v>65.5</v>
      </c>
      <c r="DJ7" s="255">
        <f>データ!DN66</f>
        <v>125.8</v>
      </c>
      <c r="DK7" s="255">
        <f>データ!DO66</f>
        <v>178.3</v>
      </c>
      <c r="DL7" s="255">
        <f>データ!DP66</f>
        <v>96.5</v>
      </c>
      <c r="DM7" s="255">
        <f>データ!DQ66</f>
        <v>46.4</v>
      </c>
      <c r="DN7" s="255">
        <f>データ!DR66</f>
        <v>370</v>
      </c>
      <c r="DO7" s="255">
        <f>データ!DS66</f>
        <v>83.6</v>
      </c>
      <c r="DP7" s="255">
        <f>データ!DT66</f>
        <v>53.1</v>
      </c>
      <c r="DQ7" s="255">
        <f>データ!DU66</f>
        <v>169.8</v>
      </c>
      <c r="DR7" s="255">
        <f>データ!DV66</f>
        <v>89.1</v>
      </c>
      <c r="DS7" s="255">
        <f>データ!DW66</f>
        <v>96</v>
      </c>
      <c r="DT7" s="255">
        <f>データ!DX66</f>
        <v>386.8</v>
      </c>
      <c r="DU7" s="255">
        <f>データ!DY66</f>
        <v>121</v>
      </c>
      <c r="DV7" s="255">
        <f>データ!DZ66</f>
        <v>162.1</v>
      </c>
      <c r="DW7" s="255">
        <f>データ!EA66</f>
        <v>202.8</v>
      </c>
      <c r="DX7" s="255">
        <f>データ!EB66</f>
        <v>198.1</v>
      </c>
      <c r="DY7" s="255">
        <f>データ!EC66</f>
        <v>81.7</v>
      </c>
      <c r="DZ7" s="255">
        <f>データ!ED66</f>
        <v>136.5</v>
      </c>
      <c r="EA7" s="255">
        <f>データ!EE66</f>
        <v>109</v>
      </c>
      <c r="EB7" s="255">
        <f>データ!EF66</f>
        <v>200.3</v>
      </c>
      <c r="EC7" s="255">
        <f>データ!EG66</f>
        <v>87.9</v>
      </c>
      <c r="ED7" s="255">
        <f>データ!EH66</f>
        <v>115.7</v>
      </c>
      <c r="EE7" s="255">
        <f>データ!EI66</f>
        <v>137.3</v>
      </c>
      <c r="EF7" s="255">
        <f>データ!EJ66</f>
        <v>184.2</v>
      </c>
      <c r="EG7" s="255">
        <f>データ!EK66</f>
        <v>144.3</v>
      </c>
      <c r="EH7" s="255">
        <f>データ!EL66</f>
        <v>79.5</v>
      </c>
      <c r="EI7" s="255">
        <f>データ!EM66</f>
        <v>74.9</v>
      </c>
      <c r="EJ7" s="255">
        <f>データ!EN66</f>
        <v>38.1</v>
      </c>
      <c r="EK7" s="255">
        <f>データ!EO66</f>
        <v>124.9</v>
      </c>
      <c r="EL7" s="255">
        <f>データ!EP66</f>
        <v>154.6</v>
      </c>
      <c r="EM7" s="255">
        <f>データ!EQ66</f>
        <v>223.3</v>
      </c>
      <c r="EN7" s="255">
        <f>データ!ER66</f>
        <v>172.8</v>
      </c>
      <c r="EO7" s="255">
        <f>データ!ES66</f>
        <v>0</v>
      </c>
      <c r="EP7" s="255">
        <f>データ!ET66</f>
        <v>0</v>
      </c>
      <c r="EQ7" s="255">
        <f>データ!EU66</f>
        <v>0</v>
      </c>
      <c r="ER7" s="255">
        <f>データ!EV66</f>
        <v>0</v>
      </c>
      <c r="ES7" s="255">
        <f>データ!EW66</f>
        <v>0</v>
      </c>
      <c r="ET7" s="255">
        <f>データ!EX66</f>
        <v>0</v>
      </c>
      <c r="EU7" s="255">
        <f>データ!EY66</f>
        <v>0</v>
      </c>
      <c r="EV7" s="255">
        <f>データ!EZ66</f>
        <v>0</v>
      </c>
      <c r="EW7" s="255">
        <f>データ!FA66</f>
        <v>0</v>
      </c>
      <c r="EX7" s="255">
        <f>データ!FB66</f>
        <v>0</v>
      </c>
      <c r="EY7" s="255">
        <f>データ!FC66</f>
        <v>0</v>
      </c>
      <c r="EZ7" s="255">
        <f>データ!FD66</f>
        <v>0</v>
      </c>
      <c r="FA7" s="255">
        <f>データ!FE66</f>
        <v>0</v>
      </c>
      <c r="FB7" s="255">
        <f>データ!FF66</f>
        <v>0</v>
      </c>
      <c r="FC7" s="255">
        <f>データ!FG66</f>
        <v>0</v>
      </c>
      <c r="FD7" s="255">
        <f>データ!FH66</f>
        <v>0</v>
      </c>
      <c r="FE7" s="255">
        <f>データ!FI66</f>
        <v>0</v>
      </c>
      <c r="FF7" s="255">
        <f>データ!FJ66</f>
        <v>0</v>
      </c>
      <c r="FG7" s="255">
        <f>データ!FK66</f>
        <v>0</v>
      </c>
      <c r="FH7" s="255">
        <f>データ!FL66</f>
        <v>0</v>
      </c>
      <c r="FI7" s="255">
        <f>データ!FM66</f>
        <v>0</v>
      </c>
      <c r="FJ7" s="255">
        <f>データ!FN66</f>
        <v>0</v>
      </c>
      <c r="FK7" s="255">
        <f>データ!FO66</f>
        <v>0</v>
      </c>
      <c r="FL7" s="255">
        <f>データ!FP66</f>
        <v>0</v>
      </c>
      <c r="FM7" s="255">
        <f>データ!FQ66</f>
        <v>0</v>
      </c>
      <c r="FN7" s="255">
        <f>データ!FR66</f>
        <v>0</v>
      </c>
      <c r="FO7" s="255">
        <f>データ!FS66</f>
        <v>0</v>
      </c>
      <c r="FP7" s="255">
        <f>データ!FT66</f>
        <v>0</v>
      </c>
      <c r="FQ7" s="255">
        <f>データ!FU66</f>
        <v>0</v>
      </c>
      <c r="FR7" s="255">
        <f>データ!FV66</f>
        <v>0</v>
      </c>
      <c r="FS7" s="255">
        <f>データ!FW66</f>
        <v>0</v>
      </c>
      <c r="FT7" s="255">
        <f>データ!FX66</f>
        <v>0</v>
      </c>
      <c r="FU7" s="255">
        <f>データ!FY66</f>
        <v>0</v>
      </c>
      <c r="FV7" s="255">
        <f>データ!FZ66</f>
        <v>0</v>
      </c>
      <c r="FW7" s="255">
        <f>データ!GA66</f>
        <v>0</v>
      </c>
      <c r="FX7" s="255">
        <f>データ!GB66</f>
        <v>0</v>
      </c>
      <c r="FY7" s="255">
        <f>データ!GC66</f>
        <v>0</v>
      </c>
      <c r="FZ7" s="255">
        <f>データ!GD66</f>
        <v>0</v>
      </c>
      <c r="GA7" s="255">
        <f>データ!GE66</f>
        <v>0</v>
      </c>
      <c r="GB7" s="255">
        <f>データ!GF66</f>
        <v>0</v>
      </c>
      <c r="GC7" s="255">
        <f>データ!GG66</f>
        <v>0</v>
      </c>
      <c r="GD7" s="255">
        <f>データ!GH66</f>
        <v>0</v>
      </c>
      <c r="GE7" s="255">
        <f>データ!GI66</f>
        <v>0</v>
      </c>
      <c r="GF7" s="255">
        <f>データ!GJ66</f>
        <v>0</v>
      </c>
      <c r="GG7" s="255">
        <f>データ!GK66</f>
        <v>0</v>
      </c>
      <c r="GH7" s="255">
        <f>データ!GL66</f>
        <v>0</v>
      </c>
      <c r="GI7" s="255">
        <f>データ!GM66</f>
        <v>0</v>
      </c>
      <c r="GJ7" s="255">
        <f>データ!GN66</f>
        <v>0</v>
      </c>
      <c r="GK7" s="255">
        <f>データ!GO66</f>
        <v>0</v>
      </c>
      <c r="GL7" s="255">
        <f>データ!GP66</f>
        <v>0</v>
      </c>
      <c r="GM7" s="255">
        <f>データ!GQ66</f>
        <v>0</v>
      </c>
      <c r="GN7" s="255">
        <f>データ!GR66</f>
        <v>0</v>
      </c>
      <c r="GO7" s="255">
        <f>データ!GS66</f>
        <v>0</v>
      </c>
      <c r="GP7" s="255">
        <f>データ!GT66</f>
        <v>0</v>
      </c>
      <c r="GQ7" s="255">
        <f>データ!GU66</f>
        <v>0</v>
      </c>
      <c r="GR7" s="255">
        <f>データ!GV66</f>
        <v>0</v>
      </c>
      <c r="GS7" s="255">
        <f>データ!GW66</f>
        <v>0</v>
      </c>
      <c r="GT7" s="255">
        <f>データ!GX66</f>
        <v>0</v>
      </c>
      <c r="GU7" s="255">
        <f>データ!GY66</f>
        <v>0</v>
      </c>
      <c r="GV7" s="255">
        <f>データ!GZ66</f>
        <v>0</v>
      </c>
      <c r="GW7" s="255">
        <f>データ!HA66</f>
        <v>0</v>
      </c>
    </row>
    <row r="8" spans="1:205" ht="21.75" customHeight="1">
      <c r="A8" s="255" t="str">
        <f>データ!D67</f>
        <v>輸出船</v>
      </c>
      <c r="B8" s="255">
        <f>データ!F67</f>
        <v>75.5</v>
      </c>
      <c r="C8" s="255">
        <f>データ!G67</f>
        <v>72.1</v>
      </c>
      <c r="D8" s="255">
        <f>データ!H67</f>
        <v>51.9</v>
      </c>
      <c r="E8" s="255">
        <f>データ!I67</f>
        <v>47.6</v>
      </c>
      <c r="F8" s="255">
        <f>データ!J67</f>
        <v>62.7</v>
      </c>
      <c r="G8" s="255">
        <f>データ!K67</f>
        <v>64.3</v>
      </c>
      <c r="H8" s="255">
        <f>データ!L67</f>
        <v>47.4</v>
      </c>
      <c r="I8" s="255">
        <f>データ!M67</f>
        <v>35.2</v>
      </c>
      <c r="J8" s="255">
        <f>データ!N67</f>
        <v>67.5</v>
      </c>
      <c r="K8" s="255">
        <f>データ!O67</f>
        <v>66</v>
      </c>
      <c r="L8" s="255">
        <f>データ!P67</f>
        <v>31.1</v>
      </c>
      <c r="M8" s="255">
        <f>データ!Q67</f>
        <v>34.8</v>
      </c>
      <c r="N8" s="255">
        <f>データ!R67</f>
        <v>55.4</v>
      </c>
      <c r="O8" s="255">
        <f>データ!S67</f>
        <v>48.3</v>
      </c>
      <c r="P8" s="255">
        <f>データ!T67</f>
        <v>71.7</v>
      </c>
      <c r="Q8" s="255">
        <f>データ!U67</f>
        <v>50.5</v>
      </c>
      <c r="R8" s="255">
        <f>データ!V67</f>
        <v>35.5</v>
      </c>
      <c r="S8" s="255">
        <f>データ!W67</f>
        <v>52.5</v>
      </c>
      <c r="T8" s="255">
        <f>データ!X67</f>
        <v>57.8</v>
      </c>
      <c r="U8" s="255">
        <f>データ!Y67</f>
        <v>42.1</v>
      </c>
      <c r="V8" s="255">
        <f>データ!Z67</f>
        <v>57.2</v>
      </c>
      <c r="W8" s="255">
        <f>データ!AA67</f>
        <v>53.2</v>
      </c>
      <c r="X8" s="255">
        <f>データ!AB67</f>
        <v>61.5</v>
      </c>
      <c r="Y8" s="255">
        <f>データ!AC67</f>
        <v>43.1</v>
      </c>
      <c r="Z8" s="255">
        <f>データ!AD67</f>
        <v>90.3</v>
      </c>
      <c r="AA8" s="255">
        <f>データ!AE67</f>
        <v>66.3</v>
      </c>
      <c r="AB8" s="255">
        <f>データ!AF67</f>
        <v>94.6</v>
      </c>
      <c r="AC8" s="255">
        <f>データ!AG67</f>
        <v>53.4</v>
      </c>
      <c r="AD8" s="255">
        <f>データ!AH67</f>
        <v>52.3</v>
      </c>
      <c r="AE8" s="255">
        <f>データ!AI67</f>
        <v>40.5</v>
      </c>
      <c r="AF8" s="255">
        <f>データ!AJ67</f>
        <v>61.6</v>
      </c>
      <c r="AG8" s="255">
        <f>データ!AK67</f>
        <v>53.5</v>
      </c>
      <c r="AH8" s="255">
        <f>データ!AL67</f>
        <v>68.8</v>
      </c>
      <c r="AI8" s="255">
        <f>データ!AM67</f>
        <v>60.5</v>
      </c>
      <c r="AJ8" s="255">
        <f>データ!AN67</f>
        <v>72.2</v>
      </c>
      <c r="AK8" s="255">
        <f>データ!AO67</f>
        <v>51</v>
      </c>
      <c r="AL8" s="255">
        <f>データ!AP67</f>
        <v>105.2</v>
      </c>
      <c r="AM8" s="255">
        <f>データ!AQ67</f>
        <v>36.1</v>
      </c>
      <c r="AN8" s="255">
        <f>データ!AR67</f>
        <v>105.1</v>
      </c>
      <c r="AO8" s="255">
        <f>データ!AS67</f>
        <v>53.7</v>
      </c>
      <c r="AP8" s="255">
        <f>データ!AT67</f>
        <v>51.6</v>
      </c>
      <c r="AQ8" s="255">
        <f>データ!AU67</f>
        <v>113.3</v>
      </c>
      <c r="AR8" s="255">
        <f>データ!AV67</f>
        <v>82.6</v>
      </c>
      <c r="AS8" s="255">
        <f>データ!AW67</f>
        <v>46.2</v>
      </c>
      <c r="AT8" s="255">
        <f>データ!AX67</f>
        <v>67.5</v>
      </c>
      <c r="AU8" s="255">
        <f>データ!AY67</f>
        <v>77.7</v>
      </c>
      <c r="AV8" s="255">
        <f>データ!AZ67</f>
        <v>68.8</v>
      </c>
      <c r="AW8" s="255">
        <f>データ!BA67</f>
        <v>63.8</v>
      </c>
      <c r="AX8" s="255">
        <f>データ!BB67</f>
        <v>108.5</v>
      </c>
      <c r="AY8" s="255">
        <f>データ!BC67</f>
        <v>72.6</v>
      </c>
      <c r="AZ8" s="255">
        <f>データ!BD67</f>
        <v>135.9</v>
      </c>
      <c r="BA8" s="255">
        <f>データ!BE67</f>
        <v>63.1</v>
      </c>
      <c r="BB8" s="255">
        <f>データ!BF67</f>
        <v>66.3</v>
      </c>
      <c r="BC8" s="255">
        <f>データ!BG67</f>
        <v>83.7</v>
      </c>
      <c r="BD8" s="255">
        <f>データ!BH67</f>
        <v>74.1</v>
      </c>
      <c r="BE8" s="255">
        <f>データ!BI67</f>
        <v>0</v>
      </c>
      <c r="BF8" s="255">
        <f>データ!BJ67</f>
        <v>0</v>
      </c>
      <c r="BG8" s="255">
        <f>データ!BK67</f>
        <v>0</v>
      </c>
      <c r="BH8" s="255">
        <f>データ!BL67</f>
        <v>0</v>
      </c>
      <c r="BI8" s="255">
        <f>データ!BM67</f>
        <v>0</v>
      </c>
      <c r="BJ8" s="255">
        <f>データ!BN67</f>
        <v>0</v>
      </c>
      <c r="BK8" s="255">
        <f>データ!BO67</f>
        <v>0</v>
      </c>
      <c r="BL8" s="255">
        <f>データ!BP67</f>
        <v>0</v>
      </c>
      <c r="BM8" s="255">
        <f>データ!BQ67</f>
        <v>0</v>
      </c>
      <c r="BN8" s="255">
        <f>データ!BR67</f>
        <v>0</v>
      </c>
      <c r="BO8" s="255">
        <f>データ!BS67</f>
        <v>0</v>
      </c>
      <c r="BP8" s="255">
        <f>データ!BT67</f>
        <v>0</v>
      </c>
      <c r="BQ8" s="255">
        <f>データ!BU67</f>
        <v>0</v>
      </c>
      <c r="BR8" s="255">
        <f>データ!BV67</f>
        <v>0</v>
      </c>
      <c r="BS8" s="255">
        <f>データ!BW67</f>
        <v>0</v>
      </c>
      <c r="BT8" s="255">
        <f>データ!BX67</f>
        <v>0</v>
      </c>
      <c r="BU8" s="255">
        <f>データ!BY67</f>
        <v>0</v>
      </c>
      <c r="BV8" s="255">
        <f>データ!BZ67</f>
        <v>0</v>
      </c>
      <c r="BW8" s="255">
        <f>データ!CA67</f>
        <v>0</v>
      </c>
      <c r="BX8" s="255">
        <f>データ!CB67</f>
        <v>0</v>
      </c>
      <c r="BY8" s="255">
        <f>データ!CC67</f>
        <v>0</v>
      </c>
      <c r="BZ8" s="255">
        <f>データ!CD67</f>
        <v>0</v>
      </c>
      <c r="CA8" s="255">
        <f>データ!CE67</f>
        <v>0</v>
      </c>
      <c r="CB8" s="255">
        <f>データ!CF67</f>
        <v>0</v>
      </c>
      <c r="CC8" s="255">
        <f>データ!CG67</f>
        <v>0</v>
      </c>
      <c r="CD8" s="255">
        <f>データ!CH67</f>
        <v>0</v>
      </c>
      <c r="CE8" s="255">
        <f>データ!CI67</f>
        <v>0</v>
      </c>
      <c r="CF8" s="255">
        <f>データ!CJ67</f>
        <v>0</v>
      </c>
      <c r="CG8" s="255">
        <f>データ!CK67</f>
        <v>0</v>
      </c>
      <c r="CH8" s="255">
        <f>データ!CL67</f>
        <v>0</v>
      </c>
      <c r="CI8" s="255">
        <f>データ!CM67</f>
        <v>0</v>
      </c>
      <c r="CJ8" s="255">
        <f>データ!CN67</f>
        <v>0</v>
      </c>
      <c r="CK8" s="255">
        <f>データ!CO67</f>
        <v>0</v>
      </c>
      <c r="CL8" s="255">
        <f>データ!CP67</f>
        <v>0</v>
      </c>
      <c r="CM8" s="255">
        <f>データ!CQ67</f>
        <v>0</v>
      </c>
      <c r="CN8" s="255">
        <f>データ!CR67</f>
        <v>0</v>
      </c>
      <c r="CO8" s="255">
        <f>データ!CS67</f>
        <v>0</v>
      </c>
      <c r="CP8" s="255">
        <f>データ!CT67</f>
        <v>0</v>
      </c>
      <c r="CQ8" s="255">
        <f>データ!CU67</f>
        <v>0</v>
      </c>
      <c r="CR8" s="255">
        <f>データ!CV67</f>
        <v>0</v>
      </c>
      <c r="CS8" s="255">
        <f>データ!CW67</f>
        <v>0</v>
      </c>
      <c r="CT8" s="255">
        <f>データ!CX67</f>
        <v>123.3</v>
      </c>
      <c r="CU8" s="255">
        <f>データ!CY67</f>
        <v>68.7</v>
      </c>
      <c r="CV8" s="255">
        <f>データ!CZ67</f>
        <v>103.7</v>
      </c>
      <c r="CW8" s="255">
        <f>データ!DA67</f>
        <v>92.9</v>
      </c>
      <c r="CX8" s="255">
        <f>データ!DB67</f>
        <v>61.3</v>
      </c>
      <c r="CY8" s="255">
        <f>データ!DC67</f>
        <v>126.5</v>
      </c>
      <c r="CZ8" s="255">
        <f>データ!DD67</f>
        <v>56.5</v>
      </c>
      <c r="DA8" s="255">
        <f>データ!DE67</f>
        <v>47.7</v>
      </c>
      <c r="DB8" s="255">
        <f>データ!DF67</f>
        <v>64.4</v>
      </c>
      <c r="DC8" s="255">
        <f>データ!DG67</f>
        <v>46.2</v>
      </c>
      <c r="DD8" s="255">
        <f>データ!DH67</f>
        <v>53.5</v>
      </c>
      <c r="DE8" s="255">
        <f>データ!DI67</f>
        <v>33.3</v>
      </c>
      <c r="DF8" s="255">
        <f>データ!DJ67</f>
        <v>110.9</v>
      </c>
      <c r="DG8" s="255">
        <f>データ!DK67</f>
        <v>59.9</v>
      </c>
      <c r="DH8" s="255">
        <f>データ!DL67</f>
        <v>98.5</v>
      </c>
      <c r="DI8" s="255">
        <f>データ!DM67</f>
        <v>49</v>
      </c>
      <c r="DJ8" s="255">
        <f>データ!DN67</f>
        <v>60.8</v>
      </c>
      <c r="DK8" s="255">
        <f>データ!DO67</f>
        <v>60.9</v>
      </c>
      <c r="DL8" s="255">
        <f>データ!DP67</f>
        <v>72.9</v>
      </c>
      <c r="DM8" s="255">
        <f>データ!DQ67</f>
        <v>30.4</v>
      </c>
      <c r="DN8" s="255">
        <f>データ!DR67</f>
        <v>51.6</v>
      </c>
      <c r="DO8" s="255">
        <f>データ!DS67</f>
        <v>47.7</v>
      </c>
      <c r="DP8" s="255">
        <f>データ!DT67</f>
        <v>54</v>
      </c>
      <c r="DQ8" s="255">
        <f>データ!DU67</f>
        <v>29.5</v>
      </c>
      <c r="DR8" s="255">
        <f>データ!DV67</f>
        <v>77</v>
      </c>
      <c r="DS8" s="255">
        <f>データ!DW67</f>
        <v>61.9</v>
      </c>
      <c r="DT8" s="255">
        <f>データ!DX67</f>
        <v>81.5</v>
      </c>
      <c r="DU8" s="255">
        <f>データ!DY67</f>
        <v>58.6</v>
      </c>
      <c r="DV8" s="255">
        <f>データ!DZ67</f>
        <v>41.2</v>
      </c>
      <c r="DW8" s="255">
        <f>データ!EA67</f>
        <v>55.1</v>
      </c>
      <c r="DX8" s="255">
        <f>データ!EB67</f>
        <v>51.6</v>
      </c>
      <c r="DY8" s="255">
        <f>データ!EC67</f>
        <v>31.1</v>
      </c>
      <c r="DZ8" s="255">
        <f>データ!ED67</f>
        <v>76.5</v>
      </c>
      <c r="EA8" s="255">
        <f>データ!EE67</f>
        <v>76.8</v>
      </c>
      <c r="EB8" s="255">
        <f>データ!EF67</f>
        <v>35</v>
      </c>
      <c r="EC8" s="255">
        <f>データ!EG67</f>
        <v>28</v>
      </c>
      <c r="ED8" s="255">
        <f>データ!EH67</f>
        <v>84</v>
      </c>
      <c r="EE8" s="255">
        <f>データ!EI67</f>
        <v>44.9</v>
      </c>
      <c r="EF8" s="255">
        <f>データ!EJ67</f>
        <v>84.2</v>
      </c>
      <c r="EG8" s="255">
        <f>データ!EK67</f>
        <v>37.6</v>
      </c>
      <c r="EH8" s="255">
        <f>データ!EL67</f>
        <v>57.1</v>
      </c>
      <c r="EI8" s="255">
        <f>データ!EM67</f>
        <v>44.2</v>
      </c>
      <c r="EJ8" s="255">
        <f>データ!EN67</f>
        <v>71.3</v>
      </c>
      <c r="EK8" s="255">
        <f>データ!EO67</f>
        <v>41.3</v>
      </c>
      <c r="EL8" s="255">
        <f>データ!EP67</f>
        <v>53.3</v>
      </c>
      <c r="EM8" s="255">
        <f>データ!EQ67</f>
        <v>44.3</v>
      </c>
      <c r="EN8" s="255">
        <f>データ!ER67</f>
        <v>40.4</v>
      </c>
      <c r="EO8" s="255">
        <f>データ!ES67</f>
        <v>0</v>
      </c>
      <c r="EP8" s="255">
        <f>データ!ET67</f>
        <v>0</v>
      </c>
      <c r="EQ8" s="255">
        <f>データ!EU67</f>
        <v>0</v>
      </c>
      <c r="ER8" s="255">
        <f>データ!EV67</f>
        <v>0</v>
      </c>
      <c r="ES8" s="255">
        <f>データ!EW67</f>
        <v>0</v>
      </c>
      <c r="ET8" s="255">
        <f>データ!EX67</f>
        <v>0</v>
      </c>
      <c r="EU8" s="255">
        <f>データ!EY67</f>
        <v>0</v>
      </c>
      <c r="EV8" s="255">
        <f>データ!EZ67</f>
        <v>0</v>
      </c>
      <c r="EW8" s="255">
        <f>データ!FA67</f>
        <v>0</v>
      </c>
      <c r="EX8" s="255">
        <f>データ!FB67</f>
        <v>0</v>
      </c>
      <c r="EY8" s="255">
        <f>データ!FC67</f>
        <v>0</v>
      </c>
      <c r="EZ8" s="255">
        <f>データ!FD67</f>
        <v>0</v>
      </c>
      <c r="FA8" s="255">
        <f>データ!FE67</f>
        <v>0</v>
      </c>
      <c r="FB8" s="255">
        <f>データ!FF67</f>
        <v>0</v>
      </c>
      <c r="FC8" s="255">
        <f>データ!FG67</f>
        <v>0</v>
      </c>
      <c r="FD8" s="255">
        <f>データ!FH67</f>
        <v>0</v>
      </c>
      <c r="FE8" s="255">
        <f>データ!FI67</f>
        <v>0</v>
      </c>
      <c r="FF8" s="255">
        <f>データ!FJ67</f>
        <v>0</v>
      </c>
      <c r="FG8" s="255">
        <f>データ!FK67</f>
        <v>0</v>
      </c>
      <c r="FH8" s="255">
        <f>データ!FL67</f>
        <v>0</v>
      </c>
      <c r="FI8" s="255">
        <f>データ!FM67</f>
        <v>0</v>
      </c>
      <c r="FJ8" s="255">
        <f>データ!FN67</f>
        <v>0</v>
      </c>
      <c r="FK8" s="255">
        <f>データ!FO67</f>
        <v>0</v>
      </c>
      <c r="FL8" s="255">
        <f>データ!FP67</f>
        <v>0</v>
      </c>
      <c r="FM8" s="255">
        <f>データ!FQ67</f>
        <v>0</v>
      </c>
      <c r="FN8" s="255">
        <f>データ!FR67</f>
        <v>0</v>
      </c>
      <c r="FO8" s="255">
        <f>データ!FS67</f>
        <v>0</v>
      </c>
      <c r="FP8" s="255">
        <f>データ!FT67</f>
        <v>0</v>
      </c>
      <c r="FQ8" s="255">
        <f>データ!FU67</f>
        <v>0</v>
      </c>
      <c r="FR8" s="255">
        <f>データ!FV67</f>
        <v>0</v>
      </c>
      <c r="FS8" s="255">
        <f>データ!FW67</f>
        <v>0</v>
      </c>
      <c r="FT8" s="255">
        <f>データ!FX67</f>
        <v>0</v>
      </c>
      <c r="FU8" s="255">
        <f>データ!FY67</f>
        <v>0</v>
      </c>
      <c r="FV8" s="255">
        <f>データ!FZ67</f>
        <v>0</v>
      </c>
      <c r="FW8" s="255">
        <f>データ!GA67</f>
        <v>0</v>
      </c>
      <c r="FX8" s="255">
        <f>データ!GB67</f>
        <v>0</v>
      </c>
      <c r="FY8" s="255">
        <f>データ!GC67</f>
        <v>0</v>
      </c>
      <c r="FZ8" s="255">
        <f>データ!GD67</f>
        <v>0</v>
      </c>
      <c r="GA8" s="255">
        <f>データ!GE67</f>
        <v>0</v>
      </c>
      <c r="GB8" s="255">
        <f>データ!GF67</f>
        <v>0</v>
      </c>
      <c r="GC8" s="255">
        <f>データ!GG67</f>
        <v>0</v>
      </c>
      <c r="GD8" s="255">
        <f>データ!GH67</f>
        <v>0</v>
      </c>
      <c r="GE8" s="255">
        <f>データ!GI67</f>
        <v>0</v>
      </c>
      <c r="GF8" s="255">
        <f>データ!GJ67</f>
        <v>0</v>
      </c>
      <c r="GG8" s="255">
        <f>データ!GK67</f>
        <v>0</v>
      </c>
      <c r="GH8" s="255">
        <f>データ!GL67</f>
        <v>0</v>
      </c>
      <c r="GI8" s="255">
        <f>データ!GM67</f>
        <v>0</v>
      </c>
      <c r="GJ8" s="255">
        <f>データ!GN67</f>
        <v>0</v>
      </c>
      <c r="GK8" s="255">
        <f>データ!GO67</f>
        <v>0</v>
      </c>
      <c r="GL8" s="255">
        <f>データ!GP67</f>
        <v>0</v>
      </c>
      <c r="GM8" s="255">
        <f>データ!GQ67</f>
        <v>0</v>
      </c>
      <c r="GN8" s="255">
        <f>データ!GR67</f>
        <v>0</v>
      </c>
      <c r="GO8" s="255">
        <f>データ!GS67</f>
        <v>0</v>
      </c>
      <c r="GP8" s="255">
        <f>データ!GT67</f>
        <v>0</v>
      </c>
      <c r="GQ8" s="255">
        <f>データ!GU67</f>
        <v>0</v>
      </c>
      <c r="GR8" s="255">
        <f>データ!GV67</f>
        <v>0</v>
      </c>
      <c r="GS8" s="255">
        <f>データ!GW67</f>
        <v>0</v>
      </c>
      <c r="GT8" s="255">
        <f>データ!GX67</f>
        <v>0</v>
      </c>
      <c r="GU8" s="255">
        <f>データ!GY67</f>
        <v>0</v>
      </c>
      <c r="GV8" s="255">
        <f>データ!GZ67</f>
        <v>0</v>
      </c>
      <c r="GW8" s="255">
        <f>データ!HA67</f>
        <v>0</v>
      </c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P47"/>
  <sheetViews>
    <sheetView zoomScale="75" zoomScaleNormal="75" zoomScalePageLayoutView="0" workbookViewId="0" topLeftCell="A1">
      <selection activeCell="G6" sqref="G6"/>
    </sheetView>
  </sheetViews>
  <sheetFormatPr defaultColWidth="9.00390625" defaultRowHeight="13.5"/>
  <cols>
    <col min="1" max="1" width="20.75390625" style="0" customWidth="1"/>
    <col min="2" max="2" width="6.75390625" style="1" customWidth="1"/>
    <col min="3" max="3" width="8.75390625" style="0" customWidth="1"/>
    <col min="4" max="4" width="20.75390625" style="0" customWidth="1"/>
    <col min="5" max="5" width="6.75390625" style="0" customWidth="1"/>
    <col min="6" max="6" width="8.75390625" style="0" customWidth="1"/>
    <col min="8" max="11" width="8.625" style="0" customWidth="1"/>
    <col min="12" max="12" width="2.625" style="0" customWidth="1"/>
    <col min="13" max="15" width="8.625" style="0" customWidth="1"/>
    <col min="16" max="16" width="6.75390625" style="0" customWidth="1"/>
  </cols>
  <sheetData>
    <row r="1" ht="13.5"/>
    <row r="2" ht="13.5"/>
    <row r="3" spans="1:16" ht="13.5">
      <c r="A3" s="258"/>
      <c r="B3" s="6" t="s">
        <v>2</v>
      </c>
      <c r="C3" s="259" t="s">
        <v>71</v>
      </c>
      <c r="D3" s="258"/>
      <c r="E3" s="258" t="s">
        <v>10</v>
      </c>
      <c r="F3" s="259" t="s">
        <v>71</v>
      </c>
      <c r="H3" s="260"/>
      <c r="I3" s="260"/>
      <c r="J3" s="260"/>
      <c r="K3" s="260"/>
      <c r="L3" s="260"/>
      <c r="M3" s="260"/>
      <c r="N3" s="260"/>
      <c r="O3" s="260"/>
      <c r="P3" s="260"/>
    </row>
    <row r="4" spans="1:16" ht="13.5">
      <c r="A4" s="258" t="s">
        <v>93</v>
      </c>
      <c r="B4" s="6"/>
      <c r="C4" s="259"/>
      <c r="D4" s="258" t="s">
        <v>93</v>
      </c>
      <c r="E4" s="258"/>
      <c r="F4" s="259"/>
      <c r="H4" s="260"/>
      <c r="I4" s="260"/>
      <c r="J4" s="260"/>
      <c r="K4" s="260"/>
      <c r="L4" s="260"/>
      <c r="M4" s="260"/>
      <c r="N4" s="260"/>
      <c r="O4" s="260"/>
      <c r="P4" s="260"/>
    </row>
    <row r="5" spans="1:16" ht="13.5">
      <c r="A5" s="261" t="str">
        <f>+"貨  物  船     "&amp;+B17&amp;"     "&amp;+C17&amp;"."&amp;+C31</f>
        <v>貨  物  船      6     31.6</v>
      </c>
      <c r="B5" s="262">
        <f>+データ!E33</f>
        <v>6</v>
      </c>
      <c r="C5" s="263">
        <f aca="true" t="shared" si="0" ref="C5:C10">ROUND(B5/$C$12*100,1)</f>
        <v>31.6</v>
      </c>
      <c r="D5" s="264" t="str">
        <f>+"貨  物  船     "&amp;+E17&amp;"      "&amp;+F17&amp;"."&amp;+F31</f>
        <v>貨  物  船     11      58.0</v>
      </c>
      <c r="E5" s="262">
        <f>+データ!E41</f>
        <v>11</v>
      </c>
      <c r="F5" s="265">
        <v>58</v>
      </c>
      <c r="H5" s="260"/>
      <c r="I5" s="260"/>
      <c r="J5" s="260"/>
      <c r="K5" s="260"/>
      <c r="L5" s="260"/>
      <c r="M5" s="260"/>
      <c r="N5" s="260"/>
      <c r="O5" s="260"/>
      <c r="P5" s="260"/>
    </row>
    <row r="6" spans="1:16" ht="13.5">
      <c r="A6" s="264" t="str">
        <f>+"貨  客  船     "&amp;+B18&amp;"     "&amp;+C18&amp;"."&amp;+C32</f>
        <v>貨  客  船      0      0.0</v>
      </c>
      <c r="B6" s="262">
        <f>+データ!E34</f>
        <v>0</v>
      </c>
      <c r="C6" s="263">
        <f t="shared" si="0"/>
        <v>0</v>
      </c>
      <c r="D6" s="264" t="str">
        <f>+"油  送  船     "&amp;+E18&amp;"      "&amp;+F18&amp;"."&amp;+F32</f>
        <v>油  送  船      4      21.0</v>
      </c>
      <c r="E6" s="262">
        <f>+データ!E42</f>
        <v>4</v>
      </c>
      <c r="F6" s="265">
        <v>21</v>
      </c>
      <c r="H6" s="260"/>
      <c r="I6" s="260"/>
      <c r="J6" s="260"/>
      <c r="K6" s="260"/>
      <c r="L6" s="260"/>
      <c r="M6" s="260"/>
      <c r="N6" s="260"/>
      <c r="O6" s="260"/>
      <c r="P6" s="260"/>
    </row>
    <row r="7" spans="1:16" ht="13.5">
      <c r="A7" s="264" t="str">
        <f>+"客       船　   "&amp;+B19&amp;"     "&amp;+C19&amp;"."&amp;+C33</f>
        <v>客       船　    0      0.0</v>
      </c>
      <c r="B7" s="262">
        <f>+データ!E35</f>
        <v>0</v>
      </c>
      <c r="C7" s="263">
        <f t="shared" si="0"/>
        <v>0</v>
      </c>
      <c r="D7" s="264" t="str">
        <f>+"そ  の  他      "&amp;+E19&amp;"      "&amp;+F19&amp;"."&amp;+F33</f>
        <v>そ  の  他       4      21.0</v>
      </c>
      <c r="E7" s="262">
        <f>+データ!E43</f>
        <v>4</v>
      </c>
      <c r="F7" s="265">
        <f>100-F6-F5</f>
        <v>21</v>
      </c>
      <c r="H7" s="260"/>
      <c r="I7" s="260"/>
      <c r="J7" s="260"/>
      <c r="K7" s="260"/>
      <c r="L7" s="260"/>
      <c r="M7" s="260"/>
      <c r="N7" s="260"/>
      <c r="O7" s="260"/>
      <c r="P7" s="260"/>
    </row>
    <row r="8" spans="1:16" ht="13.5">
      <c r="A8" s="264" t="str">
        <f>+"航  送  船     "&amp;+B20&amp;"     "&amp;+C20&amp;"."&amp;+C34</f>
        <v>航  送  船      1      5.3</v>
      </c>
      <c r="B8" s="262">
        <f>+データ!E36</f>
        <v>1</v>
      </c>
      <c r="C8" s="263">
        <f t="shared" si="0"/>
        <v>5.3</v>
      </c>
      <c r="D8" s="266" t="str">
        <f>+"合  計  値     "&amp;+F8</f>
        <v>合  計  値     19</v>
      </c>
      <c r="E8" s="258"/>
      <c r="F8" s="259">
        <f>SUM(E5:E7)</f>
        <v>19</v>
      </c>
      <c r="H8" s="260"/>
      <c r="I8" s="260"/>
      <c r="J8" s="260"/>
      <c r="K8" s="260"/>
      <c r="L8" s="260"/>
      <c r="M8" s="260"/>
      <c r="N8" s="260"/>
      <c r="O8" s="260"/>
      <c r="P8" s="260"/>
    </row>
    <row r="9" spans="1:16" ht="13.5">
      <c r="A9" s="264" t="str">
        <f>+"油  送  船     "&amp;+B21&amp;"     "&amp;+C21&amp;"."&amp;+C35</f>
        <v>油  送  船      0      0.0</v>
      </c>
      <c r="B9" s="262">
        <f>+データ!E37</f>
        <v>0</v>
      </c>
      <c r="C9" s="263">
        <f t="shared" si="0"/>
        <v>0</v>
      </c>
      <c r="D9" s="267"/>
      <c r="E9" s="258"/>
      <c r="F9" s="259"/>
      <c r="H9" s="260"/>
      <c r="I9" s="260"/>
      <c r="J9" s="260"/>
      <c r="K9" s="260"/>
      <c r="L9" s="260"/>
      <c r="M9" s="260"/>
      <c r="N9" s="260"/>
      <c r="O9" s="260"/>
      <c r="P9" s="260"/>
    </row>
    <row r="10" spans="1:16" ht="13.5">
      <c r="A10" s="264" t="str">
        <f>+"漁       船　   "&amp;+B22&amp;"     "&amp;+C22&amp;"."&amp;+C36</f>
        <v>漁       船　    3     15.8</v>
      </c>
      <c r="B10" s="262">
        <f>+データ!E38</f>
        <v>3</v>
      </c>
      <c r="C10" s="263">
        <f t="shared" si="0"/>
        <v>15.8</v>
      </c>
      <c r="D10" s="267"/>
      <c r="E10" s="258"/>
      <c r="F10" s="259"/>
      <c r="H10" s="260"/>
      <c r="I10" s="260"/>
      <c r="J10" s="260"/>
      <c r="K10" s="260"/>
      <c r="L10" s="260"/>
      <c r="M10" s="260"/>
      <c r="N10" s="260"/>
      <c r="O10" s="260"/>
      <c r="P10" s="260"/>
    </row>
    <row r="11" spans="1:16" ht="13.5">
      <c r="A11" s="264" t="str">
        <f>+"そ  の  他     "&amp;+B23&amp;"     "&amp;+C23&amp;"."&amp;+C37</f>
        <v>そ  の  他      9     47.3</v>
      </c>
      <c r="B11" s="262">
        <f>+データ!E39</f>
        <v>9</v>
      </c>
      <c r="C11" s="263">
        <f>100-C5-C6-C7-C8-C9-C10</f>
        <v>47.30000000000001</v>
      </c>
      <c r="D11" s="267"/>
      <c r="E11" s="258"/>
      <c r="F11" s="258"/>
      <c r="H11" s="260"/>
      <c r="I11" s="260"/>
      <c r="J11" s="260"/>
      <c r="K11" s="260"/>
      <c r="L11" s="260"/>
      <c r="M11" s="260"/>
      <c r="N11" s="260"/>
      <c r="O11" s="260"/>
      <c r="P11" s="260"/>
    </row>
    <row r="12" spans="1:16" ht="13.5">
      <c r="A12" s="266" t="str">
        <f>+"合  計  値     "&amp;+C12</f>
        <v>合  計  値     19</v>
      </c>
      <c r="B12" s="6" t="s">
        <v>72</v>
      </c>
      <c r="C12" s="259">
        <f>SUM(B5:B11)</f>
        <v>19</v>
      </c>
      <c r="D12" s="258"/>
      <c r="E12" s="258"/>
      <c r="F12" s="258"/>
      <c r="H12" s="260"/>
      <c r="I12" s="260"/>
      <c r="J12" s="260"/>
      <c r="K12" s="260"/>
      <c r="L12" s="260"/>
      <c r="M12" s="260"/>
      <c r="N12" s="260"/>
      <c r="O12" s="260"/>
      <c r="P12" s="260"/>
    </row>
    <row r="13" spans="3:16" ht="13.5">
      <c r="C13" s="268"/>
      <c r="H13" s="260"/>
      <c r="I13" s="260"/>
      <c r="J13" s="260"/>
      <c r="K13" s="260"/>
      <c r="L13" s="260"/>
      <c r="M13" s="260"/>
      <c r="N13" s="260"/>
      <c r="O13" s="260"/>
      <c r="P13" s="260"/>
    </row>
    <row r="14" spans="8:16" ht="13.5">
      <c r="H14" s="260"/>
      <c r="I14" s="260"/>
      <c r="J14" s="260"/>
      <c r="K14" s="260"/>
      <c r="L14" s="260"/>
      <c r="M14" s="260"/>
      <c r="N14" s="260"/>
      <c r="O14" s="260"/>
      <c r="P14" s="260"/>
    </row>
    <row r="15" spans="8:16" ht="13.5">
      <c r="H15" s="260"/>
      <c r="I15" s="260"/>
      <c r="J15" s="260"/>
      <c r="K15" s="260"/>
      <c r="L15" s="260"/>
      <c r="M15" s="260"/>
      <c r="N15" s="260"/>
      <c r="O15" s="260"/>
      <c r="P15" s="260"/>
    </row>
    <row r="16" spans="1:16" ht="13.5" hidden="1">
      <c r="A16" t="s">
        <v>73</v>
      </c>
      <c r="H16" s="260"/>
      <c r="I16" s="260"/>
      <c r="J16" s="260"/>
      <c r="K16" s="260"/>
      <c r="L16" s="260"/>
      <c r="M16" s="260"/>
      <c r="N16" s="260"/>
      <c r="O16" s="260"/>
      <c r="P16" s="260"/>
    </row>
    <row r="17" spans="1:16" ht="13.5" hidden="1">
      <c r="A17" s="258"/>
      <c r="B17" s="6" t="str">
        <f aca="true" t="shared" si="1" ref="B17:B23">IF(B5&gt;9,+B5,+" "&amp;+B5)</f>
        <v> 6</v>
      </c>
      <c r="C17" s="269">
        <f aca="true" t="shared" si="2" ref="C17:C24">IF(ROUNDDOWN(C5,0)&gt;9,ROUNDDOWN(C5,0),+" "&amp;+ROUNDDOWN(C5,0))</f>
        <v>31</v>
      </c>
      <c r="D17" s="258"/>
      <c r="E17" s="258">
        <f>IF(E5&gt;9,+E5,+" "&amp;+E5)</f>
        <v>11</v>
      </c>
      <c r="F17" s="269">
        <f>IF(ROUNDDOWN(F5,0)&gt;10,ROUNDDOWN(F5,0),+" "&amp;+ROUNDDOWN(F5,0))</f>
        <v>58</v>
      </c>
      <c r="H17" s="260"/>
      <c r="I17" s="260"/>
      <c r="J17" s="260"/>
      <c r="K17" s="260"/>
      <c r="L17" s="260"/>
      <c r="M17" s="260"/>
      <c r="N17" s="260"/>
      <c r="O17" s="260"/>
      <c r="P17" s="260"/>
    </row>
    <row r="18" spans="1:16" ht="13.5" hidden="1">
      <c r="A18" s="258"/>
      <c r="B18" s="6" t="str">
        <f t="shared" si="1"/>
        <v> 0</v>
      </c>
      <c r="C18" s="269" t="str">
        <f t="shared" si="2"/>
        <v> 0</v>
      </c>
      <c r="D18" s="258"/>
      <c r="E18" s="258" t="str">
        <f>IF(E6&gt;9,+E6,+" "&amp;+E6)</f>
        <v> 4</v>
      </c>
      <c r="F18" s="269">
        <f>IF(ROUNDDOWN(F6,0)&gt;10,ROUNDDOWN(F6,0),+" "&amp;+ROUNDDOWN(F6,0))</f>
        <v>21</v>
      </c>
      <c r="H18" s="260"/>
      <c r="I18" s="260"/>
      <c r="J18" s="260"/>
      <c r="K18" s="260"/>
      <c r="L18" s="260"/>
      <c r="M18" s="260"/>
      <c r="N18" s="260"/>
      <c r="O18" s="260"/>
      <c r="P18" s="260"/>
    </row>
    <row r="19" spans="1:16" ht="13.5" hidden="1">
      <c r="A19" s="258"/>
      <c r="B19" s="6" t="str">
        <f t="shared" si="1"/>
        <v> 0</v>
      </c>
      <c r="C19" s="269" t="str">
        <f t="shared" si="2"/>
        <v> 0</v>
      </c>
      <c r="D19" s="258"/>
      <c r="E19" s="258" t="str">
        <f>IF(E7&gt;9,+E7,+" "&amp;+E7)</f>
        <v> 4</v>
      </c>
      <c r="F19" s="269">
        <f>IF(ROUNDDOWN(F7,0)&gt;10,ROUNDDOWN(F7,0),+" "&amp;+ROUNDDOWN(F7,0))</f>
        <v>21</v>
      </c>
      <c r="H19" s="260"/>
      <c r="I19" s="260"/>
      <c r="J19" s="260"/>
      <c r="K19" s="260"/>
      <c r="L19" s="260"/>
      <c r="M19" s="260"/>
      <c r="N19" s="260"/>
      <c r="O19" s="260"/>
      <c r="P19" s="260"/>
    </row>
    <row r="20" spans="1:16" ht="13.5" hidden="1">
      <c r="A20" s="258"/>
      <c r="B20" s="6" t="str">
        <f t="shared" si="1"/>
        <v> 1</v>
      </c>
      <c r="C20" s="269" t="str">
        <f t="shared" si="2"/>
        <v> 5</v>
      </c>
      <c r="D20" s="258"/>
      <c r="E20" s="258"/>
      <c r="F20" s="270"/>
      <c r="H20" s="260"/>
      <c r="I20" s="260"/>
      <c r="J20" s="260"/>
      <c r="K20" s="260"/>
      <c r="L20" s="260"/>
      <c r="M20" s="260"/>
      <c r="N20" s="260"/>
      <c r="O20" s="260"/>
      <c r="P20" s="260"/>
    </row>
    <row r="21" spans="1:16" ht="13.5" hidden="1">
      <c r="A21" s="258"/>
      <c r="B21" s="6" t="str">
        <f t="shared" si="1"/>
        <v> 0</v>
      </c>
      <c r="C21" s="269" t="str">
        <f t="shared" si="2"/>
        <v> 0</v>
      </c>
      <c r="D21" s="258"/>
      <c r="E21" s="258"/>
      <c r="F21" s="270"/>
      <c r="H21" s="260"/>
      <c r="I21" s="260"/>
      <c r="J21" s="260"/>
      <c r="K21" s="260"/>
      <c r="L21" s="260"/>
      <c r="M21" s="260"/>
      <c r="N21" s="260"/>
      <c r="O21" s="260"/>
      <c r="P21" s="260"/>
    </row>
    <row r="22" spans="1:16" ht="13.5" hidden="1">
      <c r="A22" s="258"/>
      <c r="B22" s="6" t="str">
        <f t="shared" si="1"/>
        <v> 3</v>
      </c>
      <c r="C22" s="269">
        <f t="shared" si="2"/>
        <v>15</v>
      </c>
      <c r="D22" s="258"/>
      <c r="E22" s="258"/>
      <c r="F22" s="270"/>
      <c r="H22" s="260"/>
      <c r="I22" s="260"/>
      <c r="J22" s="260"/>
      <c r="K22" s="260"/>
      <c r="L22" s="260"/>
      <c r="M22" s="260"/>
      <c r="N22" s="260"/>
      <c r="O22" s="260"/>
      <c r="P22" s="260"/>
    </row>
    <row r="23" spans="1:16" ht="13.5" hidden="1">
      <c r="A23" s="258"/>
      <c r="B23" s="6" t="str">
        <f t="shared" si="1"/>
        <v> 9</v>
      </c>
      <c r="C23" s="269">
        <f t="shared" si="2"/>
        <v>47</v>
      </c>
      <c r="D23" s="258"/>
      <c r="E23" s="258"/>
      <c r="F23" s="270"/>
      <c r="H23" s="260"/>
      <c r="I23" s="260"/>
      <c r="J23" s="260"/>
      <c r="K23" s="260"/>
      <c r="L23" s="260"/>
      <c r="M23" s="260"/>
      <c r="N23" s="260"/>
      <c r="O23" s="260"/>
      <c r="P23" s="260"/>
    </row>
    <row r="24" spans="1:16" ht="13.5" hidden="1">
      <c r="A24" s="258"/>
      <c r="B24" s="6"/>
      <c r="C24" s="269">
        <f t="shared" si="2"/>
        <v>19</v>
      </c>
      <c r="D24" s="270"/>
      <c r="E24" s="269"/>
      <c r="F24" s="269">
        <f>ROUNDDOWN(F5,0)</f>
        <v>58</v>
      </c>
      <c r="H24" s="260"/>
      <c r="I24" s="260"/>
      <c r="J24" s="260"/>
      <c r="K24" s="260"/>
      <c r="L24" s="260"/>
      <c r="M24" s="260"/>
      <c r="N24" s="260"/>
      <c r="O24" s="260"/>
      <c r="P24" s="260"/>
    </row>
    <row r="25" spans="1:16" ht="13.5" hidden="1">
      <c r="A25" s="258"/>
      <c r="B25" s="6"/>
      <c r="C25" s="269">
        <f aca="true" t="shared" si="3" ref="C25:C30">ROUNDDOWN(C6,0)</f>
        <v>0</v>
      </c>
      <c r="D25" s="270"/>
      <c r="E25" s="269"/>
      <c r="F25" s="269">
        <f>ROUNDDOWN(F6,0)</f>
        <v>21</v>
      </c>
      <c r="H25" s="260"/>
      <c r="I25" s="260"/>
      <c r="J25" s="260"/>
      <c r="K25" s="260"/>
      <c r="L25" s="260"/>
      <c r="M25" s="260"/>
      <c r="N25" s="260"/>
      <c r="O25" s="260"/>
      <c r="P25" s="260"/>
    </row>
    <row r="26" spans="1:16" ht="13.5" hidden="1">
      <c r="A26" s="258"/>
      <c r="B26" s="6"/>
      <c r="C26" s="269">
        <f t="shared" si="3"/>
        <v>0</v>
      </c>
      <c r="D26" s="270"/>
      <c r="E26" s="269"/>
      <c r="F26" s="269">
        <f>ROUNDDOWN(F7,0)</f>
        <v>21</v>
      </c>
      <c r="H26" s="260"/>
      <c r="I26" s="260"/>
      <c r="J26" s="260"/>
      <c r="K26" s="260"/>
      <c r="L26" s="260"/>
      <c r="M26" s="260"/>
      <c r="N26" s="260"/>
      <c r="O26" s="260"/>
      <c r="P26" s="260"/>
    </row>
    <row r="27" spans="1:16" ht="13.5" hidden="1">
      <c r="A27" s="258"/>
      <c r="B27" s="6"/>
      <c r="C27" s="269">
        <f t="shared" si="3"/>
        <v>5</v>
      </c>
      <c r="D27" s="270"/>
      <c r="E27" s="270"/>
      <c r="F27" s="270"/>
      <c r="H27" s="260"/>
      <c r="I27" s="260"/>
      <c r="J27" s="260"/>
      <c r="K27" s="260"/>
      <c r="L27" s="260"/>
      <c r="M27" s="260"/>
      <c r="N27" s="260"/>
      <c r="O27" s="260"/>
      <c r="P27" s="260"/>
    </row>
    <row r="28" spans="1:16" ht="13.5" hidden="1">
      <c r="A28" s="258"/>
      <c r="B28" s="6"/>
      <c r="C28" s="269">
        <f t="shared" si="3"/>
        <v>0</v>
      </c>
      <c r="D28" s="270"/>
      <c r="E28" s="270"/>
      <c r="F28" s="270"/>
      <c r="H28" s="260"/>
      <c r="I28" s="260"/>
      <c r="J28" s="260"/>
      <c r="K28" s="260"/>
      <c r="L28" s="260"/>
      <c r="M28" s="260"/>
      <c r="N28" s="260"/>
      <c r="O28" s="260"/>
      <c r="P28" s="260"/>
    </row>
    <row r="29" spans="1:16" ht="13.5" hidden="1">
      <c r="A29" s="258"/>
      <c r="B29" s="6"/>
      <c r="C29" s="269">
        <f t="shared" si="3"/>
        <v>15</v>
      </c>
      <c r="D29" s="270"/>
      <c r="E29" s="270"/>
      <c r="F29" s="270"/>
      <c r="H29" s="260"/>
      <c r="I29" s="260"/>
      <c r="J29" s="260"/>
      <c r="K29" s="260"/>
      <c r="L29" s="260"/>
      <c r="M29" s="260"/>
      <c r="N29" s="260"/>
      <c r="O29" s="260"/>
      <c r="P29" s="260"/>
    </row>
    <row r="30" spans="1:16" ht="13.5" hidden="1">
      <c r="A30" s="258"/>
      <c r="B30" s="6"/>
      <c r="C30" s="269">
        <f t="shared" si="3"/>
        <v>47</v>
      </c>
      <c r="D30" s="270"/>
      <c r="E30" s="270"/>
      <c r="F30" s="270"/>
      <c r="H30" s="260"/>
      <c r="I30" s="260"/>
      <c r="J30" s="260"/>
      <c r="K30" s="260"/>
      <c r="L30" s="260"/>
      <c r="M30" s="260"/>
      <c r="N30" s="260"/>
      <c r="O30" s="260"/>
      <c r="P30" s="260"/>
    </row>
    <row r="31" spans="1:16" ht="13.5" hidden="1">
      <c r="A31" s="258"/>
      <c r="B31" s="6"/>
      <c r="C31" s="258">
        <f aca="true" t="shared" si="4" ref="C31:C37">ROUND(+(C5-C17)*10,0)</f>
        <v>6</v>
      </c>
      <c r="D31" s="258"/>
      <c r="E31" s="258"/>
      <c r="F31" s="258">
        <f>ROUND(+(F5-F24)*10,0)</f>
        <v>0</v>
      </c>
      <c r="H31" s="260"/>
      <c r="I31" s="260"/>
      <c r="J31" s="260"/>
      <c r="K31" s="260"/>
      <c r="L31" s="260"/>
      <c r="M31" s="260"/>
      <c r="N31" s="260"/>
      <c r="O31" s="260"/>
      <c r="P31" s="260"/>
    </row>
    <row r="32" spans="1:16" ht="13.5" hidden="1">
      <c r="A32" s="258"/>
      <c r="B32" s="6"/>
      <c r="C32" s="258">
        <f t="shared" si="4"/>
        <v>0</v>
      </c>
      <c r="D32" s="258"/>
      <c r="E32" s="258"/>
      <c r="F32" s="258">
        <f>ROUND(+(F6-F25)*10,0)</f>
        <v>0</v>
      </c>
      <c r="H32" s="260"/>
      <c r="I32" s="260"/>
      <c r="J32" s="260"/>
      <c r="K32" s="260"/>
      <c r="L32" s="260"/>
      <c r="M32" s="260"/>
      <c r="N32" s="260"/>
      <c r="O32" s="260"/>
      <c r="P32" s="260"/>
    </row>
    <row r="33" spans="1:16" ht="13.5" hidden="1">
      <c r="A33" s="258"/>
      <c r="B33" s="6"/>
      <c r="C33" s="258">
        <f t="shared" si="4"/>
        <v>0</v>
      </c>
      <c r="D33" s="258"/>
      <c r="E33" s="258"/>
      <c r="F33" s="258">
        <f>ROUND(+(F7-F26)*10,0)</f>
        <v>0</v>
      </c>
      <c r="H33" s="260"/>
      <c r="I33" s="260"/>
      <c r="J33" s="260"/>
      <c r="K33" s="260"/>
      <c r="L33" s="260"/>
      <c r="M33" s="260"/>
      <c r="N33" s="260"/>
      <c r="O33" s="260"/>
      <c r="P33" s="260"/>
    </row>
    <row r="34" spans="1:16" ht="13.5" hidden="1">
      <c r="A34" s="258"/>
      <c r="B34" s="6"/>
      <c r="C34" s="258">
        <f t="shared" si="4"/>
        <v>3</v>
      </c>
      <c r="D34" s="258"/>
      <c r="E34" s="258"/>
      <c r="F34" s="258"/>
      <c r="H34" s="260"/>
      <c r="I34" s="260"/>
      <c r="J34" s="260"/>
      <c r="K34" s="260"/>
      <c r="L34" s="260"/>
      <c r="M34" s="260"/>
      <c r="N34" s="260"/>
      <c r="O34" s="260"/>
      <c r="P34" s="260"/>
    </row>
    <row r="35" spans="1:16" ht="13.5" hidden="1">
      <c r="A35" s="258"/>
      <c r="B35" s="6"/>
      <c r="C35" s="258">
        <f t="shared" si="4"/>
        <v>0</v>
      </c>
      <c r="D35" s="258"/>
      <c r="E35" s="258"/>
      <c r="F35" s="258"/>
      <c r="H35" s="260"/>
      <c r="I35" s="260"/>
      <c r="J35" s="260"/>
      <c r="K35" s="260"/>
      <c r="L35" s="260"/>
      <c r="M35" s="260"/>
      <c r="N35" s="260"/>
      <c r="O35" s="260"/>
      <c r="P35" s="260"/>
    </row>
    <row r="36" spans="1:16" ht="13.5" hidden="1">
      <c r="A36" s="258"/>
      <c r="B36" s="6"/>
      <c r="C36" s="258">
        <f t="shared" si="4"/>
        <v>8</v>
      </c>
      <c r="D36" s="258"/>
      <c r="E36" s="258"/>
      <c r="F36" s="258"/>
      <c r="H36" s="260"/>
      <c r="I36" s="260"/>
      <c r="J36" s="260"/>
      <c r="K36" s="260"/>
      <c r="L36" s="260"/>
      <c r="M36" s="260"/>
      <c r="N36" s="260"/>
      <c r="O36" s="260"/>
      <c r="P36" s="260"/>
    </row>
    <row r="37" spans="1:16" ht="13.5" hidden="1">
      <c r="A37" s="258"/>
      <c r="B37" s="6"/>
      <c r="C37" s="258">
        <f t="shared" si="4"/>
        <v>3</v>
      </c>
      <c r="D37" s="258"/>
      <c r="E37" s="258"/>
      <c r="F37" s="258"/>
      <c r="H37" s="260"/>
      <c r="I37" s="260"/>
      <c r="J37" s="260"/>
      <c r="K37" s="260"/>
      <c r="L37" s="260"/>
      <c r="M37" s="260"/>
      <c r="N37" s="260"/>
      <c r="O37" s="260"/>
      <c r="P37" s="260"/>
    </row>
    <row r="38" spans="8:16" ht="13.5">
      <c r="H38" s="260"/>
      <c r="I38" s="260"/>
      <c r="J38" s="260"/>
      <c r="K38" s="260"/>
      <c r="L38" s="260"/>
      <c r="M38" s="260"/>
      <c r="N38" s="260"/>
      <c r="O38" s="260"/>
      <c r="P38" s="260"/>
    </row>
    <row r="39" spans="2:16" ht="13.5">
      <c r="B39" s="271"/>
      <c r="H39" s="260"/>
      <c r="I39" s="260"/>
      <c r="J39" s="260"/>
      <c r="K39" s="260"/>
      <c r="L39" s="260"/>
      <c r="M39" s="260"/>
      <c r="N39" s="260"/>
      <c r="O39" s="260"/>
      <c r="P39" s="260"/>
    </row>
    <row r="40" spans="8:16" ht="13.5">
      <c r="H40" s="260"/>
      <c r="I40" s="260"/>
      <c r="J40" s="260"/>
      <c r="K40" s="260"/>
      <c r="L40" s="260"/>
      <c r="M40" s="260"/>
      <c r="N40" s="260"/>
      <c r="O40" s="260"/>
      <c r="P40" s="260"/>
    </row>
    <row r="41" spans="8:16" ht="13.5">
      <c r="H41" s="260"/>
      <c r="I41" s="260"/>
      <c r="J41" s="260"/>
      <c r="K41" s="260"/>
      <c r="L41" s="260"/>
      <c r="M41" s="260"/>
      <c r="N41" s="260"/>
      <c r="O41" s="260"/>
      <c r="P41" s="260"/>
    </row>
    <row r="42" spans="8:16" ht="13.5">
      <c r="H42" s="260"/>
      <c r="I42" s="260"/>
      <c r="J42" s="260"/>
      <c r="K42" s="260"/>
      <c r="L42" s="260"/>
      <c r="M42" s="260"/>
      <c r="N42" s="260"/>
      <c r="O42" s="260"/>
      <c r="P42" s="260"/>
    </row>
    <row r="43" spans="8:16" ht="13.5">
      <c r="H43" s="260"/>
      <c r="I43" s="260"/>
      <c r="J43" s="260"/>
      <c r="K43" s="260"/>
      <c r="L43" s="260"/>
      <c r="M43" s="260"/>
      <c r="N43" s="260"/>
      <c r="O43" s="260"/>
      <c r="P43" s="260"/>
    </row>
    <row r="44" spans="8:16" ht="13.5">
      <c r="H44" s="260"/>
      <c r="I44" s="260"/>
      <c r="J44" s="260"/>
      <c r="K44" s="260"/>
      <c r="L44" s="260"/>
      <c r="M44" s="260"/>
      <c r="N44" s="260"/>
      <c r="O44" s="260"/>
      <c r="P44" s="260"/>
    </row>
    <row r="45" spans="8:16" ht="13.5">
      <c r="H45" s="260"/>
      <c r="I45" s="260"/>
      <c r="J45" s="260"/>
      <c r="K45" s="260"/>
      <c r="L45" s="260"/>
      <c r="M45" s="260"/>
      <c r="N45" s="260"/>
      <c r="O45" s="260"/>
      <c r="P45" s="260"/>
    </row>
    <row r="46" spans="8:16" ht="13.5">
      <c r="H46" s="260"/>
      <c r="I46" s="260"/>
      <c r="J46" s="260"/>
      <c r="K46" s="260"/>
      <c r="L46" s="260"/>
      <c r="M46" s="260"/>
      <c r="N46" s="260"/>
      <c r="O46" s="260"/>
      <c r="P46" s="260"/>
    </row>
    <row r="47" spans="8:16" ht="13.5">
      <c r="H47" s="260"/>
      <c r="I47" s="260"/>
      <c r="J47" s="260"/>
      <c r="K47" s="260"/>
      <c r="L47" s="260"/>
      <c r="M47" s="260"/>
      <c r="N47" s="260"/>
      <c r="O47" s="260"/>
      <c r="P47" s="260"/>
    </row>
  </sheetData>
  <sheetProtection/>
  <printOptions/>
  <pageMargins left="0.787" right="0.787" top="0.984" bottom="0.984" header="0.512" footer="0.512"/>
  <pageSetup horizontalDpi="400" verticalDpi="400" orientation="portrait" paperSize="9" r:id="rId2"/>
  <headerFooter alignWithMargins="0">
    <oddHeader>&amp;C&amp;A</oddHeader>
    <oddFooter>&amp;C-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J25" sqref="J25"/>
    </sheetView>
  </sheetViews>
  <sheetFormatPr defaultColWidth="9.00390625" defaultRowHeight="13.5"/>
  <cols>
    <col min="1" max="1" width="2.625" style="0" customWidth="1"/>
    <col min="3" max="3" width="10.00390625" style="0" customWidth="1"/>
    <col min="4" max="4" width="10.625" style="0" customWidth="1"/>
    <col min="5" max="6" width="12.50390625" style="0" customWidth="1"/>
    <col min="7" max="7" width="10.50390625" style="0" customWidth="1"/>
    <col min="8" max="8" width="8.375" style="0" customWidth="1"/>
    <col min="9" max="9" width="8.50390625" style="0" customWidth="1"/>
  </cols>
  <sheetData>
    <row r="1" spans="2:9" ht="14.25" thickBot="1">
      <c r="B1" s="241" t="s">
        <v>109</v>
      </c>
      <c r="C1" s="242"/>
      <c r="D1" s="242"/>
      <c r="E1" s="242"/>
      <c r="F1" s="242"/>
      <c r="G1" s="242"/>
      <c r="H1" s="242"/>
      <c r="I1" s="242"/>
    </row>
    <row r="2" spans="2:9" ht="13.5">
      <c r="B2" s="272"/>
      <c r="C2" s="273" t="s">
        <v>74</v>
      </c>
      <c r="D2" s="274"/>
      <c r="E2" s="275"/>
      <c r="F2" s="275"/>
      <c r="G2" s="275"/>
      <c r="H2" s="276"/>
      <c r="I2" s="277"/>
    </row>
    <row r="3" spans="2:9" ht="13.5">
      <c r="B3" s="278"/>
      <c r="C3" s="279" t="s">
        <v>110</v>
      </c>
      <c r="D3" s="280" t="s">
        <v>75</v>
      </c>
      <c r="E3" s="280" t="s">
        <v>41</v>
      </c>
      <c r="F3" s="281" t="s">
        <v>76</v>
      </c>
      <c r="G3" s="280" t="s">
        <v>77</v>
      </c>
      <c r="H3" s="280" t="s">
        <v>78</v>
      </c>
      <c r="I3" s="282"/>
    </row>
    <row r="4" spans="2:9" ht="13.5">
      <c r="B4" s="278"/>
      <c r="C4" s="283" t="s">
        <v>79</v>
      </c>
      <c r="D4" s="284" t="s">
        <v>80</v>
      </c>
      <c r="E4" s="284" t="s">
        <v>81</v>
      </c>
      <c r="F4" s="284" t="s">
        <v>82</v>
      </c>
      <c r="G4" s="284" t="s">
        <v>83</v>
      </c>
      <c r="H4" s="284" t="s">
        <v>84</v>
      </c>
      <c r="I4" s="282"/>
    </row>
    <row r="5" spans="2:9" ht="13.5">
      <c r="B5" s="285" t="s">
        <v>53</v>
      </c>
      <c r="C5" s="286"/>
      <c r="D5" s="287">
        <f>D6+D7</f>
        <v>19626299</v>
      </c>
      <c r="E5" s="287">
        <f>E6+E7</f>
        <v>2461913868</v>
      </c>
      <c r="F5" s="288">
        <f aca="true" t="shared" si="0" ref="F5:F17">E5/12</f>
        <v>205159489</v>
      </c>
      <c r="G5" s="289">
        <f>E5/D5</f>
        <v>125.43953742883464</v>
      </c>
      <c r="H5" s="289">
        <f aca="true" t="shared" si="1" ref="H5:H17">E5/$E$5</f>
        <v>1</v>
      </c>
      <c r="I5" s="290"/>
    </row>
    <row r="6" spans="2:9" ht="13.5">
      <c r="B6" s="291"/>
      <c r="C6" s="292" t="s">
        <v>85</v>
      </c>
      <c r="D6" s="287">
        <f>SUM(D8:D14)</f>
        <v>804954</v>
      </c>
      <c r="E6" s="287">
        <f>SUM(E8:E14)</f>
        <v>173960527</v>
      </c>
      <c r="F6" s="288">
        <f t="shared" si="0"/>
        <v>14496710.583333334</v>
      </c>
      <c r="G6" s="289">
        <f>E6/D6</f>
        <v>216.11238281939092</v>
      </c>
      <c r="H6" s="289">
        <f t="shared" si="1"/>
        <v>0.07066068771176036</v>
      </c>
      <c r="I6" s="293">
        <f>E6/$E$6</f>
        <v>1</v>
      </c>
    </row>
    <row r="7" spans="2:9" ht="13.5">
      <c r="B7" s="291"/>
      <c r="C7" s="292" t="s">
        <v>86</v>
      </c>
      <c r="D7" s="287">
        <f>SUM(D15:D17)</f>
        <v>18821345</v>
      </c>
      <c r="E7" s="287">
        <f>SUM(E15:E17)</f>
        <v>2287953341</v>
      </c>
      <c r="F7" s="288">
        <f t="shared" si="0"/>
        <v>190662778.41666666</v>
      </c>
      <c r="G7" s="289">
        <f>E7/D7</f>
        <v>121.56162808768448</v>
      </c>
      <c r="H7" s="289">
        <f t="shared" si="1"/>
        <v>0.9293393122882396</v>
      </c>
      <c r="I7" s="293">
        <f>E7/$E$7</f>
        <v>1</v>
      </c>
    </row>
    <row r="8" spans="2:9" ht="13.5">
      <c r="B8" s="294" t="s">
        <v>2</v>
      </c>
      <c r="C8" s="284" t="s">
        <v>3</v>
      </c>
      <c r="D8" s="307">
        <v>750859</v>
      </c>
      <c r="E8" s="307">
        <v>97019311</v>
      </c>
      <c r="F8" s="288">
        <f t="shared" si="0"/>
        <v>8084942.583333333</v>
      </c>
      <c r="G8" s="289">
        <f>E8/D8</f>
        <v>129.21109156312968</v>
      </c>
      <c r="H8" s="289">
        <f t="shared" si="1"/>
        <v>0.03940808501103906</v>
      </c>
      <c r="I8" s="293">
        <f aca="true" t="shared" si="2" ref="I8:I14">E8/$E$6</f>
        <v>0.55770876688595</v>
      </c>
    </row>
    <row r="9" spans="2:9" ht="13.5">
      <c r="B9" s="295"/>
      <c r="C9" s="284" t="s">
        <v>4</v>
      </c>
      <c r="D9" s="307">
        <v>0</v>
      </c>
      <c r="E9" s="307">
        <v>0</v>
      </c>
      <c r="F9" s="288">
        <f t="shared" si="0"/>
        <v>0</v>
      </c>
      <c r="G9" s="289">
        <v>0</v>
      </c>
      <c r="H9" s="289">
        <f t="shared" si="1"/>
        <v>0</v>
      </c>
      <c r="I9" s="293">
        <f t="shared" si="2"/>
        <v>0</v>
      </c>
    </row>
    <row r="10" spans="2:9" ht="13.5">
      <c r="B10" s="295"/>
      <c r="C10" s="284" t="s">
        <v>5</v>
      </c>
      <c r="D10" s="307">
        <v>261</v>
      </c>
      <c r="E10" s="307">
        <v>1100917</v>
      </c>
      <c r="F10" s="288">
        <f t="shared" si="0"/>
        <v>91743.08333333333</v>
      </c>
      <c r="G10" s="289">
        <f aca="true" t="shared" si="3" ref="G10:G17">E10/D10</f>
        <v>4218.072796934866</v>
      </c>
      <c r="H10" s="289">
        <f t="shared" si="1"/>
        <v>0.0004471793324330874</v>
      </c>
      <c r="I10" s="293">
        <f t="shared" si="2"/>
        <v>0.0063285448658131505</v>
      </c>
    </row>
    <row r="11" spans="2:9" ht="13.5">
      <c r="B11" s="295"/>
      <c r="C11" s="284" t="s">
        <v>6</v>
      </c>
      <c r="D11" s="307">
        <v>0</v>
      </c>
      <c r="E11" s="307">
        <v>0</v>
      </c>
      <c r="F11" s="288">
        <f t="shared" si="0"/>
        <v>0</v>
      </c>
      <c r="G11" s="289" t="e">
        <f t="shared" si="3"/>
        <v>#DIV/0!</v>
      </c>
      <c r="H11" s="289">
        <f t="shared" si="1"/>
        <v>0</v>
      </c>
      <c r="I11" s="293">
        <f t="shared" si="2"/>
        <v>0</v>
      </c>
    </row>
    <row r="12" spans="2:9" ht="13.5">
      <c r="B12" s="295"/>
      <c r="C12" s="284" t="s">
        <v>7</v>
      </c>
      <c r="D12" s="307">
        <v>37567</v>
      </c>
      <c r="E12" s="307">
        <v>29652586</v>
      </c>
      <c r="F12" s="288">
        <f t="shared" si="0"/>
        <v>2471048.8333333335</v>
      </c>
      <c r="G12" s="289">
        <f t="shared" si="3"/>
        <v>789.3253653472462</v>
      </c>
      <c r="H12" s="289">
        <f t="shared" si="1"/>
        <v>0.012044526165364612</v>
      </c>
      <c r="I12" s="293">
        <f t="shared" si="2"/>
        <v>0.17045582990214786</v>
      </c>
    </row>
    <row r="13" spans="2:9" ht="13.5">
      <c r="B13" s="295"/>
      <c r="C13" s="284" t="s">
        <v>8</v>
      </c>
      <c r="D13" s="307">
        <v>4208</v>
      </c>
      <c r="E13" s="307">
        <v>14585556</v>
      </c>
      <c r="F13" s="288">
        <f t="shared" si="0"/>
        <v>1215463</v>
      </c>
      <c r="G13" s="289">
        <f t="shared" si="3"/>
        <v>3466.1492395437263</v>
      </c>
      <c r="H13" s="289">
        <f t="shared" si="1"/>
        <v>0.005924478589435364</v>
      </c>
      <c r="I13" s="293">
        <f t="shared" si="2"/>
        <v>0.08384405503669232</v>
      </c>
    </row>
    <row r="14" spans="2:9" ht="13.5">
      <c r="B14" s="296"/>
      <c r="C14" s="284" t="s">
        <v>9</v>
      </c>
      <c r="D14" s="307">
        <v>12059</v>
      </c>
      <c r="E14" s="307">
        <v>31602157</v>
      </c>
      <c r="F14" s="288">
        <f t="shared" si="0"/>
        <v>2633513.0833333335</v>
      </c>
      <c r="G14" s="289">
        <f t="shared" si="3"/>
        <v>2620.628327390331</v>
      </c>
      <c r="H14" s="289">
        <f t="shared" si="1"/>
        <v>0.012836418613488228</v>
      </c>
      <c r="I14" s="293">
        <f t="shared" si="2"/>
        <v>0.18166280330939674</v>
      </c>
    </row>
    <row r="15" spans="2:9" ht="13.5">
      <c r="B15" s="294" t="s">
        <v>10</v>
      </c>
      <c r="C15" s="284" t="s">
        <v>3</v>
      </c>
      <c r="D15" s="307">
        <v>13347198</v>
      </c>
      <c r="E15" s="307">
        <v>1540095766</v>
      </c>
      <c r="F15" s="288">
        <f t="shared" si="0"/>
        <v>128341313.83333333</v>
      </c>
      <c r="G15" s="289">
        <f t="shared" si="3"/>
        <v>115.38719707312352</v>
      </c>
      <c r="H15" s="289">
        <f t="shared" si="1"/>
        <v>0.6255685001893007</v>
      </c>
      <c r="I15" s="293">
        <f>E15/$E$7</f>
        <v>0.6731325059832153</v>
      </c>
    </row>
    <row r="16" spans="2:9" ht="13.5">
      <c r="B16" s="295"/>
      <c r="C16" s="284" t="s">
        <v>7</v>
      </c>
      <c r="D16" s="307">
        <v>5454525</v>
      </c>
      <c r="E16" s="307">
        <v>723279918</v>
      </c>
      <c r="F16" s="288">
        <f t="shared" si="0"/>
        <v>60273326.5</v>
      </c>
      <c r="G16" s="289">
        <f t="shared" si="3"/>
        <v>132.60181555680833</v>
      </c>
      <c r="H16" s="289">
        <f t="shared" si="1"/>
        <v>0.2937876614617616</v>
      </c>
      <c r="I16" s="293">
        <f>E16/$E$7</f>
        <v>0.3161252919973773</v>
      </c>
    </row>
    <row r="17" spans="2:9" ht="14.25" thickBot="1">
      <c r="B17" s="297"/>
      <c r="C17" s="298" t="s">
        <v>9</v>
      </c>
      <c r="D17" s="308">
        <v>19622</v>
      </c>
      <c r="E17" s="308">
        <v>24577657</v>
      </c>
      <c r="F17" s="299">
        <f t="shared" si="0"/>
        <v>2048138.0833333333</v>
      </c>
      <c r="G17" s="300">
        <f t="shared" si="3"/>
        <v>1252.556161451432</v>
      </c>
      <c r="H17" s="300">
        <f t="shared" si="1"/>
        <v>0.009983150637177368</v>
      </c>
      <c r="I17" s="301">
        <f>E17/$E$7</f>
        <v>0.010742202019407354</v>
      </c>
    </row>
  </sheetData>
  <sheetProtection/>
  <printOptions/>
  <pageMargins left="0.787" right="0.787" top="0.984" bottom="0.984" header="0.512" footer="0.512"/>
  <pageSetup horizontalDpi="400" verticalDpi="4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showGridLines="0" tabSelected="1" zoomScalePageLayoutView="0" workbookViewId="0" topLeftCell="A1">
      <selection activeCell="B3" sqref="B3"/>
    </sheetView>
  </sheetViews>
  <sheetFormatPr defaultColWidth="9.00390625" defaultRowHeight="13.5"/>
  <cols>
    <col min="1" max="1" width="19.75390625" style="0" customWidth="1"/>
    <col min="3" max="3" width="13.00390625" style="0" bestFit="1" customWidth="1"/>
    <col min="4" max="6" width="13.875" style="0" customWidth="1"/>
    <col min="7" max="7" width="16.50390625" style="0" customWidth="1"/>
    <col min="8" max="8" width="4.875" style="0" customWidth="1"/>
  </cols>
  <sheetData>
    <row r="1" ht="7.5" customHeight="1"/>
    <row r="2" spans="1:7" ht="24">
      <c r="A2" s="331" t="s">
        <v>107</v>
      </c>
      <c r="B2" s="331"/>
      <c r="C2" s="331"/>
      <c r="D2" s="331"/>
      <c r="E2" s="331"/>
      <c r="F2" s="331"/>
      <c r="G2" s="331"/>
    </row>
    <row r="3" spans="1:7" ht="15" customHeight="1">
      <c r="A3" t="s">
        <v>116</v>
      </c>
      <c r="B3" s="2"/>
      <c r="C3" s="2"/>
      <c r="D3" s="2"/>
      <c r="E3" s="2"/>
      <c r="F3" s="2"/>
      <c r="G3" s="12"/>
    </row>
    <row r="4" spans="1:7" ht="13.5">
      <c r="A4" s="332"/>
      <c r="B4" s="334" t="s">
        <v>19</v>
      </c>
      <c r="C4" s="334"/>
      <c r="D4" s="336" t="s">
        <v>14</v>
      </c>
      <c r="E4" s="336"/>
      <c r="F4" s="3" t="s">
        <v>15</v>
      </c>
      <c r="G4" s="3" t="s">
        <v>112</v>
      </c>
    </row>
    <row r="5" spans="1:7" ht="13.5">
      <c r="A5" s="333"/>
      <c r="B5" s="335"/>
      <c r="C5" s="335"/>
      <c r="D5" s="4" t="s">
        <v>1</v>
      </c>
      <c r="E5" s="4" t="s">
        <v>13</v>
      </c>
      <c r="F5" s="4" t="s">
        <v>16</v>
      </c>
      <c r="G5" s="4" t="s">
        <v>18</v>
      </c>
    </row>
    <row r="6" spans="1:7" ht="13.5">
      <c r="A6" s="334" t="s">
        <v>113</v>
      </c>
      <c r="B6" s="338" t="s">
        <v>0</v>
      </c>
      <c r="C6" s="339"/>
      <c r="D6" s="324"/>
      <c r="E6" s="324"/>
      <c r="F6" s="324"/>
      <c r="G6" s="325"/>
    </row>
    <row r="7" spans="1:7" ht="13.5">
      <c r="A7" s="337"/>
      <c r="B7" s="337" t="s">
        <v>2</v>
      </c>
      <c r="C7" s="10" t="s">
        <v>11</v>
      </c>
      <c r="D7" s="328"/>
      <c r="E7" s="328"/>
      <c r="F7" s="328"/>
      <c r="G7" s="329"/>
    </row>
    <row r="8" spans="1:7" ht="13.5">
      <c r="A8" s="337"/>
      <c r="B8" s="337"/>
      <c r="C8" s="10" t="s">
        <v>3</v>
      </c>
      <c r="D8" s="328"/>
      <c r="E8" s="328"/>
      <c r="F8" s="328"/>
      <c r="G8" s="329"/>
    </row>
    <row r="9" spans="1:7" ht="13.5">
      <c r="A9" s="337"/>
      <c r="B9" s="337"/>
      <c r="C9" s="10" t="s">
        <v>5</v>
      </c>
      <c r="D9" s="328"/>
      <c r="E9" s="328"/>
      <c r="F9" s="328"/>
      <c r="G9" s="329"/>
    </row>
    <row r="10" spans="1:7" ht="13.5">
      <c r="A10" s="337"/>
      <c r="B10" s="337"/>
      <c r="C10" s="10" t="s">
        <v>8</v>
      </c>
      <c r="D10" s="328"/>
      <c r="E10" s="328"/>
      <c r="F10" s="328"/>
      <c r="G10" s="329"/>
    </row>
    <row r="11" spans="1:7" ht="13.5">
      <c r="A11" s="337"/>
      <c r="B11" s="335"/>
      <c r="C11" s="10" t="s">
        <v>9</v>
      </c>
      <c r="D11" s="328"/>
      <c r="E11" s="328"/>
      <c r="F11" s="328"/>
      <c r="G11" s="329"/>
    </row>
    <row r="12" spans="1:7" ht="13.5">
      <c r="A12" s="335"/>
      <c r="B12" s="7" t="s">
        <v>10</v>
      </c>
      <c r="C12" s="8" t="s">
        <v>11</v>
      </c>
      <c r="D12" s="322"/>
      <c r="E12" s="322"/>
      <c r="F12" s="322"/>
      <c r="G12" s="326"/>
    </row>
    <row r="13" spans="1:7" ht="13.5">
      <c r="A13" s="319"/>
      <c r="B13" s="319"/>
      <c r="C13" s="319"/>
      <c r="D13" s="319"/>
      <c r="E13" s="319"/>
      <c r="F13" s="319"/>
      <c r="G13" s="319"/>
    </row>
    <row r="14" spans="1:7" ht="13.5">
      <c r="A14" s="332"/>
      <c r="B14" s="334" t="s">
        <v>19</v>
      </c>
      <c r="C14" s="334"/>
      <c r="D14" s="336" t="s">
        <v>14</v>
      </c>
      <c r="E14" s="336"/>
      <c r="F14" s="3" t="s">
        <v>15</v>
      </c>
      <c r="G14" s="3" t="s">
        <v>17</v>
      </c>
    </row>
    <row r="15" spans="1:7" ht="13.5">
      <c r="A15" s="333"/>
      <c r="B15" s="335"/>
      <c r="C15" s="335"/>
      <c r="D15" s="4" t="s">
        <v>1</v>
      </c>
      <c r="E15" s="4" t="s">
        <v>13</v>
      </c>
      <c r="F15" s="4" t="s">
        <v>16</v>
      </c>
      <c r="G15" s="4" t="s">
        <v>18</v>
      </c>
    </row>
    <row r="16" spans="1:7" ht="13.5">
      <c r="A16" s="340" t="s">
        <v>115</v>
      </c>
      <c r="B16" s="338" t="s">
        <v>0</v>
      </c>
      <c r="C16" s="339"/>
      <c r="D16" s="324">
        <v>12</v>
      </c>
      <c r="E16" s="324">
        <v>292</v>
      </c>
      <c r="F16" s="324">
        <v>892075</v>
      </c>
      <c r="G16" s="325">
        <v>3055</v>
      </c>
    </row>
    <row r="17" spans="1:7" ht="13.5">
      <c r="A17" s="337"/>
      <c r="B17" s="337" t="s">
        <v>2</v>
      </c>
      <c r="C17" s="10" t="s">
        <v>11</v>
      </c>
      <c r="D17" s="328">
        <v>12</v>
      </c>
      <c r="E17" s="328">
        <v>292</v>
      </c>
      <c r="F17" s="328">
        <v>892075</v>
      </c>
      <c r="G17" s="329">
        <v>3055</v>
      </c>
    </row>
    <row r="18" spans="1:7" ht="13.5">
      <c r="A18" s="337"/>
      <c r="B18" s="337"/>
      <c r="C18" s="10" t="s">
        <v>3</v>
      </c>
      <c r="D18" s="328"/>
      <c r="E18" s="328"/>
      <c r="F18" s="328"/>
      <c r="G18" s="329"/>
    </row>
    <row r="19" spans="1:7" ht="13.5">
      <c r="A19" s="337"/>
      <c r="B19" s="337"/>
      <c r="C19" s="10" t="s">
        <v>5</v>
      </c>
      <c r="D19" s="328">
        <v>2</v>
      </c>
      <c r="E19" s="328">
        <v>38</v>
      </c>
      <c r="F19" s="328">
        <v>185220</v>
      </c>
      <c r="G19" s="329">
        <v>4874.210526315789</v>
      </c>
    </row>
    <row r="20" spans="1:7" ht="13.5">
      <c r="A20" s="337"/>
      <c r="B20" s="337"/>
      <c r="C20" s="10" t="s">
        <v>8</v>
      </c>
      <c r="D20" s="328">
        <v>7</v>
      </c>
      <c r="E20" s="328">
        <v>202</v>
      </c>
      <c r="F20" s="328">
        <v>436703</v>
      </c>
      <c r="G20" s="329">
        <v>2161.8960396039606</v>
      </c>
    </row>
    <row r="21" spans="1:7" ht="13.5">
      <c r="A21" s="337"/>
      <c r="B21" s="335"/>
      <c r="C21" s="10" t="s">
        <v>9</v>
      </c>
      <c r="D21" s="328">
        <v>3</v>
      </c>
      <c r="E21" s="328">
        <v>52</v>
      </c>
      <c r="F21" s="328">
        <v>270152</v>
      </c>
      <c r="G21" s="329">
        <v>5195</v>
      </c>
    </row>
    <row r="22" spans="1:7" ht="13.5">
      <c r="A22" s="335"/>
      <c r="B22" s="5" t="s">
        <v>10</v>
      </c>
      <c r="C22" s="9" t="s">
        <v>11</v>
      </c>
      <c r="D22" s="323"/>
      <c r="E22" s="323"/>
      <c r="F22" s="323"/>
      <c r="G22" s="327"/>
    </row>
    <row r="23" spans="1:7" ht="15" customHeight="1">
      <c r="A23" s="320" t="s">
        <v>111</v>
      </c>
      <c r="B23" s="320"/>
      <c r="C23" s="320"/>
      <c r="D23" s="320"/>
      <c r="E23" s="320"/>
      <c r="F23" s="320"/>
      <c r="G23" s="320"/>
    </row>
  </sheetData>
  <sheetProtection/>
  <mergeCells count="13">
    <mergeCell ref="A14:A15"/>
    <mergeCell ref="B14:C15"/>
    <mergeCell ref="D14:E14"/>
    <mergeCell ref="A16:A22"/>
    <mergeCell ref="B16:C16"/>
    <mergeCell ref="B17:B21"/>
    <mergeCell ref="A2:G2"/>
    <mergeCell ref="A4:A5"/>
    <mergeCell ref="B4:C5"/>
    <mergeCell ref="D4:E4"/>
    <mergeCell ref="A6:A12"/>
    <mergeCell ref="B6:C6"/>
    <mergeCell ref="B7:B11"/>
  </mergeCells>
  <printOptions/>
  <pageMargins left="0.7874015748031497" right="0.7874015748031497" top="0.984251968503937" bottom="0.984251968503937" header="0.7874015748031497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 美和</dc:creator>
  <cp:keywords/>
  <dc:description/>
  <cp:lastModifiedBy>なし</cp:lastModifiedBy>
  <cp:lastPrinted>2016-03-04T06:07:20Z</cp:lastPrinted>
  <dcterms:created xsi:type="dcterms:W3CDTF">2002-05-27T03:30:43Z</dcterms:created>
  <dcterms:modified xsi:type="dcterms:W3CDTF">2016-03-07T23:23:26Z</dcterms:modified>
  <cp:category/>
  <cp:version/>
  <cp:contentType/>
  <cp:contentStatus/>
</cp:coreProperties>
</file>