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W:\■■下水道企画課（保存期間１年以上）\05_環境技術係\平成29年度以前\R2（2020）\06_B-DASH\09_HP更新\2009_更新_普及展開\リンク先PDF\04_効果算定\"/>
    </mc:Choice>
  </mc:AlternateContent>
  <bookViews>
    <workbookView xWindow="0" yWindow="0" windowWidth="20490" windowHeight="7530" activeTab="1"/>
  </bookViews>
  <sheets>
    <sheet name="効果計算シート (固液分離)" sheetId="5" r:id="rId1"/>
    <sheet name="効果計算シート (消化)" sheetId="4" r:id="rId2"/>
  </sheets>
  <calcPr calcId="162913"/>
</workbook>
</file>

<file path=xl/calcChain.xml><?xml version="1.0" encoding="utf-8"?>
<calcChain xmlns="http://schemas.openxmlformats.org/spreadsheetml/2006/main">
  <c r="H19" i="5" l="1"/>
  <c r="H20" i="5" s="1"/>
  <c r="E7" i="5"/>
  <c r="H22" i="5" s="1"/>
  <c r="E5" i="5"/>
  <c r="H13" i="5" s="1"/>
  <c r="H14" i="5" s="1"/>
  <c r="H17" i="5" l="1"/>
  <c r="H15" i="5"/>
  <c r="H16" i="5"/>
  <c r="H21" i="5"/>
  <c r="H23" i="5" s="1"/>
  <c r="H36" i="4"/>
  <c r="H37" i="4"/>
  <c r="H35" i="4"/>
  <c r="H34" i="4"/>
  <c r="H31" i="4"/>
  <c r="H32" i="4" s="1"/>
  <c r="H25" i="4"/>
  <c r="H26" i="4" s="1"/>
  <c r="H27" i="4"/>
  <c r="H24" i="4"/>
  <c r="H30" i="4"/>
  <c r="H28" i="4" l="1"/>
  <c r="H29" i="4" s="1"/>
  <c r="H38" i="4" l="1"/>
</calcChain>
</file>

<file path=xl/sharedStrings.xml><?xml version="1.0" encoding="utf-8"?>
<sst xmlns="http://schemas.openxmlformats.org/spreadsheetml/2006/main" count="154" uniqueCount="98">
  <si>
    <t>建設費</t>
    <rPh sb="0" eb="3">
      <t>ケンセツヒ</t>
    </rPh>
    <phoneticPr fontId="1"/>
  </si>
  <si>
    <t>従来技術</t>
    <rPh sb="0" eb="2">
      <t>ジュウライ</t>
    </rPh>
    <rPh sb="2" eb="4">
      <t>ギジュツ</t>
    </rPh>
    <phoneticPr fontId="1"/>
  </si>
  <si>
    <t>費用（百万円）</t>
    <rPh sb="0" eb="2">
      <t>ヒヨウ</t>
    </rPh>
    <rPh sb="3" eb="5">
      <t>ヒャクマン</t>
    </rPh>
    <rPh sb="5" eb="6">
      <t>エン</t>
    </rPh>
    <phoneticPr fontId="1"/>
  </si>
  <si>
    <t>備考</t>
    <rPh sb="0" eb="2">
      <t>ビコウ</t>
    </rPh>
    <phoneticPr fontId="1"/>
  </si>
  <si>
    <t>技術区分</t>
    <rPh sb="0" eb="2">
      <t>ギジュツ</t>
    </rPh>
    <rPh sb="2" eb="4">
      <t>クブン</t>
    </rPh>
    <phoneticPr fontId="1"/>
  </si>
  <si>
    <t>項目</t>
    <rPh sb="0" eb="2">
      <t>コウモク</t>
    </rPh>
    <phoneticPr fontId="1"/>
  </si>
  <si>
    <t>設備名称</t>
    <rPh sb="0" eb="2">
      <t>セツビ</t>
    </rPh>
    <rPh sb="2" eb="4">
      <t>メイショウ</t>
    </rPh>
    <phoneticPr fontId="1"/>
  </si>
  <si>
    <t>単位</t>
    <rPh sb="0" eb="2">
      <t>タンイ</t>
    </rPh>
    <phoneticPr fontId="1"/>
  </si>
  <si>
    <t>百万円</t>
    <rPh sb="0" eb="2">
      <t>ヒャクマン</t>
    </rPh>
    <rPh sb="2" eb="3">
      <t>エン</t>
    </rPh>
    <phoneticPr fontId="1"/>
  </si>
  <si>
    <t>百万円/年</t>
    <rPh sb="0" eb="2">
      <t>ヒャクマン</t>
    </rPh>
    <rPh sb="2" eb="3">
      <t>エン</t>
    </rPh>
    <rPh sb="4" eb="5">
      <t>ネン</t>
    </rPh>
    <phoneticPr fontId="1"/>
  </si>
  <si>
    <t>費用関数</t>
    <rPh sb="0" eb="2">
      <t>ヒヨウ</t>
    </rPh>
    <rPh sb="2" eb="4">
      <t>カンスウ</t>
    </rPh>
    <phoneticPr fontId="1"/>
  </si>
  <si>
    <t>ー</t>
    <phoneticPr fontId="1"/>
  </si>
  <si>
    <t>諸元値一覧</t>
    <rPh sb="0" eb="2">
      <t>ショゲン</t>
    </rPh>
    <rPh sb="2" eb="3">
      <t>チ</t>
    </rPh>
    <rPh sb="3" eb="5">
      <t>イチラン</t>
    </rPh>
    <phoneticPr fontId="1"/>
  </si>
  <si>
    <t>機械設備</t>
    <rPh sb="0" eb="2">
      <t>キカイ</t>
    </rPh>
    <rPh sb="2" eb="4">
      <t>セツビ</t>
    </rPh>
    <phoneticPr fontId="1"/>
  </si>
  <si>
    <t>総費用(年価換算値)</t>
    <rPh sb="0" eb="3">
      <t>ソウヒヨウ</t>
    </rPh>
    <rPh sb="4" eb="5">
      <t>トシ</t>
    </rPh>
    <rPh sb="5" eb="6">
      <t>アタイ</t>
    </rPh>
    <rPh sb="6" eb="8">
      <t>カンサン</t>
    </rPh>
    <rPh sb="8" eb="9">
      <t>アタイ</t>
    </rPh>
    <phoneticPr fontId="1"/>
  </si>
  <si>
    <t>利子率(％)</t>
    <rPh sb="0" eb="2">
      <t>リシ</t>
    </rPh>
    <rPh sb="2" eb="3">
      <t>リツ</t>
    </rPh>
    <phoneticPr fontId="1"/>
  </si>
  <si>
    <t>対象年数(年)</t>
    <rPh sb="0" eb="2">
      <t>タイショウ</t>
    </rPh>
    <rPh sb="2" eb="4">
      <t>ネンスウ</t>
    </rPh>
    <rPh sb="5" eb="6">
      <t>ネン</t>
    </rPh>
    <phoneticPr fontId="1"/>
  </si>
  <si>
    <t>革新的技術</t>
    <rPh sb="0" eb="2">
      <t>カクシン</t>
    </rPh>
    <rPh sb="2" eb="3">
      <t>テキ</t>
    </rPh>
    <rPh sb="3" eb="5">
      <t>ギジュツ</t>
    </rPh>
    <phoneticPr fontId="1"/>
  </si>
  <si>
    <t>日最大水量（m3/日）</t>
    <rPh sb="0" eb="1">
      <t>ヒ</t>
    </rPh>
    <rPh sb="1" eb="3">
      <t>サイダイ</t>
    </rPh>
    <rPh sb="3" eb="5">
      <t>スイリョウ</t>
    </rPh>
    <rPh sb="9" eb="10">
      <t>ヒ</t>
    </rPh>
    <phoneticPr fontId="1"/>
  </si>
  <si>
    <t>維持管理費
（薬品、補修、点検費）</t>
    <rPh sb="0" eb="2">
      <t>イジ</t>
    </rPh>
    <rPh sb="2" eb="5">
      <t>カンリヒ</t>
    </rPh>
    <rPh sb="7" eb="9">
      <t>ヤクヒン</t>
    </rPh>
    <rPh sb="10" eb="12">
      <t>ホシュウ</t>
    </rPh>
    <rPh sb="13" eb="15">
      <t>テンケン</t>
    </rPh>
    <rPh sb="15" eb="16">
      <t>ヒ</t>
    </rPh>
    <phoneticPr fontId="1"/>
  </si>
  <si>
    <t>Y=建設費×i(1+i)n/{(1+i)n-1}i(1+i)n/{(1+i)n-1}</t>
    <phoneticPr fontId="1"/>
  </si>
  <si>
    <t>建設費年価（機械）</t>
    <rPh sb="6" eb="8">
      <t>キカイ</t>
    </rPh>
    <phoneticPr fontId="1"/>
  </si>
  <si>
    <t>総費用（年価換算値）</t>
  </si>
  <si>
    <t>維持管理費
（使用電力量）</t>
    <rPh sb="0" eb="2">
      <t>イジ</t>
    </rPh>
    <rPh sb="2" eb="5">
      <t>カンリヒ</t>
    </rPh>
    <rPh sb="7" eb="9">
      <t>シヨウ</t>
    </rPh>
    <rPh sb="9" eb="11">
      <t>デンリョク</t>
    </rPh>
    <rPh sb="11" eb="12">
      <t>リョウ</t>
    </rPh>
    <phoneticPr fontId="1"/>
  </si>
  <si>
    <t>高効率高温消化設備</t>
    <rPh sb="0" eb="3">
      <t>コウコウリツ</t>
    </rPh>
    <rPh sb="3" eb="5">
      <t>コウオン</t>
    </rPh>
    <rPh sb="5" eb="7">
      <t>ショウカ</t>
    </rPh>
    <rPh sb="7" eb="9">
      <t>セツビ</t>
    </rPh>
    <phoneticPr fontId="1"/>
  </si>
  <si>
    <t>従来消化設備</t>
    <rPh sb="0" eb="2">
      <t>ジュウライ</t>
    </rPh>
    <rPh sb="2" eb="4">
      <t>ショウカ</t>
    </rPh>
    <rPh sb="4" eb="6">
      <t>セツビ</t>
    </rPh>
    <phoneticPr fontId="1"/>
  </si>
  <si>
    <t>Y=0.03074Xd</t>
    <phoneticPr fontId="1"/>
  </si>
  <si>
    <t>①、Xd：日最大水量(m3/日)</t>
    <rPh sb="5" eb="6">
      <t>ヒ</t>
    </rPh>
    <rPh sb="6" eb="8">
      <t>サイダイ</t>
    </rPh>
    <rPh sb="8" eb="10">
      <t>スイリョウ</t>
    </rPh>
    <rPh sb="14" eb="15">
      <t>ヒ</t>
    </rPh>
    <phoneticPr fontId="1"/>
  </si>
  <si>
    <t>建設費（機械・電気）</t>
    <rPh sb="0" eb="3">
      <t>ケンセツヒ</t>
    </rPh>
    <rPh sb="4" eb="6">
      <t>キカイ</t>
    </rPh>
    <rPh sb="7" eb="9">
      <t>デンキ</t>
    </rPh>
    <phoneticPr fontId="1"/>
  </si>
  <si>
    <t>建設費年価（機械・電気）</t>
    <rPh sb="6" eb="8">
      <t>キカイ</t>
    </rPh>
    <rPh sb="9" eb="11">
      <t>デンキ</t>
    </rPh>
    <phoneticPr fontId="1"/>
  </si>
  <si>
    <t>Y=0.000352Xd</t>
    <phoneticPr fontId="1"/>
  </si>
  <si>
    <t>建設費</t>
    <rPh sb="0" eb="3">
      <t>ケンセツヒ</t>
    </rPh>
    <phoneticPr fontId="1"/>
  </si>
  <si>
    <t>建設費（土木）</t>
    <rPh sb="0" eb="3">
      <t>ケンセツヒ</t>
    </rPh>
    <rPh sb="4" eb="6">
      <t>ドボク</t>
    </rPh>
    <phoneticPr fontId="1"/>
  </si>
  <si>
    <t>建設費年価（土木）</t>
    <rPh sb="6" eb="8">
      <t>ドボク</t>
    </rPh>
    <phoneticPr fontId="1"/>
  </si>
  <si>
    <t>建設費年価</t>
    <phoneticPr fontId="1"/>
  </si>
  <si>
    <t>Y=0.01578Xd</t>
    <phoneticPr fontId="1"/>
  </si>
  <si>
    <t>土木</t>
    <rPh sb="0" eb="2">
      <t>ドボク</t>
    </rPh>
    <phoneticPr fontId="1"/>
  </si>
  <si>
    <t>Y=0.01496Xd</t>
    <phoneticPr fontId="1"/>
  </si>
  <si>
    <t>②、Xd：日最大水量(m3/日)</t>
    <rPh sb="5" eb="6">
      <t>ヒ</t>
    </rPh>
    <rPh sb="6" eb="8">
      <t>サイダイ</t>
    </rPh>
    <rPh sb="8" eb="10">
      <t>スイリョウ</t>
    </rPh>
    <rPh sb="14" eb="15">
      <t>ヒ</t>
    </rPh>
    <phoneticPr fontId="1"/>
  </si>
  <si>
    <t>①＋②</t>
    <phoneticPr fontId="1"/>
  </si>
  <si>
    <t>③、i：利子率、n：耐用年数</t>
    <phoneticPr fontId="1"/>
  </si>
  <si>
    <t>④、i：利子率、n：耐用年数</t>
    <phoneticPr fontId="1"/>
  </si>
  <si>
    <t>Y=0.00005Xd</t>
    <phoneticPr fontId="1"/>
  </si>
  <si>
    <t>⑥、Xd：日最大水量(m3/日)</t>
    <rPh sb="5" eb="6">
      <t>ヒ</t>
    </rPh>
    <rPh sb="6" eb="8">
      <t>サイダイ</t>
    </rPh>
    <rPh sb="8" eb="10">
      <t>スイリョウ</t>
    </rPh>
    <rPh sb="14" eb="15">
      <t>ヒ</t>
    </rPh>
    <phoneticPr fontId="1"/>
  </si>
  <si>
    <t>⑤、③＋④</t>
    <phoneticPr fontId="1"/>
  </si>
  <si>
    <t>⑦、Xd：日最大水量(m3/日)</t>
    <rPh sb="5" eb="6">
      <t>ヒ</t>
    </rPh>
    <rPh sb="6" eb="8">
      <t>サイダイ</t>
    </rPh>
    <rPh sb="8" eb="10">
      <t>スイリョウ</t>
    </rPh>
    <rPh sb="14" eb="15">
      <t>ヒ</t>
    </rPh>
    <phoneticPr fontId="1"/>
  </si>
  <si>
    <t>⑤＋⑥＋⑦</t>
    <phoneticPr fontId="1"/>
  </si>
  <si>
    <t>Y=0.03888Xd</t>
    <phoneticPr fontId="1"/>
  </si>
  <si>
    <t>Y=0.000166Xd</t>
    <phoneticPr fontId="1"/>
  </si>
  <si>
    <t>Y=0.000496Xd</t>
    <phoneticPr fontId="1"/>
  </si>
  <si>
    <t>⑨、i：利子率、n：耐用年数</t>
    <phoneticPr fontId="1"/>
  </si>
  <si>
    <t>⑨＋⑩＋⑪</t>
    <phoneticPr fontId="1"/>
  </si>
  <si>
    <t>出典：超高効率固液分離技術を活用したエネルギーマネジメントシステム導入ガイドライン　（203～205頁に示す各項目費用より、本計算の計数を算出して掲載）</t>
    <rPh sb="0" eb="2">
      <t>シュッテン</t>
    </rPh>
    <rPh sb="3" eb="4">
      <t>チョウ</t>
    </rPh>
    <rPh sb="4" eb="7">
      <t>コウコウリツ</t>
    </rPh>
    <rPh sb="7" eb="9">
      <t>コエキ</t>
    </rPh>
    <rPh sb="9" eb="11">
      <t>ブンリ</t>
    </rPh>
    <rPh sb="11" eb="13">
      <t>ギジュツ</t>
    </rPh>
    <rPh sb="14" eb="16">
      <t>カツヨウ</t>
    </rPh>
    <rPh sb="33" eb="35">
      <t>ドウニュウ</t>
    </rPh>
    <rPh sb="50" eb="51">
      <t>ページ</t>
    </rPh>
    <rPh sb="52" eb="53">
      <t>シメ</t>
    </rPh>
    <rPh sb="54" eb="57">
      <t>カクコウモク</t>
    </rPh>
    <rPh sb="57" eb="59">
      <t>ヒヨウ</t>
    </rPh>
    <rPh sb="62" eb="63">
      <t>ホン</t>
    </rPh>
    <rPh sb="63" eb="65">
      <t>ケイサン</t>
    </rPh>
    <rPh sb="66" eb="68">
      <t>ケイスウ</t>
    </rPh>
    <rPh sb="69" eb="71">
      <t>サンシュツ</t>
    </rPh>
    <rPh sb="73" eb="75">
      <t>ケイサイ</t>
    </rPh>
    <phoneticPr fontId="1"/>
  </si>
  <si>
    <t>高効率高温消化設備にはバイオマス投入装置一式を含みます。</t>
    <rPh sb="1" eb="2">
      <t>コウリツ</t>
    </rPh>
    <rPh sb="3" eb="5">
      <t>コウオン</t>
    </rPh>
    <rPh sb="5" eb="7">
      <t>ショウカ</t>
    </rPh>
    <rPh sb="7" eb="9">
      <t>セツビ</t>
    </rPh>
    <rPh sb="16" eb="18">
      <t>トウニュウ</t>
    </rPh>
    <rPh sb="18" eb="20">
      <t>ソウチ</t>
    </rPh>
    <rPh sb="20" eb="22">
      <t>イッシキ</t>
    </rPh>
    <rPh sb="23" eb="24">
      <t>フク</t>
    </rPh>
    <phoneticPr fontId="1"/>
  </si>
  <si>
    <t>⑧、Xd：日最大水量(m3/日)</t>
    <rPh sb="5" eb="6">
      <t>ヒ</t>
    </rPh>
    <rPh sb="6" eb="8">
      <t>サイダイ</t>
    </rPh>
    <rPh sb="8" eb="10">
      <t>スイリョウ</t>
    </rPh>
    <rPh sb="14" eb="15">
      <t>ヒ</t>
    </rPh>
    <phoneticPr fontId="1"/>
  </si>
  <si>
    <t>⑩、Xd：日最大水量(m3/日)</t>
    <phoneticPr fontId="1"/>
  </si>
  <si>
    <t>⑪、Xd：日最大水量(m3/日)</t>
    <phoneticPr fontId="1"/>
  </si>
  <si>
    <t>検討条件</t>
    <rPh sb="0" eb="2">
      <t>ケントウ</t>
    </rPh>
    <rPh sb="2" eb="4">
      <t>ジョウケン</t>
    </rPh>
    <phoneticPr fontId="1"/>
  </si>
  <si>
    <t>従来技術</t>
    <rPh sb="0" eb="2">
      <t>ジュウライ</t>
    </rPh>
    <rPh sb="2" eb="4">
      <t>ギジュツ</t>
    </rPh>
    <phoneticPr fontId="1"/>
  </si>
  <si>
    <t>革新的技術</t>
    <rPh sb="0" eb="2">
      <t>カクシン</t>
    </rPh>
    <rPh sb="2" eb="3">
      <t>テキ</t>
    </rPh>
    <rPh sb="3" eb="5">
      <t>ギジュツ</t>
    </rPh>
    <phoneticPr fontId="1"/>
  </si>
  <si>
    <t>ガイドライン203～205頁における検討ケースBを適用（初沈汚泥、余剰汚泥に生ごみを前処理して混合後に消化）</t>
    <rPh sb="13" eb="14">
      <t>ページ</t>
    </rPh>
    <rPh sb="18" eb="20">
      <t>ケントウ</t>
    </rPh>
    <rPh sb="25" eb="27">
      <t>テキヨウ</t>
    </rPh>
    <rPh sb="28" eb="29">
      <t>ショ</t>
    </rPh>
    <rPh sb="29" eb="30">
      <t>チン</t>
    </rPh>
    <rPh sb="30" eb="32">
      <t>オデイ</t>
    </rPh>
    <rPh sb="33" eb="35">
      <t>ヨジョウ</t>
    </rPh>
    <rPh sb="35" eb="37">
      <t>オデイ</t>
    </rPh>
    <rPh sb="38" eb="39">
      <t>ナマ</t>
    </rPh>
    <rPh sb="42" eb="45">
      <t>マエショリ</t>
    </rPh>
    <rPh sb="47" eb="49">
      <t>コンゴウ</t>
    </rPh>
    <rPh sb="49" eb="50">
      <t>ゴ</t>
    </rPh>
    <rPh sb="51" eb="53">
      <t>ショウカ</t>
    </rPh>
    <phoneticPr fontId="1"/>
  </si>
  <si>
    <t>生汚泥　2.89tonDS/日（有機物割合81％、消化率54％）</t>
    <rPh sb="0" eb="1">
      <t>ナマ</t>
    </rPh>
    <rPh sb="1" eb="3">
      <t>オデイ</t>
    </rPh>
    <rPh sb="14" eb="15">
      <t>ヒ</t>
    </rPh>
    <rPh sb="16" eb="19">
      <t>ユウキブツ</t>
    </rPh>
    <rPh sb="19" eb="21">
      <t>ワリアイ</t>
    </rPh>
    <rPh sb="25" eb="27">
      <t>ショウカ</t>
    </rPh>
    <rPh sb="27" eb="28">
      <t>リツ</t>
    </rPh>
    <phoneticPr fontId="1"/>
  </si>
  <si>
    <t>余剰汚泥　3.21tonDS/日（有機物割合80％、消化率34％）</t>
    <rPh sb="0" eb="2">
      <t>ヨジョウ</t>
    </rPh>
    <rPh sb="2" eb="4">
      <t>オデイ</t>
    </rPh>
    <rPh sb="15" eb="16">
      <t>ヒ</t>
    </rPh>
    <rPh sb="17" eb="20">
      <t>ユウキブツ</t>
    </rPh>
    <rPh sb="20" eb="22">
      <t>ワリアイ</t>
    </rPh>
    <rPh sb="26" eb="28">
      <t>ショウカ</t>
    </rPh>
    <rPh sb="28" eb="29">
      <t>リツ</t>
    </rPh>
    <phoneticPr fontId="1"/>
  </si>
  <si>
    <t>消化条件：　消化温度 中温（35℃）、消化日数20日</t>
    <rPh sb="0" eb="2">
      <t>ショウカ</t>
    </rPh>
    <rPh sb="2" eb="4">
      <t>ジョウケン</t>
    </rPh>
    <rPh sb="6" eb="8">
      <t>ショウカ</t>
    </rPh>
    <rPh sb="8" eb="10">
      <t>オンド</t>
    </rPh>
    <rPh sb="11" eb="13">
      <t>チュウオン</t>
    </rPh>
    <rPh sb="19" eb="21">
      <t>ショウカ</t>
    </rPh>
    <rPh sb="21" eb="23">
      <t>ニッスウ</t>
    </rPh>
    <rPh sb="25" eb="26">
      <t>ヒ</t>
    </rPh>
    <phoneticPr fontId="1"/>
  </si>
  <si>
    <t>ガイドライン203～205頁における検討ケースCを適用（初沈汚泥、余剰汚泥を混合消化）</t>
    <rPh sb="13" eb="14">
      <t>ページ</t>
    </rPh>
    <rPh sb="18" eb="20">
      <t>ケントウ</t>
    </rPh>
    <rPh sb="25" eb="27">
      <t>テキヨウ</t>
    </rPh>
    <rPh sb="28" eb="29">
      <t>ショ</t>
    </rPh>
    <rPh sb="29" eb="30">
      <t>チン</t>
    </rPh>
    <rPh sb="30" eb="32">
      <t>オデイ</t>
    </rPh>
    <rPh sb="33" eb="35">
      <t>ヨジョウ</t>
    </rPh>
    <rPh sb="35" eb="37">
      <t>オデイ</t>
    </rPh>
    <rPh sb="38" eb="40">
      <t>コンゴウ</t>
    </rPh>
    <rPh sb="40" eb="42">
      <t>ショウカ</t>
    </rPh>
    <phoneticPr fontId="1"/>
  </si>
  <si>
    <t>生汚泥　4.36tonDS/日（有機物割合81％、消化率54％）</t>
    <rPh sb="0" eb="1">
      <t>ナマ</t>
    </rPh>
    <rPh sb="1" eb="3">
      <t>オデイ</t>
    </rPh>
    <rPh sb="14" eb="15">
      <t>ヒ</t>
    </rPh>
    <rPh sb="16" eb="19">
      <t>ユウキブツ</t>
    </rPh>
    <rPh sb="19" eb="21">
      <t>ワリアイ</t>
    </rPh>
    <rPh sb="25" eb="27">
      <t>ショウカ</t>
    </rPh>
    <rPh sb="27" eb="28">
      <t>リツ</t>
    </rPh>
    <phoneticPr fontId="1"/>
  </si>
  <si>
    <t>余剰汚泥　2.03tonDS/日（有機物割合80％、消化率34％）</t>
    <rPh sb="0" eb="2">
      <t>ヨジョウ</t>
    </rPh>
    <rPh sb="2" eb="4">
      <t>オデイ</t>
    </rPh>
    <rPh sb="15" eb="16">
      <t>ヒ</t>
    </rPh>
    <rPh sb="17" eb="20">
      <t>ユウキブツ</t>
    </rPh>
    <rPh sb="20" eb="22">
      <t>ワリアイ</t>
    </rPh>
    <rPh sb="26" eb="28">
      <t>ショウカ</t>
    </rPh>
    <rPh sb="28" eb="29">
      <t>リツ</t>
    </rPh>
    <phoneticPr fontId="1"/>
  </si>
  <si>
    <t>生ごみ　2.62tonDS/日（有機物割合90％、消化率83％）</t>
    <rPh sb="0" eb="1">
      <t>ナマ</t>
    </rPh>
    <rPh sb="14" eb="15">
      <t>ヒ</t>
    </rPh>
    <rPh sb="16" eb="19">
      <t>ユウキブツ</t>
    </rPh>
    <rPh sb="19" eb="21">
      <t>ワリアイ</t>
    </rPh>
    <rPh sb="25" eb="27">
      <t>ショウカ</t>
    </rPh>
    <rPh sb="27" eb="28">
      <t>リツ</t>
    </rPh>
    <phoneticPr fontId="1"/>
  </si>
  <si>
    <t>消化条件：　消化温度 高温（55℃）、消化日数10日</t>
    <rPh sb="0" eb="2">
      <t>ショウカ</t>
    </rPh>
    <rPh sb="2" eb="4">
      <t>ジョウケン</t>
    </rPh>
    <rPh sb="6" eb="8">
      <t>ショウカ</t>
    </rPh>
    <rPh sb="8" eb="10">
      <t>オンド</t>
    </rPh>
    <rPh sb="11" eb="13">
      <t>コウオン</t>
    </rPh>
    <rPh sb="19" eb="21">
      <t>ショウカ</t>
    </rPh>
    <rPh sb="21" eb="23">
      <t>ニッスウ</t>
    </rPh>
    <rPh sb="25" eb="26">
      <t>ヒ</t>
    </rPh>
    <phoneticPr fontId="1"/>
  </si>
  <si>
    <t>消化槽　：　鋼板製　700m3×3槽</t>
    <rPh sb="0" eb="2">
      <t>ショウカ</t>
    </rPh>
    <rPh sb="2" eb="3">
      <t>ソウ</t>
    </rPh>
    <rPh sb="6" eb="9">
      <t>コウハンセイ</t>
    </rPh>
    <rPh sb="17" eb="18">
      <t>ソウ</t>
    </rPh>
    <phoneticPr fontId="1"/>
  </si>
  <si>
    <t>消化槽　：　コンクリート製　1800m3×2槽</t>
    <rPh sb="0" eb="2">
      <t>ショウカ</t>
    </rPh>
    <rPh sb="2" eb="3">
      <t>ソウ</t>
    </rPh>
    <rPh sb="12" eb="13">
      <t>セイ</t>
    </rPh>
    <rPh sb="22" eb="23">
      <t>ソウ</t>
    </rPh>
    <phoneticPr fontId="1"/>
  </si>
  <si>
    <t>本シートの計算は日最大水量50000m3/日の下水処理場において以下の条件で算出した結果をもとに、水量の関数として参考として算出するものである。
詳細には適用する処理場の規模や水質を勘案して算出するものとする。</t>
    <rPh sb="0" eb="1">
      <t>ホン</t>
    </rPh>
    <rPh sb="5" eb="7">
      <t>ケイサン</t>
    </rPh>
    <rPh sb="8" eb="9">
      <t>ヒ</t>
    </rPh>
    <rPh sb="9" eb="11">
      <t>サイダイ</t>
    </rPh>
    <rPh sb="11" eb="13">
      <t>スイリョウ</t>
    </rPh>
    <rPh sb="21" eb="22">
      <t>ヒ</t>
    </rPh>
    <rPh sb="23" eb="25">
      <t>ゲスイ</t>
    </rPh>
    <rPh sb="25" eb="27">
      <t>ショリ</t>
    </rPh>
    <rPh sb="27" eb="28">
      <t>ジョウ</t>
    </rPh>
    <rPh sb="32" eb="34">
      <t>イカ</t>
    </rPh>
    <rPh sb="35" eb="37">
      <t>ジョウケン</t>
    </rPh>
    <rPh sb="38" eb="40">
      <t>サンシュツ</t>
    </rPh>
    <rPh sb="42" eb="44">
      <t>ケッカ</t>
    </rPh>
    <rPh sb="49" eb="51">
      <t>スイリョウ</t>
    </rPh>
    <rPh sb="52" eb="54">
      <t>カンスウ</t>
    </rPh>
    <rPh sb="57" eb="59">
      <t>サンコウ</t>
    </rPh>
    <rPh sb="62" eb="64">
      <t>サンシュツ</t>
    </rPh>
    <rPh sb="73" eb="75">
      <t>ショウサイ</t>
    </rPh>
    <rPh sb="77" eb="79">
      <t>テキヨウ</t>
    </rPh>
    <rPh sb="81" eb="83">
      <t>ショリ</t>
    </rPh>
    <rPh sb="83" eb="84">
      <t>ジョウ</t>
    </rPh>
    <rPh sb="85" eb="87">
      <t>キボ</t>
    </rPh>
    <rPh sb="88" eb="90">
      <t>スイシツ</t>
    </rPh>
    <rPh sb="91" eb="93">
      <t>カンアン</t>
    </rPh>
    <rPh sb="95" eb="97">
      <t>サンシュツ</t>
    </rPh>
    <phoneticPr fontId="1"/>
  </si>
  <si>
    <t>＜試算根拠の設定条件詳細＞※評価委員会にて評価を受けたケース条件</t>
    <rPh sb="1" eb="3">
      <t>シサン</t>
    </rPh>
    <rPh sb="3" eb="5">
      <t>コンキョ</t>
    </rPh>
    <rPh sb="6" eb="8">
      <t>セッテイ</t>
    </rPh>
    <rPh sb="8" eb="10">
      <t>ジョウケン</t>
    </rPh>
    <rPh sb="10" eb="12">
      <t>ショウサイ</t>
    </rPh>
    <rPh sb="14" eb="16">
      <t>ヒョウカ</t>
    </rPh>
    <rPh sb="16" eb="19">
      <t>イインカイ</t>
    </rPh>
    <rPh sb="21" eb="23">
      <t>ヒョウカ</t>
    </rPh>
    <rPh sb="24" eb="25">
      <t>ウ</t>
    </rPh>
    <rPh sb="30" eb="32">
      <t>ジョウケン</t>
    </rPh>
    <phoneticPr fontId="1"/>
  </si>
  <si>
    <t>水面積負荷（m3/m2・日）</t>
    <rPh sb="0" eb="1">
      <t>ミズ</t>
    </rPh>
    <rPh sb="1" eb="3">
      <t>メンセキ</t>
    </rPh>
    <rPh sb="3" eb="5">
      <t>フカ</t>
    </rPh>
    <rPh sb="12" eb="13">
      <t>ヒ</t>
    </rPh>
    <phoneticPr fontId="1"/>
  </si>
  <si>
    <t>沈殿面積</t>
    <rPh sb="0" eb="2">
      <t>チンデン</t>
    </rPh>
    <rPh sb="2" eb="4">
      <t>メンセキ</t>
    </rPh>
    <phoneticPr fontId="1"/>
  </si>
  <si>
    <t>革新的技術</t>
    <rPh sb="0" eb="3">
      <t>カクシンテキ</t>
    </rPh>
    <rPh sb="3" eb="5">
      <t>ギジュツ</t>
    </rPh>
    <phoneticPr fontId="1"/>
  </si>
  <si>
    <t>ろ過速度（m3/m2・日）</t>
    <rPh sb="1" eb="2">
      <t>カ</t>
    </rPh>
    <rPh sb="2" eb="4">
      <t>ソクド</t>
    </rPh>
    <rPh sb="11" eb="12">
      <t>ヒ</t>
    </rPh>
    <phoneticPr fontId="1"/>
  </si>
  <si>
    <t>ろ過面積</t>
    <rPh sb="1" eb="2">
      <t>カ</t>
    </rPh>
    <rPh sb="2" eb="4">
      <t>メンセキ</t>
    </rPh>
    <phoneticPr fontId="1"/>
  </si>
  <si>
    <t>23Bｶﾞｲﾄﾞﾗｲﾝ　203～205頁を参考に作成</t>
    <rPh sb="19" eb="20">
      <t>ページ</t>
    </rPh>
    <rPh sb="21" eb="23">
      <t>サンコウ</t>
    </rPh>
    <rPh sb="24" eb="26">
      <t>サクセイ</t>
    </rPh>
    <phoneticPr fontId="1"/>
  </si>
  <si>
    <t>最初沈殿池設備</t>
    <rPh sb="0" eb="2">
      <t>サイショ</t>
    </rPh>
    <rPh sb="2" eb="4">
      <t>チンデン</t>
    </rPh>
    <rPh sb="4" eb="5">
      <t>イケ</t>
    </rPh>
    <rPh sb="5" eb="7">
      <t>セツビ</t>
    </rPh>
    <phoneticPr fontId="1"/>
  </si>
  <si>
    <t>建設費（機械）</t>
    <rPh sb="0" eb="3">
      <t>ケンセツヒ</t>
    </rPh>
    <rPh sb="4" eb="6">
      <t>キカイ</t>
    </rPh>
    <phoneticPr fontId="1"/>
  </si>
  <si>
    <t>Y=0.533Xd</t>
    <phoneticPr fontId="1"/>
  </si>
  <si>
    <t>①、Xd：沈殿面積(m2)</t>
    <rPh sb="5" eb="7">
      <t>チンデン</t>
    </rPh>
    <rPh sb="7" eb="9">
      <t>メンセキ</t>
    </rPh>
    <phoneticPr fontId="1"/>
  </si>
  <si>
    <t>②、i：利子率、n：耐用年数</t>
    <phoneticPr fontId="1"/>
  </si>
  <si>
    <t>Y=0.0133Xd</t>
    <phoneticPr fontId="1"/>
  </si>
  <si>
    <t>③、Xd：沈殿面積(m2)</t>
    <rPh sb="5" eb="7">
      <t>チンデン</t>
    </rPh>
    <rPh sb="7" eb="9">
      <t>メンセキ</t>
    </rPh>
    <phoneticPr fontId="1"/>
  </si>
  <si>
    <t>Y=0.0005Xd</t>
    <phoneticPr fontId="1"/>
  </si>
  <si>
    <t>④、Xd：沈殿面積(m2)</t>
    <rPh sb="5" eb="7">
      <t>チンデン</t>
    </rPh>
    <rPh sb="7" eb="9">
      <t>メンセキ</t>
    </rPh>
    <phoneticPr fontId="1"/>
  </si>
  <si>
    <t>②＋③＋④</t>
    <phoneticPr fontId="1"/>
  </si>
  <si>
    <t>超高効率固液分離設備</t>
    <rPh sb="0" eb="1">
      <t>チョウ</t>
    </rPh>
    <rPh sb="1" eb="4">
      <t>コウコウリツ</t>
    </rPh>
    <rPh sb="4" eb="6">
      <t>コエキ</t>
    </rPh>
    <rPh sb="6" eb="8">
      <t>ブンリ</t>
    </rPh>
    <rPh sb="8" eb="10">
      <t>セツビ</t>
    </rPh>
    <phoneticPr fontId="1"/>
  </si>
  <si>
    <t>Y=4Xd</t>
    <phoneticPr fontId="1"/>
  </si>
  <si>
    <t>⑤、Xd：設備規模(m2)</t>
    <rPh sb="5" eb="7">
      <t>セツビ</t>
    </rPh>
    <rPh sb="7" eb="9">
      <t>キボ</t>
    </rPh>
    <phoneticPr fontId="1"/>
  </si>
  <si>
    <t>⑥、i：利子率、n：耐用年数</t>
    <phoneticPr fontId="1"/>
  </si>
  <si>
    <t>Y=0.024Xd</t>
    <phoneticPr fontId="1"/>
  </si>
  <si>
    <t>⑦、Xd：ろ過面積(m2)</t>
    <rPh sb="6" eb="7">
      <t>カ</t>
    </rPh>
    <rPh sb="7" eb="9">
      <t>メンセキ</t>
    </rPh>
    <phoneticPr fontId="1"/>
  </si>
  <si>
    <t>Y=0.035Xd</t>
    <phoneticPr fontId="1"/>
  </si>
  <si>
    <t>⑧、Xd：ろ過面積(m2)</t>
    <rPh sb="6" eb="7">
      <t>カ</t>
    </rPh>
    <phoneticPr fontId="1"/>
  </si>
  <si>
    <t>⑥＋⑦＋⑧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</si>
</sst>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000"/>
    <numFmt numFmtId="178" formatCode="0.0"/>
  </numFmts>
  <fonts count="3"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rgb="FFD4F9FE"/>
        <bgColor indexed="64"/>
      </patternFill>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pplyAlignment="1">
      <alignment vertical="center"/>
    </xf>
    <xf numFmtId="0" fontId="2" fillId="0" borderId="0" xfId="0" applyFont="1" applyAlignment="1">
      <alignment horizontal="left" vertical="center"/>
    </xf>
    <xf numFmtId="0" fontId="0" fillId="3"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5" xfId="0" applyBorder="1" applyAlignment="1">
      <alignment vertical="center"/>
    </xf>
    <xf numFmtId="0" fontId="0" fillId="0" borderId="1" xfId="0" applyBorder="1" applyAlignment="1">
      <alignment vertical="center" wrapText="1"/>
    </xf>
    <xf numFmtId="0" fontId="0" fillId="3" borderId="1" xfId="0" applyFill="1" applyBorder="1">
      <alignment vertical="center"/>
    </xf>
    <xf numFmtId="0" fontId="0" fillId="0" borderId="2" xfId="0" applyBorder="1" applyAlignment="1">
      <alignment vertical="center"/>
    </xf>
    <xf numFmtId="0" fontId="2" fillId="0" borderId="0" xfId="0" applyFont="1">
      <alignment vertical="center"/>
    </xf>
    <xf numFmtId="0" fontId="0" fillId="0" borderId="1" xfId="0" applyBorder="1" applyAlignment="1">
      <alignment horizontal="center" vertical="center"/>
    </xf>
    <xf numFmtId="177" fontId="0" fillId="0" borderId="0" xfId="0" applyNumberFormat="1">
      <alignment vertical="center"/>
    </xf>
    <xf numFmtId="0" fontId="0" fillId="4" borderId="1" xfId="0" applyFill="1" applyBorder="1" applyAlignment="1">
      <alignment vertical="center"/>
    </xf>
    <xf numFmtId="1" fontId="0" fillId="0" borderId="1" xfId="0" applyNumberFormat="1" applyBorder="1" applyAlignment="1">
      <alignment horizontal="center" vertical="center"/>
    </xf>
    <xf numFmtId="0" fontId="0" fillId="0" borderId="0" xfId="0" applyFill="1" applyBorder="1">
      <alignment vertical="center"/>
    </xf>
    <xf numFmtId="0" fontId="0" fillId="0" borderId="0"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76" fontId="0" fillId="0" borderId="2" xfId="0" applyNumberFormat="1" applyFill="1" applyBorder="1" applyAlignment="1">
      <alignment horizontal="center" vertical="center"/>
    </xf>
    <xf numFmtId="176" fontId="0" fillId="0" borderId="4" xfId="0" applyNumberFormat="1" applyFill="1" applyBorder="1" applyAlignment="1">
      <alignment horizontal="center" vertical="center"/>
    </xf>
    <xf numFmtId="0" fontId="0" fillId="0" borderId="2" xfId="0" applyFill="1" applyBorder="1" applyAlignment="1">
      <alignment horizontal="left" vertical="center"/>
    </xf>
    <xf numFmtId="0" fontId="0" fillId="0" borderId="4" xfId="0" applyFill="1" applyBorder="1" applyAlignment="1">
      <alignment horizontal="left" vertical="center"/>
    </xf>
    <xf numFmtId="178" fontId="0" fillId="0" borderId="1" xfId="0" applyNumberForma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D4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2057400</xdr:colOff>
      <xdr:row>10</xdr:row>
      <xdr:rowOff>152400</xdr:rowOff>
    </xdr:from>
    <xdr:ext cx="184731" cy="264560"/>
    <xdr:sp macro="" textlink="">
      <xdr:nvSpPr>
        <xdr:cNvPr id="2" name="テキスト ボックス 1"/>
        <xdr:cNvSpPr txBox="1"/>
      </xdr:nvSpPr>
      <xdr:spPr>
        <a:xfrm>
          <a:off x="5857875"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2057400</xdr:colOff>
      <xdr:row>21</xdr:row>
      <xdr:rowOff>152400</xdr:rowOff>
    </xdr:from>
    <xdr:ext cx="184731" cy="264560"/>
    <xdr:sp macro="" textlink="">
      <xdr:nvSpPr>
        <xdr:cNvPr id="2" name="テキスト ボックス 1"/>
        <xdr:cNvSpPr txBox="1"/>
      </xdr:nvSpPr>
      <xdr:spPr>
        <a:xfrm>
          <a:off x="8351520" y="2484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4"/>
  <sheetViews>
    <sheetView topLeftCell="A7" workbookViewId="0">
      <selection activeCell="E11" sqref="E11"/>
    </sheetView>
  </sheetViews>
  <sheetFormatPr defaultRowHeight="18.75" x14ac:dyDescent="0.4"/>
  <cols>
    <col min="3" max="3" width="11.25" customWidth="1"/>
    <col min="4" max="4" width="23" customWidth="1"/>
    <col min="5" max="5" width="24.625" customWidth="1"/>
    <col min="6" max="6" width="8.375" customWidth="1"/>
    <col min="7" max="7" width="45.625" customWidth="1"/>
    <col min="8" max="8" width="22" customWidth="1"/>
    <col min="9" max="9" width="34.25" customWidth="1"/>
  </cols>
  <sheetData>
    <row r="2" spans="2:9" ht="33" x14ac:dyDescent="0.4">
      <c r="B2" s="2" t="s">
        <v>12</v>
      </c>
    </row>
    <row r="3" spans="2:9" x14ac:dyDescent="0.4">
      <c r="C3" s="20" t="s">
        <v>18</v>
      </c>
      <c r="D3" s="20"/>
      <c r="E3" s="9">
        <v>50000</v>
      </c>
    </row>
    <row r="4" spans="2:9" x14ac:dyDescent="0.4">
      <c r="C4" s="6" t="s">
        <v>1</v>
      </c>
      <c r="D4" s="6" t="s">
        <v>73</v>
      </c>
      <c r="E4" s="9">
        <v>50</v>
      </c>
    </row>
    <row r="5" spans="2:9" x14ac:dyDescent="0.4">
      <c r="C5" s="6"/>
      <c r="D5" s="6" t="s">
        <v>74</v>
      </c>
      <c r="E5" s="6">
        <f>E3/E4</f>
        <v>1000</v>
      </c>
    </row>
    <row r="6" spans="2:9" x14ac:dyDescent="0.4">
      <c r="C6" s="6" t="s">
        <v>75</v>
      </c>
      <c r="D6" s="6" t="s">
        <v>76</v>
      </c>
      <c r="E6" s="9">
        <v>250</v>
      </c>
    </row>
    <row r="7" spans="2:9" x14ac:dyDescent="0.4">
      <c r="C7" s="6"/>
      <c r="D7" s="6" t="s">
        <v>77</v>
      </c>
      <c r="E7" s="6">
        <f>E3/E6</f>
        <v>200</v>
      </c>
    </row>
    <row r="11" spans="2:9" ht="33" x14ac:dyDescent="0.4">
      <c r="B11" s="11" t="s">
        <v>22</v>
      </c>
      <c r="E11" t="s">
        <v>78</v>
      </c>
    </row>
    <row r="12" spans="2:9" x14ac:dyDescent="0.4">
      <c r="C12" s="18" t="s">
        <v>4</v>
      </c>
      <c r="D12" s="18" t="s">
        <v>6</v>
      </c>
      <c r="E12" s="18" t="s">
        <v>5</v>
      </c>
      <c r="F12" s="18" t="s">
        <v>7</v>
      </c>
      <c r="G12" s="7" t="s">
        <v>10</v>
      </c>
      <c r="H12" s="18" t="s">
        <v>2</v>
      </c>
      <c r="I12" s="18" t="s">
        <v>3</v>
      </c>
    </row>
    <row r="13" spans="2:9" x14ac:dyDescent="0.4">
      <c r="C13" s="21" t="s">
        <v>1</v>
      </c>
      <c r="D13" s="21" t="s">
        <v>79</v>
      </c>
      <c r="E13" s="6" t="s">
        <v>80</v>
      </c>
      <c r="F13" s="18" t="s">
        <v>8</v>
      </c>
      <c r="G13" s="6" t="s">
        <v>81</v>
      </c>
      <c r="H13" s="18">
        <f>0.533*E5</f>
        <v>533</v>
      </c>
      <c r="I13" s="1" t="s">
        <v>82</v>
      </c>
    </row>
    <row r="14" spans="2:9" ht="20.45" customHeight="1" x14ac:dyDescent="0.4">
      <c r="C14" s="22"/>
      <c r="D14" s="22"/>
      <c r="E14" s="6" t="s">
        <v>21</v>
      </c>
      <c r="F14" s="18" t="s">
        <v>9</v>
      </c>
      <c r="G14" s="6" t="s">
        <v>20</v>
      </c>
      <c r="H14" s="34">
        <f>H13*L19/100*(1+L19/100)^L24/((1+L19/100)^L24-1)</f>
        <v>41.480976709380151</v>
      </c>
      <c r="I14" s="8" t="s">
        <v>83</v>
      </c>
    </row>
    <row r="15" spans="2:9" ht="37.5" x14ac:dyDescent="0.4">
      <c r="C15" s="22"/>
      <c r="D15" s="22"/>
      <c r="E15" s="8" t="s">
        <v>19</v>
      </c>
      <c r="F15" s="18" t="s">
        <v>9</v>
      </c>
      <c r="G15" s="6" t="s">
        <v>84</v>
      </c>
      <c r="H15" s="18">
        <f>0.0133*E5</f>
        <v>13.299999999999999</v>
      </c>
      <c r="I15" s="1" t="s">
        <v>85</v>
      </c>
    </row>
    <row r="16" spans="2:9" ht="37.5" x14ac:dyDescent="0.4">
      <c r="C16" s="22"/>
      <c r="D16" s="22"/>
      <c r="E16" s="8" t="s">
        <v>23</v>
      </c>
      <c r="F16" s="18" t="s">
        <v>9</v>
      </c>
      <c r="G16" s="6" t="s">
        <v>86</v>
      </c>
      <c r="H16" s="19">
        <f>0.0005*E5</f>
        <v>0.5</v>
      </c>
      <c r="I16" s="1" t="s">
        <v>87</v>
      </c>
    </row>
    <row r="17" spans="3:12" x14ac:dyDescent="0.4">
      <c r="C17" s="22"/>
      <c r="D17" s="22"/>
      <c r="E17" s="24" t="s">
        <v>14</v>
      </c>
      <c r="F17" s="21" t="s">
        <v>9</v>
      </c>
      <c r="G17" s="21" t="s">
        <v>11</v>
      </c>
      <c r="H17" s="30">
        <f>H14+H15+H16</f>
        <v>55.280976709380148</v>
      </c>
      <c r="I17" s="32" t="s">
        <v>88</v>
      </c>
    </row>
    <row r="18" spans="3:12" x14ac:dyDescent="0.4">
      <c r="C18" s="23"/>
      <c r="D18" s="23"/>
      <c r="E18" s="25"/>
      <c r="F18" s="23"/>
      <c r="G18" s="23"/>
      <c r="H18" s="31"/>
      <c r="I18" s="33"/>
    </row>
    <row r="19" spans="3:12" x14ac:dyDescent="0.4">
      <c r="C19" s="21" t="s">
        <v>17</v>
      </c>
      <c r="D19" s="21" t="s">
        <v>89</v>
      </c>
      <c r="E19" s="6" t="s">
        <v>0</v>
      </c>
      <c r="F19" s="18" t="s">
        <v>8</v>
      </c>
      <c r="G19" s="6" t="s">
        <v>90</v>
      </c>
      <c r="H19" s="18">
        <f>3.99*E7</f>
        <v>798</v>
      </c>
      <c r="I19" s="1" t="s">
        <v>91</v>
      </c>
      <c r="K19" s="18" t="s">
        <v>15</v>
      </c>
      <c r="L19" s="3">
        <v>2</v>
      </c>
    </row>
    <row r="20" spans="3:12" x14ac:dyDescent="0.4">
      <c r="C20" s="22"/>
      <c r="D20" s="22"/>
      <c r="E20" s="6" t="s">
        <v>21</v>
      </c>
      <c r="F20" s="18" t="s">
        <v>9</v>
      </c>
      <c r="G20" s="6" t="s">
        <v>20</v>
      </c>
      <c r="H20" s="34">
        <f>H19*L19/100*(1+L19/100)^L24/((1+L19/100)^L24-1)</f>
        <v>62.104726855694864</v>
      </c>
      <c r="I20" s="8" t="s">
        <v>92</v>
      </c>
    </row>
    <row r="21" spans="3:12" ht="37.5" x14ac:dyDescent="0.4">
      <c r="C21" s="22"/>
      <c r="D21" s="22"/>
      <c r="E21" s="8" t="s">
        <v>19</v>
      </c>
      <c r="F21" s="18" t="s">
        <v>9</v>
      </c>
      <c r="G21" s="6" t="s">
        <v>93</v>
      </c>
      <c r="H21" s="18">
        <f>0.024*E7</f>
        <v>4.8</v>
      </c>
      <c r="I21" s="1" t="s">
        <v>94</v>
      </c>
    </row>
    <row r="22" spans="3:12" ht="37.5" x14ac:dyDescent="0.4">
      <c r="C22" s="22"/>
      <c r="D22" s="22"/>
      <c r="E22" s="8" t="s">
        <v>23</v>
      </c>
      <c r="F22" s="18" t="s">
        <v>9</v>
      </c>
      <c r="G22" s="6" t="s">
        <v>95</v>
      </c>
      <c r="H22" s="19">
        <f>0.0035*E7</f>
        <v>0.70000000000000007</v>
      </c>
      <c r="I22" s="10" t="s">
        <v>96</v>
      </c>
    </row>
    <row r="23" spans="3:12" x14ac:dyDescent="0.4">
      <c r="C23" s="22"/>
      <c r="D23" s="22"/>
      <c r="E23" s="24" t="s">
        <v>14</v>
      </c>
      <c r="F23" s="21" t="s">
        <v>9</v>
      </c>
      <c r="G23" s="21" t="s">
        <v>11</v>
      </c>
      <c r="H23" s="30">
        <f>H20+H21+H22</f>
        <v>67.604726855694864</v>
      </c>
      <c r="I23" s="32" t="s">
        <v>97</v>
      </c>
      <c r="K23" s="20" t="s">
        <v>16</v>
      </c>
      <c r="L23" s="20"/>
    </row>
    <row r="24" spans="3:12" x14ac:dyDescent="0.4">
      <c r="C24" s="23"/>
      <c r="D24" s="23"/>
      <c r="E24" s="25"/>
      <c r="F24" s="23"/>
      <c r="G24" s="23"/>
      <c r="H24" s="31"/>
      <c r="I24" s="33"/>
      <c r="K24" s="6" t="s">
        <v>13</v>
      </c>
      <c r="L24" s="9">
        <v>15</v>
      </c>
    </row>
  </sheetData>
  <mergeCells count="16">
    <mergeCell ref="K23:L23"/>
    <mergeCell ref="H17:H18"/>
    <mergeCell ref="I17:I18"/>
    <mergeCell ref="C19:C24"/>
    <mergeCell ref="D19:D24"/>
    <mergeCell ref="E23:E24"/>
    <mergeCell ref="F23:F24"/>
    <mergeCell ref="G23:G24"/>
    <mergeCell ref="H23:H24"/>
    <mergeCell ref="I23:I24"/>
    <mergeCell ref="C3:D3"/>
    <mergeCell ref="C13:C18"/>
    <mergeCell ref="D13:D18"/>
    <mergeCell ref="E17:E18"/>
    <mergeCell ref="F17:F18"/>
    <mergeCell ref="G17:G1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
  <sheetViews>
    <sheetView tabSelected="1" topLeftCell="A4" workbookViewId="0">
      <selection activeCell="E14" sqref="E14"/>
    </sheetView>
  </sheetViews>
  <sheetFormatPr defaultRowHeight="18.75" x14ac:dyDescent="0.4"/>
  <cols>
    <col min="3" max="3" width="11.25" customWidth="1"/>
    <col min="4" max="4" width="23" customWidth="1"/>
    <col min="5" max="5" width="24.625" customWidth="1"/>
    <col min="6" max="6" width="8.375" customWidth="1"/>
    <col min="7" max="7" width="45.625" customWidth="1"/>
    <col min="8" max="8" width="22" customWidth="1"/>
    <col min="9" max="9" width="34.25" customWidth="1"/>
  </cols>
  <sheetData>
    <row r="2" spans="2:8" ht="33" x14ac:dyDescent="0.4">
      <c r="B2" s="2" t="s">
        <v>12</v>
      </c>
    </row>
    <row r="3" spans="2:8" x14ac:dyDescent="0.4">
      <c r="C3" s="20" t="s">
        <v>18</v>
      </c>
      <c r="D3" s="20"/>
      <c r="E3" s="9">
        <v>50000</v>
      </c>
    </row>
    <row r="4" spans="2:8" x14ac:dyDescent="0.4">
      <c r="C4" s="17"/>
      <c r="D4" s="16"/>
      <c r="E4" s="16"/>
    </row>
    <row r="5" spans="2:8" ht="33" x14ac:dyDescent="0.4">
      <c r="B5" s="11" t="s">
        <v>57</v>
      </c>
      <c r="C5" s="17"/>
      <c r="D5" s="16"/>
      <c r="E5" s="16"/>
    </row>
    <row r="6" spans="2:8" ht="64.900000000000006" customHeight="1" x14ac:dyDescent="0.4">
      <c r="B6" s="11"/>
      <c r="C6" s="26" t="s">
        <v>71</v>
      </c>
      <c r="D6" s="27"/>
      <c r="E6" s="27"/>
      <c r="F6" s="27"/>
      <c r="G6" s="28"/>
    </row>
    <row r="7" spans="2:8" ht="23.45" customHeight="1" x14ac:dyDescent="0.4">
      <c r="B7" s="11"/>
      <c r="C7" s="29" t="s">
        <v>72</v>
      </c>
      <c r="D7" s="29"/>
      <c r="E7" s="29"/>
      <c r="F7" s="29"/>
      <c r="G7" s="29"/>
    </row>
    <row r="8" spans="2:8" x14ac:dyDescent="0.4">
      <c r="C8" s="17" t="s">
        <v>58</v>
      </c>
      <c r="D8" s="16" t="s">
        <v>64</v>
      </c>
      <c r="E8" s="16"/>
      <c r="H8" s="13"/>
    </row>
    <row r="9" spans="2:8" x14ac:dyDescent="0.4">
      <c r="C9" s="17"/>
      <c r="D9" s="16" t="s">
        <v>61</v>
      </c>
      <c r="E9" s="16"/>
      <c r="H9" s="13"/>
    </row>
    <row r="10" spans="2:8" x14ac:dyDescent="0.4">
      <c r="C10" s="17"/>
      <c r="D10" s="16" t="s">
        <v>62</v>
      </c>
      <c r="E10" s="16"/>
      <c r="H10" s="13"/>
    </row>
    <row r="11" spans="2:8" x14ac:dyDescent="0.4">
      <c r="C11" s="17"/>
      <c r="D11" s="16" t="s">
        <v>63</v>
      </c>
      <c r="E11" s="16"/>
      <c r="H11" s="13"/>
    </row>
    <row r="12" spans="2:8" x14ac:dyDescent="0.4">
      <c r="C12" s="17"/>
      <c r="D12" s="16" t="s">
        <v>70</v>
      </c>
      <c r="E12" s="16"/>
      <c r="H12" s="13"/>
    </row>
    <row r="13" spans="2:8" x14ac:dyDescent="0.4">
      <c r="C13" s="17"/>
      <c r="D13" s="16"/>
      <c r="E13" s="16"/>
      <c r="H13" s="13"/>
    </row>
    <row r="14" spans="2:8" x14ac:dyDescent="0.4">
      <c r="C14" s="17" t="s">
        <v>59</v>
      </c>
      <c r="D14" s="16" t="s">
        <v>60</v>
      </c>
      <c r="E14" s="16"/>
    </row>
    <row r="15" spans="2:8" x14ac:dyDescent="0.4">
      <c r="C15" s="17"/>
      <c r="D15" s="16" t="s">
        <v>65</v>
      </c>
      <c r="E15" s="16"/>
    </row>
    <row r="16" spans="2:8" x14ac:dyDescent="0.4">
      <c r="C16" s="17"/>
      <c r="D16" s="16" t="s">
        <v>66</v>
      </c>
      <c r="E16" s="16"/>
    </row>
    <row r="17" spans="2:9" x14ac:dyDescent="0.4">
      <c r="C17" s="17"/>
      <c r="D17" s="16" t="s">
        <v>67</v>
      </c>
      <c r="E17" s="16"/>
    </row>
    <row r="18" spans="2:9" x14ac:dyDescent="0.4">
      <c r="C18" s="17"/>
      <c r="D18" s="16" t="s">
        <v>68</v>
      </c>
      <c r="E18" s="16"/>
    </row>
    <row r="19" spans="2:9" x14ac:dyDescent="0.4">
      <c r="D19" s="16" t="s">
        <v>69</v>
      </c>
    </row>
    <row r="22" spans="2:9" ht="33" x14ac:dyDescent="0.4">
      <c r="B22" s="11" t="s">
        <v>22</v>
      </c>
      <c r="E22" t="s">
        <v>53</v>
      </c>
    </row>
    <row r="23" spans="2:9" x14ac:dyDescent="0.4">
      <c r="C23" s="5" t="s">
        <v>4</v>
      </c>
      <c r="D23" s="5" t="s">
        <v>6</v>
      </c>
      <c r="E23" s="5" t="s">
        <v>5</v>
      </c>
      <c r="F23" s="5" t="s">
        <v>7</v>
      </c>
      <c r="G23" s="7" t="s">
        <v>10</v>
      </c>
      <c r="H23" s="5" t="s">
        <v>2</v>
      </c>
      <c r="I23" s="5" t="s">
        <v>3</v>
      </c>
    </row>
    <row r="24" spans="2:9" x14ac:dyDescent="0.4">
      <c r="C24" s="21" t="s">
        <v>1</v>
      </c>
      <c r="D24" s="21" t="s">
        <v>25</v>
      </c>
      <c r="E24" s="6" t="s">
        <v>32</v>
      </c>
      <c r="F24" s="12" t="s">
        <v>8</v>
      </c>
      <c r="G24" s="6" t="s">
        <v>35</v>
      </c>
      <c r="H24" s="12">
        <f>0.01578*E3</f>
        <v>789</v>
      </c>
      <c r="I24" s="1" t="s">
        <v>27</v>
      </c>
    </row>
    <row r="25" spans="2:9" x14ac:dyDescent="0.4">
      <c r="C25" s="22"/>
      <c r="D25" s="22"/>
      <c r="E25" s="6" t="s">
        <v>28</v>
      </c>
      <c r="F25" s="5" t="s">
        <v>8</v>
      </c>
      <c r="G25" s="6" t="s">
        <v>37</v>
      </c>
      <c r="H25" s="5">
        <f>0.01496*E3</f>
        <v>748</v>
      </c>
      <c r="I25" s="1" t="s">
        <v>38</v>
      </c>
    </row>
    <row r="26" spans="2:9" x14ac:dyDescent="0.4">
      <c r="C26" s="22"/>
      <c r="D26" s="22"/>
      <c r="E26" s="6" t="s">
        <v>31</v>
      </c>
      <c r="F26" s="12"/>
      <c r="G26" s="6" t="s">
        <v>26</v>
      </c>
      <c r="H26" s="12">
        <f>H24+H25</f>
        <v>1537</v>
      </c>
      <c r="I26" s="1" t="s">
        <v>39</v>
      </c>
    </row>
    <row r="27" spans="2:9" x14ac:dyDescent="0.4">
      <c r="C27" s="22"/>
      <c r="D27" s="22"/>
      <c r="E27" s="6" t="s">
        <v>33</v>
      </c>
      <c r="F27" s="12" t="s">
        <v>9</v>
      </c>
      <c r="G27" s="6" t="s">
        <v>20</v>
      </c>
      <c r="H27" s="15">
        <f>H24*L34/100*(1+L34/100)^L38/((1+L34/100)^L38-1)</f>
        <v>26.754687100972696</v>
      </c>
      <c r="I27" s="8" t="s">
        <v>40</v>
      </c>
    </row>
    <row r="28" spans="2:9" ht="20.45" customHeight="1" x14ac:dyDescent="0.4">
      <c r="C28" s="22"/>
      <c r="D28" s="22"/>
      <c r="E28" s="6" t="s">
        <v>29</v>
      </c>
      <c r="F28" s="5" t="s">
        <v>9</v>
      </c>
      <c r="G28" s="6" t="s">
        <v>20</v>
      </c>
      <c r="H28" s="15">
        <f>H25*L34/100*(1+L34/100)^L39/((1+L34/100)^L39-1)</f>
        <v>58.213453243182649</v>
      </c>
      <c r="I28" s="8" t="s">
        <v>41</v>
      </c>
    </row>
    <row r="29" spans="2:9" ht="20.45" customHeight="1" x14ac:dyDescent="0.4">
      <c r="C29" s="22"/>
      <c r="D29" s="22"/>
      <c r="E29" s="6" t="s">
        <v>34</v>
      </c>
      <c r="F29" s="12" t="s">
        <v>9</v>
      </c>
      <c r="G29" s="6"/>
      <c r="H29" s="15">
        <f>H27+H28</f>
        <v>84.968140344155344</v>
      </c>
      <c r="I29" s="8" t="s">
        <v>44</v>
      </c>
    </row>
    <row r="30" spans="2:9" ht="37.5" x14ac:dyDescent="0.4">
      <c r="C30" s="22"/>
      <c r="D30" s="22"/>
      <c r="E30" s="8" t="s">
        <v>19</v>
      </c>
      <c r="F30" s="5" t="s">
        <v>9</v>
      </c>
      <c r="G30" s="6" t="s">
        <v>30</v>
      </c>
      <c r="H30" s="15">
        <f>0.000352*E3</f>
        <v>17.599999999999998</v>
      </c>
      <c r="I30" s="1" t="s">
        <v>43</v>
      </c>
    </row>
    <row r="31" spans="2:9" ht="37.5" x14ac:dyDescent="0.4">
      <c r="C31" s="22"/>
      <c r="D31" s="22"/>
      <c r="E31" s="8" t="s">
        <v>23</v>
      </c>
      <c r="F31" s="5" t="s">
        <v>9</v>
      </c>
      <c r="G31" s="6" t="s">
        <v>42</v>
      </c>
      <c r="H31" s="4">
        <f>0.00005*E3</f>
        <v>2.5</v>
      </c>
      <c r="I31" s="1" t="s">
        <v>45</v>
      </c>
    </row>
    <row r="32" spans="2:9" x14ac:dyDescent="0.4">
      <c r="C32" s="22"/>
      <c r="D32" s="22"/>
      <c r="E32" s="24" t="s">
        <v>14</v>
      </c>
      <c r="F32" s="21" t="s">
        <v>9</v>
      </c>
      <c r="G32" s="21" t="s">
        <v>11</v>
      </c>
      <c r="H32" s="30">
        <f>H29+H30+H31</f>
        <v>105.06814034415534</v>
      </c>
      <c r="I32" s="32" t="s">
        <v>46</v>
      </c>
    </row>
    <row r="33" spans="3:12" x14ac:dyDescent="0.4">
      <c r="C33" s="23"/>
      <c r="D33" s="23"/>
      <c r="E33" s="25"/>
      <c r="F33" s="23"/>
      <c r="G33" s="23"/>
      <c r="H33" s="31"/>
      <c r="I33" s="33"/>
    </row>
    <row r="34" spans="3:12" x14ac:dyDescent="0.4">
      <c r="C34" s="21" t="s">
        <v>17</v>
      </c>
      <c r="D34" s="21" t="s">
        <v>24</v>
      </c>
      <c r="E34" s="6" t="s">
        <v>0</v>
      </c>
      <c r="F34" s="5" t="s">
        <v>8</v>
      </c>
      <c r="G34" s="6" t="s">
        <v>47</v>
      </c>
      <c r="H34" s="5">
        <f>0.03888*E3</f>
        <v>1944</v>
      </c>
      <c r="I34" s="1" t="s">
        <v>54</v>
      </c>
      <c r="K34" s="5" t="s">
        <v>15</v>
      </c>
      <c r="L34" s="3">
        <v>2</v>
      </c>
    </row>
    <row r="35" spans="3:12" x14ac:dyDescent="0.4">
      <c r="C35" s="22"/>
      <c r="D35" s="22"/>
      <c r="E35" s="6" t="s">
        <v>21</v>
      </c>
      <c r="F35" s="5" t="s">
        <v>9</v>
      </c>
      <c r="G35" s="6" t="s">
        <v>20</v>
      </c>
      <c r="H35" s="15">
        <f>H34*L34/100*(1+L34/100)^L39/((1+L34/100)^L39-1)</f>
        <v>151.29271805447468</v>
      </c>
      <c r="I35" s="8" t="s">
        <v>50</v>
      </c>
    </row>
    <row r="36" spans="3:12" ht="37.5" x14ac:dyDescent="0.4">
      <c r="C36" s="22"/>
      <c r="D36" s="22"/>
      <c r="E36" s="8" t="s">
        <v>19</v>
      </c>
      <c r="F36" s="5" t="s">
        <v>9</v>
      </c>
      <c r="G36" s="6" t="s">
        <v>49</v>
      </c>
      <c r="H36" s="5">
        <f>0.000496*E3</f>
        <v>24.8</v>
      </c>
      <c r="I36" s="1" t="s">
        <v>55</v>
      </c>
    </row>
    <row r="37" spans="3:12" ht="37.5" x14ac:dyDescent="0.4">
      <c r="C37" s="22"/>
      <c r="D37" s="22"/>
      <c r="E37" s="8" t="s">
        <v>23</v>
      </c>
      <c r="F37" s="5" t="s">
        <v>9</v>
      </c>
      <c r="G37" s="6" t="s">
        <v>48</v>
      </c>
      <c r="H37" s="4">
        <f>0.000166*E3</f>
        <v>8.2999999999999989</v>
      </c>
      <c r="I37" s="10" t="s">
        <v>56</v>
      </c>
      <c r="K37" s="20" t="s">
        <v>16</v>
      </c>
      <c r="L37" s="20"/>
    </row>
    <row r="38" spans="3:12" x14ac:dyDescent="0.4">
      <c r="C38" s="22"/>
      <c r="D38" s="22"/>
      <c r="E38" s="24" t="s">
        <v>14</v>
      </c>
      <c r="F38" s="21" t="s">
        <v>9</v>
      </c>
      <c r="G38" s="21" t="s">
        <v>11</v>
      </c>
      <c r="H38" s="30">
        <f>H35+H36+H37</f>
        <v>184.3927180544747</v>
      </c>
      <c r="I38" s="32" t="s">
        <v>51</v>
      </c>
      <c r="K38" s="1" t="s">
        <v>36</v>
      </c>
      <c r="L38" s="14">
        <v>45</v>
      </c>
    </row>
    <row r="39" spans="3:12" x14ac:dyDescent="0.4">
      <c r="C39" s="23"/>
      <c r="D39" s="23"/>
      <c r="E39" s="25"/>
      <c r="F39" s="23"/>
      <c r="G39" s="23"/>
      <c r="H39" s="31"/>
      <c r="I39" s="33"/>
      <c r="K39" s="6" t="s">
        <v>13</v>
      </c>
      <c r="L39" s="9">
        <v>15</v>
      </c>
    </row>
    <row r="40" spans="3:12" x14ac:dyDescent="0.4">
      <c r="E40" t="s">
        <v>52</v>
      </c>
    </row>
  </sheetData>
  <mergeCells count="18">
    <mergeCell ref="K37:L37"/>
    <mergeCell ref="H32:H33"/>
    <mergeCell ref="I32:I33"/>
    <mergeCell ref="I38:I39"/>
    <mergeCell ref="E38:E39"/>
    <mergeCell ref="F38:F39"/>
    <mergeCell ref="G38:G39"/>
    <mergeCell ref="H38:H39"/>
    <mergeCell ref="C3:D3"/>
    <mergeCell ref="C34:C39"/>
    <mergeCell ref="G32:G33"/>
    <mergeCell ref="D34:D39"/>
    <mergeCell ref="D24:D33"/>
    <mergeCell ref="E32:E33"/>
    <mergeCell ref="F32:F33"/>
    <mergeCell ref="C24:C33"/>
    <mergeCell ref="C6:G6"/>
    <mergeCell ref="C7:G7"/>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効果計算シート (固液分離)</vt:lpstr>
      <vt:lpstr>効果計算シート (消化)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ㅤ</cp:lastModifiedBy>
  <cp:lastPrinted>2019-09-12T23:44:42Z</cp:lastPrinted>
  <dcterms:created xsi:type="dcterms:W3CDTF">2019-06-12T01:14:22Z</dcterms:created>
  <dcterms:modified xsi:type="dcterms:W3CDTF">2020-11-13T05:47:25Z</dcterms:modified>
</cp:coreProperties>
</file>