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3Bdash\提出(国総、推進、国交、大阪、JS、,NSC等)\国交省企画課（金澤さん等）\20200908 23 26B特記、事例、効果計算書\26B無曝気\JSコメント反映　20200915\"/>
    </mc:Choice>
  </mc:AlternateContent>
  <bookViews>
    <workbookView xWindow="0" yWindow="0" windowWidth="20496" windowHeight="7536"/>
  </bookViews>
  <sheets>
    <sheet name="効果計算シート" sheetId="4" r:id="rId1"/>
  </sheets>
  <calcPr calcId="162913"/>
</workbook>
</file>

<file path=xl/calcChain.xml><?xml version="1.0" encoding="utf-8"?>
<calcChain xmlns="http://schemas.openxmlformats.org/spreadsheetml/2006/main">
  <c r="H19" i="4" l="1"/>
  <c r="H18" i="4"/>
  <c r="H17" i="4"/>
  <c r="H16" i="4"/>
  <c r="H13" i="4"/>
  <c r="H15" i="4" s="1"/>
  <c r="H22" i="4"/>
  <c r="H24" i="4" s="1"/>
  <c r="H25" i="4"/>
  <c r="H27" i="4"/>
  <c r="H26" i="4"/>
  <c r="H14" i="4" l="1"/>
  <c r="H20" i="4" s="1"/>
  <c r="H23" i="4"/>
  <c r="H28" i="4" s="1"/>
</calcChain>
</file>

<file path=xl/sharedStrings.xml><?xml version="1.0" encoding="utf-8"?>
<sst xmlns="http://schemas.openxmlformats.org/spreadsheetml/2006/main" count="82" uniqueCount="58">
  <si>
    <t>建設費</t>
    <rPh sb="0" eb="3">
      <t>ケンセツヒ</t>
    </rPh>
    <phoneticPr fontId="1"/>
  </si>
  <si>
    <t>従来技術</t>
    <rPh sb="0" eb="2">
      <t>ジュウライ</t>
    </rPh>
    <rPh sb="2" eb="4">
      <t>ギジュツ</t>
    </rPh>
    <phoneticPr fontId="1"/>
  </si>
  <si>
    <t>費用（百万円）</t>
    <rPh sb="0" eb="2">
      <t>ヒヨウ</t>
    </rPh>
    <rPh sb="3" eb="5">
      <t>ヒャクマン</t>
    </rPh>
    <rPh sb="5" eb="6">
      <t>エン</t>
    </rPh>
    <phoneticPr fontId="1"/>
  </si>
  <si>
    <t>備考</t>
    <rPh sb="0" eb="2">
      <t>ビコウ</t>
    </rPh>
    <phoneticPr fontId="1"/>
  </si>
  <si>
    <t>技術区分</t>
    <rPh sb="0" eb="2">
      <t>ギジュツ</t>
    </rPh>
    <rPh sb="2" eb="4">
      <t>クブン</t>
    </rPh>
    <phoneticPr fontId="1"/>
  </si>
  <si>
    <t>項目</t>
    <rPh sb="0" eb="2">
      <t>コウモク</t>
    </rPh>
    <phoneticPr fontId="1"/>
  </si>
  <si>
    <t>設備名称</t>
    <rPh sb="0" eb="2">
      <t>セツビ</t>
    </rPh>
    <rPh sb="2" eb="4">
      <t>メイショウ</t>
    </rPh>
    <phoneticPr fontId="1"/>
  </si>
  <si>
    <t>単位</t>
    <rPh sb="0" eb="2">
      <t>タンイ</t>
    </rPh>
    <phoneticPr fontId="1"/>
  </si>
  <si>
    <t>百万円</t>
    <rPh sb="0" eb="2">
      <t>ヒャクマン</t>
    </rPh>
    <rPh sb="2" eb="3">
      <t>エン</t>
    </rPh>
    <phoneticPr fontId="1"/>
  </si>
  <si>
    <t>百万円/年</t>
    <rPh sb="0" eb="2">
      <t>ヒャクマン</t>
    </rPh>
    <rPh sb="2" eb="3">
      <t>エン</t>
    </rPh>
    <rPh sb="4" eb="5">
      <t>ネン</t>
    </rPh>
    <phoneticPr fontId="1"/>
  </si>
  <si>
    <t>費用関数</t>
    <rPh sb="0" eb="2">
      <t>ヒヨウ</t>
    </rPh>
    <rPh sb="2" eb="4">
      <t>カンスウ</t>
    </rPh>
    <phoneticPr fontId="1"/>
  </si>
  <si>
    <t>ー</t>
    <phoneticPr fontId="1"/>
  </si>
  <si>
    <t>諸元値一覧</t>
    <rPh sb="0" eb="2">
      <t>ショゲン</t>
    </rPh>
    <rPh sb="2" eb="3">
      <t>チ</t>
    </rPh>
    <rPh sb="3" eb="5">
      <t>イチラン</t>
    </rPh>
    <phoneticPr fontId="1"/>
  </si>
  <si>
    <t>総費用(年価換算値)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</si>
  <si>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利子率(％)</t>
    <rPh sb="0" eb="2">
      <t>リシ</t>
    </rPh>
    <rPh sb="2" eb="3">
      <t>リツ</t>
    </rPh>
    <phoneticPr fontId="1"/>
  </si>
  <si>
    <t>対象年数(年)</t>
    <rPh sb="0" eb="2">
      <t>タイショウ</t>
    </rPh>
    <rPh sb="2" eb="4">
      <t>ネンスウ</t>
    </rPh>
    <rPh sb="5" eb="6">
      <t>ネン</t>
    </rPh>
    <phoneticPr fontId="1"/>
  </si>
  <si>
    <t>革新的技術</t>
    <rPh sb="0" eb="2">
      <t>カクシン</t>
    </rPh>
    <rPh sb="2" eb="3">
      <t>テキ</t>
    </rPh>
    <rPh sb="3" eb="5">
      <t>ギジュツ</t>
    </rPh>
    <phoneticPr fontId="1"/>
  </si>
  <si>
    <t>最初沈殿池設備</t>
    <rPh sb="0" eb="2">
      <t>サイショ</t>
    </rPh>
    <rPh sb="2" eb="4">
      <t>チンデン</t>
    </rPh>
    <rPh sb="4" eb="5">
      <t>イケ</t>
    </rPh>
    <rPh sb="5" eb="7">
      <t>セツビ</t>
    </rPh>
    <phoneticPr fontId="1"/>
  </si>
  <si>
    <t>②、i：利子率、n：耐用年数</t>
    <phoneticPr fontId="1"/>
  </si>
  <si>
    <t>総費用（年価換算値）</t>
  </si>
  <si>
    <t>無曝気循環式水処理設備</t>
    <rPh sb="0" eb="1">
      <t>ム</t>
    </rPh>
    <rPh sb="1" eb="3">
      <t>バッキ</t>
    </rPh>
    <rPh sb="3" eb="5">
      <t>ジュンカン</t>
    </rPh>
    <rPh sb="5" eb="6">
      <t>シキ</t>
    </rPh>
    <rPh sb="6" eb="7">
      <t>ミズ</t>
    </rPh>
    <rPh sb="7" eb="9">
      <t>ショリ</t>
    </rPh>
    <rPh sb="9" eb="11">
      <t>セツビ</t>
    </rPh>
    <phoneticPr fontId="1"/>
  </si>
  <si>
    <t>建設費年価（土木）</t>
    <rPh sb="6" eb="8">
      <t>ドボク</t>
    </rPh>
    <phoneticPr fontId="1"/>
  </si>
  <si>
    <t>建設費年価（機械・電気）</t>
    <rPh sb="6" eb="8">
      <t>キカイ</t>
    </rPh>
    <rPh sb="9" eb="11">
      <t>デンキ</t>
    </rPh>
    <phoneticPr fontId="1"/>
  </si>
  <si>
    <t>建設費割合</t>
    <rPh sb="0" eb="3">
      <t>ケンセツヒ</t>
    </rPh>
    <rPh sb="3" eb="5">
      <t>ワリアイ</t>
    </rPh>
    <phoneticPr fontId="1"/>
  </si>
  <si>
    <t>Y=土木建設費×i(1+i)n/{(1+i)n-1}i(1+i)n/{(1+i)n-1}</t>
    <rPh sb="2" eb="4">
      <t>ドボク</t>
    </rPh>
    <phoneticPr fontId="1"/>
  </si>
  <si>
    <t>Y=機械・電気建設費×i(1+i)n/{(1+i)n-1}i(1+i)n/{(1+i)n-1}</t>
    <rPh sb="2" eb="4">
      <t>キカイ</t>
    </rPh>
    <rPh sb="5" eb="7">
      <t>デンキ</t>
    </rPh>
    <phoneticPr fontId="1"/>
  </si>
  <si>
    <t>機械・電気</t>
    <rPh sb="0" eb="2">
      <t>キカイ</t>
    </rPh>
    <rPh sb="3" eb="5">
      <t>デンキ</t>
    </rPh>
    <phoneticPr fontId="1"/>
  </si>
  <si>
    <t>土木</t>
    <rPh sb="0" eb="2">
      <t>ドボク</t>
    </rPh>
    <phoneticPr fontId="1"/>
  </si>
  <si>
    <t>機械・電気</t>
    <rPh sb="0" eb="2">
      <t>キカイ</t>
    </rPh>
    <rPh sb="3" eb="5">
      <t>デンキ</t>
    </rPh>
    <phoneticPr fontId="1"/>
  </si>
  <si>
    <t>維持管理費
（電力費）</t>
    <rPh sb="0" eb="2">
      <t>イジ</t>
    </rPh>
    <rPh sb="2" eb="5">
      <t>カンリヒ</t>
    </rPh>
    <rPh sb="7" eb="9">
      <t>デンリョク</t>
    </rPh>
    <rPh sb="9" eb="10">
      <t>ヒ</t>
    </rPh>
    <phoneticPr fontId="1"/>
  </si>
  <si>
    <t>維持管理費
（補修・点検費）</t>
    <rPh sb="0" eb="2">
      <t>イジ</t>
    </rPh>
    <rPh sb="2" eb="5">
      <t>カンリヒ</t>
    </rPh>
    <rPh sb="7" eb="9">
      <t>ホシュウ</t>
    </rPh>
    <rPh sb="10" eb="12">
      <t>テンケン</t>
    </rPh>
    <rPh sb="12" eb="13">
      <t>ヒ</t>
    </rPh>
    <phoneticPr fontId="1"/>
  </si>
  <si>
    <t>維持管理費
（汚泥処分費）</t>
    <rPh sb="0" eb="2">
      <t>イジ</t>
    </rPh>
    <rPh sb="2" eb="5">
      <t>カンリヒ</t>
    </rPh>
    <rPh sb="7" eb="9">
      <t>オデイ</t>
    </rPh>
    <rPh sb="9" eb="11">
      <t>ショブン</t>
    </rPh>
    <rPh sb="11" eb="12">
      <t>ヒ</t>
    </rPh>
    <phoneticPr fontId="1"/>
  </si>
  <si>
    <t>Y=0.00098Xd</t>
    <phoneticPr fontId="1"/>
  </si>
  <si>
    <t>維持管理費
（薬品費）</t>
    <rPh sb="0" eb="2">
      <t>イジ</t>
    </rPh>
    <rPh sb="2" eb="5">
      <t>カンリヒ</t>
    </rPh>
    <rPh sb="7" eb="9">
      <t>ヤクヒン</t>
    </rPh>
    <rPh sb="9" eb="10">
      <t>ヒ</t>
    </rPh>
    <phoneticPr fontId="1"/>
  </si>
  <si>
    <t>Y=0.00026Xd</t>
    <phoneticPr fontId="1"/>
  </si>
  <si>
    <t>Y=0.00092Xd</t>
    <phoneticPr fontId="1"/>
  </si>
  <si>
    <t>Y=0.004Xd</t>
    <phoneticPr fontId="1"/>
  </si>
  <si>
    <t>③、i：利子率、n：耐用年数</t>
    <phoneticPr fontId="1"/>
  </si>
  <si>
    <t>②＋③＋④＋⑤＋⑥＋⑦</t>
    <phoneticPr fontId="1"/>
  </si>
  <si>
    <t>⑨、i：利子率、n：耐用年数</t>
    <phoneticPr fontId="1"/>
  </si>
  <si>
    <t>⑩、i：利子率、n：耐用年数</t>
    <phoneticPr fontId="1"/>
  </si>
  <si>
    <t>⑨＋⑩＋⑪＋⑫＋⑬</t>
    <phoneticPr fontId="1"/>
  </si>
  <si>
    <t>26Bｶﾞｲﾄﾞﾗｲﾝ　41～43,47頁を参考に作成.</t>
    <phoneticPr fontId="1"/>
  </si>
  <si>
    <r>
      <t>⑧、Xd：日最大(m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6">
      <t>ヒ</t>
    </rPh>
    <rPh sb="6" eb="8">
      <t>サイダイ</t>
    </rPh>
    <rPh sb="12" eb="13">
      <t>ヒ</t>
    </rPh>
    <phoneticPr fontId="1"/>
  </si>
  <si>
    <r>
      <t>①、Xd：日最大水量(m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6">
      <t>ニチ</t>
    </rPh>
    <rPh sb="6" eb="8">
      <t>サイダイ</t>
    </rPh>
    <rPh sb="8" eb="10">
      <t>スイリョウ</t>
    </rPh>
    <phoneticPr fontId="1"/>
  </si>
  <si>
    <r>
      <t>日最大水量（m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/日）</t>
    </r>
    <rPh sb="0" eb="1">
      <t>ヒ</t>
    </rPh>
    <rPh sb="1" eb="3">
      <t>サイダイ</t>
    </rPh>
    <rPh sb="3" eb="5">
      <t>スイリョウ</t>
    </rPh>
    <rPh sb="9" eb="10">
      <t>ヒ</t>
    </rPh>
    <phoneticPr fontId="1"/>
  </si>
  <si>
    <r>
      <t>④、Xd：日最大水量(m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6">
      <t>ヒ</t>
    </rPh>
    <rPh sb="6" eb="8">
      <t>サイダイ</t>
    </rPh>
    <rPh sb="14" eb="15">
      <t>ヒ</t>
    </rPh>
    <phoneticPr fontId="1"/>
  </si>
  <si>
    <r>
      <t>⑤、Xd：日最大水量(m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6">
      <t>ヒ</t>
    </rPh>
    <rPh sb="6" eb="8">
      <t>サイダイ</t>
    </rPh>
    <rPh sb="14" eb="15">
      <t>ヒ</t>
    </rPh>
    <phoneticPr fontId="1"/>
  </si>
  <si>
    <r>
      <t>⑥、Xd：日最大水量(m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6">
      <t>ヒ</t>
    </rPh>
    <rPh sb="6" eb="8">
      <t>サイダイ</t>
    </rPh>
    <rPh sb="14" eb="15">
      <t>ヒ</t>
    </rPh>
    <phoneticPr fontId="1"/>
  </si>
  <si>
    <r>
      <t>⑦、Xd：日最大水量(m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6">
      <t>ヒ</t>
    </rPh>
    <rPh sb="6" eb="8">
      <t>サイダイ</t>
    </rPh>
    <rPh sb="14" eb="15">
      <t>ヒ</t>
    </rPh>
    <phoneticPr fontId="1"/>
  </si>
  <si>
    <r>
      <t>⑪、Xd：日最大水量(m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6">
      <t>ヒ</t>
    </rPh>
    <rPh sb="6" eb="8">
      <t>サイダイ</t>
    </rPh>
    <rPh sb="14" eb="15">
      <t>ヒ</t>
    </rPh>
    <phoneticPr fontId="1"/>
  </si>
  <si>
    <r>
      <t>⑫、Xd：日最大水量(m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6">
      <t>ヒ</t>
    </rPh>
    <rPh sb="6" eb="8">
      <t>サイダイ</t>
    </rPh>
    <rPh sb="14" eb="15">
      <t>ヒ</t>
    </rPh>
    <phoneticPr fontId="1"/>
  </si>
  <si>
    <r>
      <t>⑬、Xd：日最大水量(m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6">
      <t>ヒ</t>
    </rPh>
    <rPh sb="6" eb="8">
      <t>サイダイ</t>
    </rPh>
    <rPh sb="14" eb="15">
      <t>ヒ</t>
    </rPh>
    <phoneticPr fontId="1"/>
  </si>
  <si>
    <t>Y=(0.00069Xd＋5.36727)*100</t>
    <phoneticPr fontId="1"/>
  </si>
  <si>
    <t>Y=(0.00069Xd+3.13935)*100</t>
    <phoneticPr fontId="1"/>
  </si>
  <si>
    <t>Y=(0.046Xd)/100</t>
    <phoneticPr fontId="1"/>
  </si>
  <si>
    <t>Y=(0.056Xd)/100</t>
    <phoneticPr fontId="1"/>
  </si>
  <si>
    <t>Y=(0.292Xd)/100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</si>
</sst>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4F9F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>
      <alignment vertical="center"/>
    </xf>
    <xf numFmtId="0" fontId="2" fillId="0" borderId="0" xfId="0" applyFo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4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2057400</xdr:colOff>
      <xdr:row>10</xdr:row>
      <xdr:rowOff>152400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351520" y="248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tabSelected="1" zoomScale="120" zoomScaleNormal="120" workbookViewId="0">
      <selection activeCell="G28" sqref="G28:G29"/>
    </sheetView>
  </sheetViews>
  <sheetFormatPr defaultRowHeight="18" x14ac:dyDescent="0.45"/>
  <cols>
    <col min="3" max="3" width="11.19921875" customWidth="1"/>
    <col min="4" max="4" width="23" customWidth="1"/>
    <col min="5" max="5" width="24.59765625" customWidth="1"/>
    <col min="6" max="6" width="8.3984375" customWidth="1"/>
    <col min="7" max="7" width="52" customWidth="1"/>
    <col min="8" max="8" width="22" customWidth="1"/>
    <col min="9" max="9" width="34.19921875" customWidth="1"/>
    <col min="10" max="10" width="10.796875" customWidth="1"/>
    <col min="11" max="11" width="10.8984375" customWidth="1"/>
  </cols>
  <sheetData>
    <row r="2" spans="2:13" ht="32.4" x14ac:dyDescent="0.45">
      <c r="B2" s="2" t="s">
        <v>12</v>
      </c>
    </row>
    <row r="3" spans="2:13" ht="19.8" x14ac:dyDescent="0.45">
      <c r="C3" s="23" t="s">
        <v>45</v>
      </c>
      <c r="D3" s="23"/>
      <c r="E3" s="12">
        <v>50000</v>
      </c>
    </row>
    <row r="4" spans="2:13" x14ac:dyDescent="0.45">
      <c r="C4" s="15"/>
      <c r="D4" s="15"/>
      <c r="E4" s="15"/>
    </row>
    <row r="5" spans="2:13" x14ac:dyDescent="0.45">
      <c r="C5" s="15"/>
      <c r="D5" s="15"/>
      <c r="E5" s="15"/>
    </row>
    <row r="6" spans="2:13" x14ac:dyDescent="0.45">
      <c r="C6" s="15"/>
      <c r="D6" s="15"/>
      <c r="E6" s="15"/>
    </row>
    <row r="7" spans="2:13" x14ac:dyDescent="0.45">
      <c r="C7" s="15"/>
      <c r="D7" s="15"/>
      <c r="E7" s="15"/>
    </row>
    <row r="8" spans="2:13" x14ac:dyDescent="0.45">
      <c r="C8" s="15"/>
      <c r="D8" s="15"/>
      <c r="E8" s="15"/>
    </row>
    <row r="9" spans="2:13" x14ac:dyDescent="0.45">
      <c r="G9" s="16"/>
    </row>
    <row r="10" spans="2:13" x14ac:dyDescent="0.45">
      <c r="G10" s="17"/>
    </row>
    <row r="11" spans="2:13" ht="32.4" x14ac:dyDescent="0.45">
      <c r="B11" s="13" t="s">
        <v>19</v>
      </c>
      <c r="E11" t="s">
        <v>42</v>
      </c>
    </row>
    <row r="12" spans="2:13" x14ac:dyDescent="0.45">
      <c r="C12" s="5" t="s">
        <v>4</v>
      </c>
      <c r="D12" s="5" t="s">
        <v>6</v>
      </c>
      <c r="E12" s="5" t="s">
        <v>5</v>
      </c>
      <c r="F12" s="5" t="s">
        <v>7</v>
      </c>
      <c r="G12" s="10" t="s">
        <v>10</v>
      </c>
      <c r="H12" s="5" t="s">
        <v>2</v>
      </c>
      <c r="I12" s="5" t="s">
        <v>3</v>
      </c>
    </row>
    <row r="13" spans="2:13" ht="19.8" x14ac:dyDescent="0.45">
      <c r="C13" s="18" t="s">
        <v>1</v>
      </c>
      <c r="D13" s="18" t="s">
        <v>17</v>
      </c>
      <c r="E13" s="9" t="s">
        <v>0</v>
      </c>
      <c r="F13" s="5" t="s">
        <v>8</v>
      </c>
      <c r="G13" s="9" t="s">
        <v>53</v>
      </c>
      <c r="H13" s="14">
        <f>(0.00069*E3+5.36727)*100</f>
        <v>3986.7269999999999</v>
      </c>
      <c r="I13" s="1" t="s">
        <v>44</v>
      </c>
    </row>
    <row r="14" spans="2:13" x14ac:dyDescent="0.45">
      <c r="C14" s="22"/>
      <c r="D14" s="22"/>
      <c r="E14" s="9" t="s">
        <v>21</v>
      </c>
      <c r="F14" s="8" t="s">
        <v>9</v>
      </c>
      <c r="G14" s="9" t="s">
        <v>24</v>
      </c>
      <c r="H14" s="14">
        <f>H13*M16*L19/100*(1+L19/100)^L19/((1+L19/100)^L19-1)</f>
        <v>0</v>
      </c>
      <c r="I14" s="11" t="s">
        <v>18</v>
      </c>
    </row>
    <row r="15" spans="2:13" ht="20.399999999999999" customHeight="1" x14ac:dyDescent="0.45">
      <c r="C15" s="22"/>
      <c r="D15" s="22"/>
      <c r="E15" s="9" t="s">
        <v>22</v>
      </c>
      <c r="F15" s="8" t="s">
        <v>9</v>
      </c>
      <c r="G15" s="9" t="s">
        <v>25</v>
      </c>
      <c r="H15" s="14">
        <f>H13*M17*L19/100*(1+L19/100)^L30/((1+L19/100)^L30-1)</f>
        <v>317.27539115118998</v>
      </c>
      <c r="I15" s="11" t="s">
        <v>37</v>
      </c>
      <c r="K15" s="24" t="s">
        <v>23</v>
      </c>
      <c r="L15" s="24"/>
      <c r="M15" s="24"/>
    </row>
    <row r="16" spans="2:13" ht="34.200000000000003" customHeight="1" x14ac:dyDescent="0.45">
      <c r="C16" s="22"/>
      <c r="D16" s="22"/>
      <c r="E16" s="11" t="s">
        <v>29</v>
      </c>
      <c r="F16" s="8" t="s">
        <v>9</v>
      </c>
      <c r="G16" s="9" t="s">
        <v>32</v>
      </c>
      <c r="H16" s="8">
        <f>0.00098*E3</f>
        <v>49</v>
      </c>
      <c r="I16" s="1" t="s">
        <v>46</v>
      </c>
      <c r="K16" s="9" t="s">
        <v>27</v>
      </c>
      <c r="L16" s="12">
        <v>0.109</v>
      </c>
      <c r="M16" s="12">
        <v>0</v>
      </c>
    </row>
    <row r="17" spans="3:13" ht="36" x14ac:dyDescent="0.45">
      <c r="C17" s="22"/>
      <c r="D17" s="22"/>
      <c r="E17" s="11" t="s">
        <v>33</v>
      </c>
      <c r="F17" s="8" t="s">
        <v>9</v>
      </c>
      <c r="G17" s="9" t="s">
        <v>34</v>
      </c>
      <c r="H17" s="7">
        <f>0.00026*E3</f>
        <v>12.999999999999998</v>
      </c>
      <c r="I17" s="1" t="s">
        <v>47</v>
      </c>
      <c r="K17" s="9" t="s">
        <v>28</v>
      </c>
      <c r="L17" s="12">
        <v>0.89100000000000001</v>
      </c>
      <c r="M17" s="12">
        <v>1</v>
      </c>
    </row>
    <row r="18" spans="3:13" ht="36" x14ac:dyDescent="0.45">
      <c r="C18" s="22"/>
      <c r="D18" s="22"/>
      <c r="E18" s="11" t="s">
        <v>30</v>
      </c>
      <c r="F18" s="8" t="s">
        <v>9</v>
      </c>
      <c r="G18" s="9" t="s">
        <v>35</v>
      </c>
      <c r="H18" s="7">
        <f>0.00092*E3</f>
        <v>46</v>
      </c>
      <c r="I18" s="1" t="s">
        <v>48</v>
      </c>
    </row>
    <row r="19" spans="3:13" ht="36" x14ac:dyDescent="0.45">
      <c r="C19" s="22"/>
      <c r="D19" s="22"/>
      <c r="E19" s="11" t="s">
        <v>31</v>
      </c>
      <c r="F19" s="8" t="s">
        <v>9</v>
      </c>
      <c r="G19" s="9" t="s">
        <v>36</v>
      </c>
      <c r="H19" s="8">
        <f>0.004*E3</f>
        <v>200</v>
      </c>
      <c r="I19" s="1" t="s">
        <v>49</v>
      </c>
      <c r="K19" s="8" t="s">
        <v>14</v>
      </c>
      <c r="L19" s="4">
        <v>2.2999999999999998</v>
      </c>
    </row>
    <row r="20" spans="3:13" x14ac:dyDescent="0.45">
      <c r="C20" s="22"/>
      <c r="D20" s="22"/>
      <c r="E20" s="25" t="s">
        <v>13</v>
      </c>
      <c r="F20" s="18" t="s">
        <v>9</v>
      </c>
      <c r="G20" s="18" t="s">
        <v>11</v>
      </c>
      <c r="H20" s="20">
        <f>H14+H15+H16+H17+H18+H19</f>
        <v>625.27539115118998</v>
      </c>
      <c r="I20" s="27" t="s">
        <v>38</v>
      </c>
    </row>
    <row r="21" spans="3:13" x14ac:dyDescent="0.45">
      <c r="C21" s="19"/>
      <c r="D21" s="19"/>
      <c r="E21" s="26"/>
      <c r="F21" s="19"/>
      <c r="G21" s="19"/>
      <c r="H21" s="21"/>
      <c r="I21" s="28"/>
    </row>
    <row r="22" spans="3:13" ht="19.8" x14ac:dyDescent="0.45">
      <c r="C22" s="18" t="s">
        <v>16</v>
      </c>
      <c r="D22" s="18" t="s">
        <v>20</v>
      </c>
      <c r="E22" s="9" t="s">
        <v>0</v>
      </c>
      <c r="F22" s="5" t="s">
        <v>8</v>
      </c>
      <c r="G22" s="9" t="s">
        <v>54</v>
      </c>
      <c r="H22" s="14">
        <f>(0.00069*E3+3.13935)*100</f>
        <v>3763.9349999999999</v>
      </c>
      <c r="I22" s="1" t="s">
        <v>43</v>
      </c>
    </row>
    <row r="23" spans="3:13" x14ac:dyDescent="0.45">
      <c r="C23" s="22"/>
      <c r="D23" s="22"/>
      <c r="E23" s="9" t="s">
        <v>21</v>
      </c>
      <c r="F23" s="8" t="s">
        <v>9</v>
      </c>
      <c r="G23" s="9" t="s">
        <v>24</v>
      </c>
      <c r="H23" s="14">
        <f>H22*L16*L19/100*(1+L19/100)^L29/((1+L19/100)^L29-1)</f>
        <v>13.892845094953946</v>
      </c>
      <c r="I23" s="11" t="s">
        <v>39</v>
      </c>
      <c r="K23" s="3"/>
      <c r="L23" s="6"/>
    </row>
    <row r="24" spans="3:13" x14ac:dyDescent="0.45">
      <c r="C24" s="22"/>
      <c r="D24" s="22"/>
      <c r="E24" s="9" t="s">
        <v>22</v>
      </c>
      <c r="F24" s="5" t="s">
        <v>9</v>
      </c>
      <c r="G24" s="9" t="s">
        <v>25</v>
      </c>
      <c r="H24" s="14">
        <f>H22*L17*L19/100*(1+L19/100)^L30/((1+L19/100)^L30-1)</f>
        <v>266.89455257630004</v>
      </c>
      <c r="I24" s="11" t="s">
        <v>40</v>
      </c>
    </row>
    <row r="25" spans="3:13" ht="36" x14ac:dyDescent="0.45">
      <c r="C25" s="22"/>
      <c r="D25" s="22"/>
      <c r="E25" s="11" t="s">
        <v>29</v>
      </c>
      <c r="F25" s="8" t="s">
        <v>9</v>
      </c>
      <c r="G25" s="9" t="s">
        <v>55</v>
      </c>
      <c r="H25" s="8">
        <f>0.00046*E3</f>
        <v>23</v>
      </c>
      <c r="I25" s="1" t="s">
        <v>50</v>
      </c>
    </row>
    <row r="26" spans="3:13" ht="36" x14ac:dyDescent="0.45">
      <c r="C26" s="22"/>
      <c r="D26" s="22"/>
      <c r="E26" s="11" t="s">
        <v>30</v>
      </c>
      <c r="F26" s="8" t="s">
        <v>9</v>
      </c>
      <c r="G26" s="9" t="s">
        <v>56</v>
      </c>
      <c r="H26" s="7">
        <f>0.00056*E3</f>
        <v>27.999999999999996</v>
      </c>
      <c r="I26" s="1" t="s">
        <v>51</v>
      </c>
    </row>
    <row r="27" spans="3:13" ht="36" x14ac:dyDescent="0.45">
      <c r="C27" s="22"/>
      <c r="D27" s="22"/>
      <c r="E27" s="11" t="s">
        <v>31</v>
      </c>
      <c r="F27" s="5" t="s">
        <v>9</v>
      </c>
      <c r="G27" s="9" t="s">
        <v>57</v>
      </c>
      <c r="H27" s="5">
        <f>0.00292*E3</f>
        <v>146</v>
      </c>
      <c r="I27" s="1" t="s">
        <v>52</v>
      </c>
    </row>
    <row r="28" spans="3:13" x14ac:dyDescent="0.45">
      <c r="C28" s="22"/>
      <c r="D28" s="22"/>
      <c r="E28" s="25" t="s">
        <v>13</v>
      </c>
      <c r="F28" s="18" t="s">
        <v>9</v>
      </c>
      <c r="G28" s="18" t="s">
        <v>11</v>
      </c>
      <c r="H28" s="20">
        <f>H23+H24+H25+H26+H27</f>
        <v>477.78739767125398</v>
      </c>
      <c r="I28" s="27" t="s">
        <v>41</v>
      </c>
      <c r="K28" s="23" t="s">
        <v>15</v>
      </c>
      <c r="L28" s="23"/>
    </row>
    <row r="29" spans="3:13" x14ac:dyDescent="0.45">
      <c r="C29" s="19"/>
      <c r="D29" s="19"/>
      <c r="E29" s="26"/>
      <c r="F29" s="19"/>
      <c r="G29" s="19"/>
      <c r="H29" s="21"/>
      <c r="I29" s="28"/>
      <c r="K29" s="9" t="s">
        <v>27</v>
      </c>
      <c r="L29" s="12">
        <v>50</v>
      </c>
    </row>
    <row r="30" spans="3:13" x14ac:dyDescent="0.45">
      <c r="K30" s="9" t="s">
        <v>26</v>
      </c>
      <c r="L30" s="12">
        <v>15</v>
      </c>
    </row>
  </sheetData>
  <mergeCells count="17">
    <mergeCell ref="K15:M15"/>
    <mergeCell ref="C22:C29"/>
    <mergeCell ref="G20:G21"/>
    <mergeCell ref="D13:D21"/>
    <mergeCell ref="C13:C21"/>
    <mergeCell ref="K28:L28"/>
    <mergeCell ref="E20:E21"/>
    <mergeCell ref="F20:F21"/>
    <mergeCell ref="H20:H21"/>
    <mergeCell ref="I20:I21"/>
    <mergeCell ref="I28:I29"/>
    <mergeCell ref="E28:E29"/>
    <mergeCell ref="F28:F29"/>
    <mergeCell ref="G28:G29"/>
    <mergeCell ref="H28:H29"/>
    <mergeCell ref="D22:D29"/>
    <mergeCell ref="C3:D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効果計算シート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*</cp:lastModifiedBy>
  <cp:lastPrinted>2019-09-12T23:44:42Z</cp:lastPrinted>
  <dcterms:created xsi:type="dcterms:W3CDTF">2019-06-12T01:14:22Z</dcterms:created>
  <dcterms:modified xsi:type="dcterms:W3CDTF">2020-09-14T21:39:51Z</dcterms:modified>
</cp:coreProperties>
</file>