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67" activeTab="9"/>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<sst xmlns="http://schemas.openxmlformats.org/spreadsheetml/2006/main" count="1500" uniqueCount="353">
  <si>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</si>
  <si>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</si>
  <si>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</si>
  <si>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</si>
  <si>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</si>
  <si>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</si>
  <si>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</si>
  <si>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</si>
  <si>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</si>
  <si>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</si>
  <si>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</si>
  <si>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</si>
  <si>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</si>
  <si>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</si>
  <si>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</si>
  <si>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</si>
  <si>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</si>
  <si>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</si>
  <si>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</si>
  <si>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</si>
  <si>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</si>
  <si>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</si>
  <si>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</si>
  <si>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</si>
  <si>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</si>
  <si>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</si>
  <si>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</si>
  <si>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</si>
  <si>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</si>
  <si>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</si>
  <si>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</si>
  <si>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</si>
  <si>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</si>
  <si>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</si>
  <si>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</si>
  <si>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</si>
  <si>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</si>
  <si>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</si>
  <si>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</si>
  <si>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</si>
  <si>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</si>
  <si>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</si>
  <si>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</si>
  <si>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</si>
  <si>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</si>
  <si>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</si>
  <si>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</si>
  <si>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</si>
  <si>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</si>
  <si>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</si>
  <si>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</si>
  <si>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</si>
  <si>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</si>
  <si>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</si>
  <si>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</si>
  <si>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</si>
  <si>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</si>
  <si>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</si>
  <si>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</si>
  <si>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</si>
  <si>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</si>
  <si>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</si>
  <si>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</si>
  <si>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</si>
  <si>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</si>
  <si>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</si>
  <si>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</si>
  <si>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</si>
  <si>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</si>
  <si>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</si>
  <si>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</si>
  <si>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</si>
  <si>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</si>
  <si>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</si>
  <si>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</si>
  <si>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</si>
  <si>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</si>
  <si>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</si>
  <si>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</si>
  <si>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</si>
  <si>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</si>
  <si>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</si>
  <si>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</si>
  <si>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</si>
  <si>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</si>
  <si>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</si>
  <si>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</si>
  <si>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</si>
  <si>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</si>
  <si>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</si>
  <si>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</si>
  <si>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</si>
  <si>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</si>
  <si>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</si>
  <si>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</si>
  <si>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</si>
  <si>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</si>
  <si>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</si>
  <si>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</si>
  <si>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</si>
  <si>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</si>
  <si>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</si>
  <si>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</si>
  <si>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</si>
  <si>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</si>
  <si>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</si>
  <si>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</si>
  <si>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</si>
  <si>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</si>
  <si>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</si>
  <si>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</si>
  <si>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</si>
  <si>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</si>
  <si>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</si>
  <si>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</si>
  <si>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</si>
  <si>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</si>
  <si>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</si>
  <si>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</si>
  <si>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</si>
  <si>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</si>
  <si>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</si>
  <si>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</si>
  <si>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</si>
  <si>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</si>
  <si>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</si>
  <si>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</si>
  <si>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</si>
  <si>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</si>
  <si>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</si>
  <si>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</si>
  <si>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</si>
  <si>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</si>
  <si>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</si>
  <si>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</si>
  <si>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</si>
  <si>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</si>
  <si>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</si>
  <si>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</si>
  <si>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</si>
  <si>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</si>
  <si>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</si>
  <si>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</si>
  <si>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</si>
  <si>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</si>
  <si>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</si>
  <si>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</si>
  <si>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</si>
  <si>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</si>
  <si>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</si>
  <si>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</si>
  <si>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</si>
  <si>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</si>
  <si>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</si>
  <si>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</si>
  <si>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</si>
  <si>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</si>
  <si>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</si>
  <si>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</si>
  <si>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</si>
  <si>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</si>
  <si>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</si>
  <si>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</si>
  <si>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</si>
  <si>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</si>
  <si>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</si>
  <si>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</si>
  <si>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</si>
  <si>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</si>
  <si>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</si>
  <si>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</si>
  <si>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</si>
  <si>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</si>
  <si>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</si>
  <si>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</si>
  <si>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</si>
  <si>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</si>
  <si>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</si>
  <si>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</si>
  <si>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</si>
  <si>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</si>
  <si>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</si>
  <si>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</si>
  <si>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</si>
  <si>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</si>
  <si>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</si>
  <si>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</si>
  <si>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</si>
  <si>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</si>
  <si>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</si>
  <si>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</si>
  <si>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</si>
  <si>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</si>
  <si>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</si>
  <si>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</si>
  <si>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</si>
  <si>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</si>
  <si>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</si>
  <si>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</si>
  <si>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</si>
  <si>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</si>
  <si>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</si>
  <si>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</si>
  <si>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</si>
  <si>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</si>
  <si>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</si>
  <si>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</si>
  <si>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</si>
  <si>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</si>
  <si>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</si>
  <si>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</si>
  <si>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</si>
  <si>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</si>
  <si>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</si>
  <si>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</si>
  <si>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</si>
  <si>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</si>
  <si>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</si>
  <si>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</si>
  <si>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</si>
  <si>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</si>
  <si>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</si>
  <si>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</si>
  <si>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</si>
  <si>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</si>
  <si>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</si>
  <si>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</si>
  <si>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</si>
  <si>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</si>
  <si>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</si>
  <si>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</si>
  <si>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</si>
  <si>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</si>
  <si>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</si>
  <si>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</si>
  <si>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</si>
  <si>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</si>
  <si>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</si>
  <si>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</si>
  <si>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</si>
  <si>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</si>
  <si>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</si>
  <si>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</si>
  <si>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</si>
  <si>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</si>
  <si>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</si>
  <si>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</si>
  <si>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</si>
  <si>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</si>
  <si>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</si>
  <si>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</si>
  <si>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</si>
  <si>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</si>
  <si>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</si>
  <si>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</si>
  <si>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</si>
  <si>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</si>
  <si>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</si>
  <si>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</si>
  <si>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</si>
  <si>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</si>
  <si>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</si>
  <si>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</si>
  <si>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</si>
  <si>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</si>
  <si>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</si>
  <si>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</si>
  <si>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</si>
  <si>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</si>
  <si>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</si>
  <si>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</si>
  <si>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</si>
  <si>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</si>
  <si>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</si>
  <si>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</si>
  <si>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</si>
  <si>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</si>
  <si>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</si>
  <si>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</si>
  <si>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</si>
  <si>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</si>
  <si>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</si>
  <si>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</si>
  <si>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</si>
  <si>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</si>
  <si>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</si>
  <si>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</si>
  <si>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</si>
  <si>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</si>
  <si>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</si>
  <si>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</si>
  <si>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</si>
  <si>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</si>
  <si>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</si>
  <si>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</si>
  <si>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</si>
  <si>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</si>
  <si>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 1月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</si>
  <si>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</si>
  <si>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</si>
  <si>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</si>
  <si>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</si>
  <si>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</si>
  <si>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</si>
  <si>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</si>
  <si>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</si>
  <si>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</si>
  <si>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</si>
  <si>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</si>
  <si>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</si>
  <si>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</si>
  <si>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</si>
  <si>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</si>
  <si>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</si>
  <si>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</si>
  <si>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</si>
  <si>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</si>
  <si>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</si>
  <si>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</si>
  <si>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</si>
  <si>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</si>
  <si>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</si>
  <si>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</si>
  <si>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</si>
  <si>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</si>
  <si>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</si>
  <si>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</si>
  <si>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</si>
  <si>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</si>
  <si>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</si>
  <si>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</si>
  <si>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</si>
  <si>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</si>
  <si>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</si>
  <si>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</si>
  <si>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</si>
  <si>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本調査結果は、令和4年12月10日～20日までの間の1日（日曜、休日を除く）を調査対象日として調査している。</t>
  </si>
  <si>
    <t>全国の８職種の過不足率は、12月は1.0％の不足、前月（11月）は1.3％の不足となり、前月と比べ0.3ポイントと不足幅が縮小（前年同月（1.8%の不足）と比べ0.8ポイント不足幅が縮小）した。</t>
  </si>
  <si>
    <t>東北地域の８職種の過不足率は、12月は1.0％の不足、前月（11月）は1.6％の不足となり、前月と比べ0.6ポイントと不足幅が縮小（前年同月（0.5%の不足）と比べ0.5ポイント不足幅が拡大）した。</t>
  </si>
  <si>
    <t>8職種の今後の労働者の確保に関する見通し（2月及び3月）については、全国及び東北地域とも「普通」となっている。（Ｐ６：表－２　地域別の需給状況（原数値）を参照）</t>
  </si>
  <si>
    <t>左官(13.8%)、とび工(2.3%)、電工(0.3%)で不足、その他の職種で均衡となっている。（Ｐ６：表－２　地域別の需給状況（原数値）を参照）</t>
  </si>
  <si>
    <t>今後の見通しとしては、6職種及び８職種で「普通」となっている。
（Ｐ６：表－２　地域別の需給状況（原数値）を参照）</t>
  </si>
  <si>
    <t>沖縄で均衡、近畿で過剰、その他の地域で不足となっている。</t>
  </si>
  <si>
    <t>地域別に過不足率を前年同月と比較すると、九州が3.0ポイントの増で、全国で最も増加幅が大きくなっているが、近畿が2.4ポイントの減で、全国で最も減少幅が大きくなっている。</t>
  </si>
  <si>
    <t>全ての職種で不足となっている。</t>
  </si>
  <si>
    <t>また、型わく工（建築）の過不足率について、対前年の増加幅が大きくなっている（0.1％→2.5％）が、鉄筋工（建築）の過不足率については、対前年の減少幅が大きくなっている（6.5％→1.1％）。</t>
  </si>
  <si>
    <t>沖縄で均衡、北陸で過剰、その他の地域で不足となっている。</t>
  </si>
  <si>
    <t>地域別に過不足率を前年同月と比較すると、九州が5.4ポイントの増で、全国で最も増加幅が大きくなっているが、関東が2.1ポイントの減で、全国で最も減少幅が大きくなっている。</t>
  </si>
  <si>
    <t>翌々月（2月）における労働者の確保に関する見通しは、「困難」と「やや困難」の合計が27.3％で、対前年同月（23.5％）比3.8ポイントの上昇となっている。また、「やや容易」と「容易」の合計は4.3%で、対前年同月（5.9％）比1.6ポイントの下降となっている。</t>
  </si>
  <si>
    <t>翌々々月（3月）に関する見通しについては、「困難」が20.0％で対前年同月（17.2%）比2.8ポイントの上昇となっている。「容易」は5.5％で、対前年同月（6.3％）比0.8ポイントの下降となっている。</t>
  </si>
  <si>
    <t>残業・休日作業を実施している現場数（強化現場数）は、全手持現場数の2.6％となっており、前月（3.1%）と比べ0.5ポイント下降となっている。なお、対前年同月（4.5％）と比べ1.9ポイント下降となっている。</t>
  </si>
  <si>
    <t>強化理由は、「その他」(20.4%)を除いて「前工程の工事遅延」(27.0%)、「昼間時間帯時間の制約」(24.8%)、「無理な受注」(19.0%)、「天候不順」(8.8%)の順となっている。</t>
  </si>
  <si>
    <t>新規募集の過不足状況については、６職種計、8職種計が前年同月を下回る不足率となっている（Ｐ４：参考３参照）。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</si>
</sst>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 numFmtId="182" formatCode="[$]ggge&quot;年&quot;m&quot;月&quot;d&quot;日&quot;;@"/>
    <numFmt numFmtId="183" formatCode="[$-411]gge&quot;年&quot;m&quot;月&quot;d&quot;日&quot;;@"/>
    <numFmt numFmtId="184" formatCode="[$]gge&quot;年&quot;m&quot;月&quot;d&quot;日&quot;;@"/>
  </numFmts>
  <fonts count="74">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thin"/>
      <right/>
      <top style="thick"/>
      <bottom/>
    </border>
    <border>
      <left/>
      <right style="thick"/>
      <top style="thick"/>
      <bottom/>
    </border>
    <border>
      <left style="medium"/>
      <right/>
      <top style="thick"/>
      <bottom/>
    </border>
    <border>
      <left/>
      <right style="thin"/>
      <top style="thick"/>
      <bottom/>
    </border>
    <border>
      <left style="thin"/>
      <right/>
      <top style="thick"/>
      <bottom style="thick"/>
    </border>
    <border>
      <left style="medium"/>
      <right/>
      <top style="thick"/>
      <bottom style="thick"/>
    </border>
    <border>
      <left style="thin"/>
      <right/>
      <top style="thick"/>
      <bottom style="thin"/>
    </border>
    <border>
      <left style="dashed"/>
      <right/>
      <top style="thin"/>
      <bottom style="thin"/>
    </border>
    <border>
      <left/>
      <right style="medium"/>
      <top style="thick"/>
      <bottom/>
    </border>
    <border>
      <left style="thick"/>
      <right/>
      <top style="thick"/>
      <bottom style="thick"/>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n"/>
      <right style="thin"/>
      <top style="thick"/>
      <bottom style="thin"/>
    </border>
    <border>
      <left style="thick"/>
      <right style="thin"/>
      <top style="thick"/>
      <bottom style="thin"/>
    </border>
    <border>
      <left style="medium"/>
      <right/>
      <top/>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right style="medium"/>
      <top/>
      <bottom/>
    </border>
    <border>
      <left style="medium"/>
      <right/>
      <top style="medium"/>
      <bottom/>
    </border>
    <border>
      <left style="medium"/>
      <right/>
      <top/>
      <bottom style="thin"/>
    </border>
    <border>
      <left style="thin"/>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double"/>
      <bottom/>
    </border>
    <border>
      <left/>
      <right/>
      <top style="double"/>
      <bottom/>
    </border>
    <border>
      <left style="dotted"/>
      <right/>
      <top style="thin"/>
      <bottom style="double"/>
    </border>
    <border>
      <left/>
      <right style="dotted"/>
      <top style="double"/>
      <bottom/>
    </border>
    <border>
      <left style="dotted"/>
      <right/>
      <top/>
      <bottom/>
    </border>
    <border>
      <left/>
      <right style="dotted"/>
      <top/>
      <bottom/>
    </border>
    <border>
      <left/>
      <right style="dotted"/>
      <top/>
      <bottom style="thin"/>
    </border>
    <border>
      <left style="dotted"/>
      <right/>
      <top/>
      <bottom style="thin"/>
    </border>
    <border>
      <left/>
      <right/>
      <top style="dotted"/>
      <bottom style="thin"/>
    </border>
    <border>
      <left/>
      <right/>
      <top style="double"/>
      <bottom style="dotted"/>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633">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3" fillId="0" borderId="0" xfId="0" applyFont="1" applyAlignment="1" applyProtection="1">
      <alignment horizontal="left" vertical="top" wrapText="1"/>
      <protection locked="0"/>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0" fontId="9" fillId="0" borderId="0" xfId="0" applyFont="1" applyAlignment="1">
      <alignment vertical="top" wrapText="1"/>
    </xf>
    <xf numFmtId="0" fontId="22"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117" xfId="0" applyFont="1" applyBorder="1" applyAlignment="1">
      <alignment horizontal="center" vertical="center"/>
    </xf>
    <xf numFmtId="176" fontId="3" fillId="0" borderId="94"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176" fontId="3" fillId="0" borderId="12" xfId="0" applyNumberFormat="1" applyFont="1" applyBorder="1" applyAlignment="1" applyProtection="1">
      <alignment horizontal="right" vertical="center"/>
      <protection locked="0"/>
    </xf>
    <xf numFmtId="176" fontId="3" fillId="0" borderId="120" xfId="0" applyNumberFormat="1" applyFont="1" applyBorder="1" applyAlignment="1">
      <alignment horizontal="right" vertical="center"/>
    </xf>
    <xf numFmtId="176" fontId="3" fillId="0" borderId="45" xfId="0" applyNumberFormat="1" applyFont="1" applyBorder="1" applyAlignment="1">
      <alignment horizontal="right" vertical="center"/>
    </xf>
    <xf numFmtId="0" fontId="10" fillId="0" borderId="0" xfId="0" applyFont="1" applyAlignment="1" applyProtection="1">
      <alignment horizontal="left" vertical="top" wrapText="1"/>
      <protection locked="0"/>
    </xf>
    <xf numFmtId="176" fontId="3" fillId="0" borderId="121" xfId="0" applyNumberFormat="1" applyFont="1" applyBorder="1" applyAlignment="1">
      <alignment horizontal="right" vertical="center"/>
    </xf>
    <xf numFmtId="0" fontId="3" fillId="0" borderId="88"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176" fontId="3" fillId="0" borderId="122" xfId="0" applyNumberFormat="1" applyFont="1" applyBorder="1" applyAlignment="1">
      <alignment horizontal="right" vertical="center"/>
    </xf>
    <xf numFmtId="176" fontId="3" fillId="0" borderId="83" xfId="0" applyNumberFormat="1" applyFont="1" applyBorder="1" applyAlignment="1">
      <alignment horizontal="right" vertical="center"/>
    </xf>
    <xf numFmtId="0" fontId="3" fillId="0" borderId="123" xfId="0" applyFont="1" applyBorder="1" applyAlignment="1">
      <alignment horizontal="center" vertical="center"/>
    </xf>
    <xf numFmtId="176" fontId="3" fillId="0" borderId="94" xfId="0" applyNumberFormat="1" applyFont="1" applyBorder="1" applyAlignment="1" applyProtection="1">
      <alignment horizontal="right" vertical="center"/>
      <protection locked="0"/>
    </xf>
    <xf numFmtId="176" fontId="3" fillId="0" borderId="80"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pplyProtection="1">
      <alignment horizontal="right" vertical="center"/>
      <protection locked="0"/>
    </xf>
    <xf numFmtId="176" fontId="3" fillId="34" borderId="12" xfId="0" applyNumberFormat="1" applyFont="1" applyFill="1" applyBorder="1" applyAlignment="1">
      <alignment horizontal="right" vertical="center"/>
    </xf>
    <xf numFmtId="0" fontId="3" fillId="0" borderId="89"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4" xfId="0" applyFont="1" applyBorder="1" applyAlignment="1">
      <alignment horizontal="center" vertical="center"/>
    </xf>
    <xf numFmtId="176" fontId="3" fillId="34" borderId="89"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34" borderId="125"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176" fontId="3" fillId="0" borderId="89" xfId="0" applyNumberFormat="1" applyFont="1" applyBorder="1" applyAlignment="1">
      <alignment horizontal="right" vertical="center"/>
    </xf>
    <xf numFmtId="176" fontId="3" fillId="0" borderId="83" xfId="0" applyNumberFormat="1" applyFont="1" applyBorder="1" applyAlignment="1" applyProtection="1">
      <alignment horizontal="right" vertical="center"/>
      <protection locked="0"/>
    </xf>
    <xf numFmtId="176" fontId="3" fillId="0" borderId="125" xfId="0" applyNumberFormat="1" applyFont="1" applyBorder="1" applyAlignment="1">
      <alignment horizontal="right"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4" xfId="0" applyFont="1" applyFill="1" applyBorder="1" applyAlignment="1">
      <alignment horizontal="center" vertical="center"/>
    </xf>
    <xf numFmtId="0" fontId="10" fillId="0" borderId="0" xfId="0" applyFont="1" applyAlignment="1" applyProtection="1">
      <alignment vertical="center"/>
      <protection locked="0"/>
    </xf>
    <xf numFmtId="176" fontId="3" fillId="34" borderId="88" xfId="0" applyNumberFormat="1" applyFont="1" applyFill="1" applyBorder="1" applyAlignment="1">
      <alignment horizontal="right"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5" xfId="0" applyFont="1" applyBorder="1" applyAlignment="1">
      <alignment horizontal="center" vertical="center"/>
    </xf>
    <xf numFmtId="0" fontId="3" fillId="0" borderId="126" xfId="0" applyFont="1" applyBorder="1" applyAlignment="1">
      <alignment horizontal="center" vertical="center"/>
    </xf>
    <xf numFmtId="0" fontId="3" fillId="0" borderId="41" xfId="0" applyFont="1" applyBorder="1" applyAlignment="1">
      <alignment horizontal="center" vertical="center"/>
    </xf>
    <xf numFmtId="0" fontId="3" fillId="0" borderId="127" xfId="0" applyFont="1" applyBorder="1" applyAlignment="1">
      <alignment horizontal="center" vertical="center"/>
    </xf>
    <xf numFmtId="0" fontId="3" fillId="0" borderId="31" xfId="0" applyFont="1" applyBorder="1" applyAlignment="1">
      <alignment horizontal="center" vertical="center"/>
    </xf>
    <xf numFmtId="0" fontId="3" fillId="0" borderId="128" xfId="0" applyFont="1" applyBorder="1" applyAlignment="1">
      <alignment horizontal="center" vertical="center"/>
    </xf>
    <xf numFmtId="176" fontId="3" fillId="0" borderId="129" xfId="0" applyNumberFormat="1" applyFont="1" applyBorder="1" applyAlignment="1">
      <alignment horizontal="right" vertical="center"/>
    </xf>
    <xf numFmtId="176" fontId="3" fillId="0" borderId="69" xfId="0" applyNumberFormat="1" applyFont="1" applyBorder="1" applyAlignment="1">
      <alignment horizontal="right" vertical="center"/>
    </xf>
    <xf numFmtId="0" fontId="3" fillId="0" borderId="130"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0" fontId="3" fillId="0" borderId="125"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27" xfId="0" applyNumberFormat="1" applyFont="1" applyBorder="1" applyAlignment="1">
      <alignment horizontal="right" vertical="center"/>
    </xf>
    <xf numFmtId="0" fontId="3" fillId="0" borderId="86" xfId="0" applyFont="1" applyBorder="1" applyAlignment="1">
      <alignment horizontal="center" vertical="center"/>
    </xf>
    <xf numFmtId="176" fontId="3" fillId="0" borderId="67"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0" fillId="0" borderId="10" xfId="0" applyNumberFormat="1" applyBorder="1" applyAlignment="1">
      <alignment vertical="center"/>
    </xf>
    <xf numFmtId="0" fontId="3" fillId="0" borderId="0" xfId="0" applyFont="1" applyAlignment="1" applyProtection="1">
      <alignment horizontal="left" vertical="top" wrapText="1"/>
      <protection locked="0"/>
    </xf>
    <xf numFmtId="176" fontId="3" fillId="0" borderId="82"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6" fontId="3" fillId="34" borderId="83" xfId="0" applyNumberFormat="1" applyFont="1" applyFill="1" applyBorder="1" applyAlignment="1">
      <alignment horizontal="right" vertical="center"/>
    </xf>
    <xf numFmtId="176" fontId="3" fillId="34" borderId="129"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34" borderId="71" xfId="0" applyFont="1" applyFill="1" applyBorder="1" applyAlignment="1">
      <alignment horizontal="center" vertical="center"/>
    </xf>
    <xf numFmtId="0" fontId="3" fillId="34" borderId="131"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32" xfId="0" applyFont="1" applyBorder="1" applyAlignment="1">
      <alignment horizontal="center" vertical="center"/>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178" fontId="3" fillId="0" borderId="80" xfId="0" applyNumberFormat="1" applyFont="1" applyBorder="1" applyAlignment="1">
      <alignment horizontal="right"/>
    </xf>
    <xf numFmtId="178" fontId="3" fillId="0" borderId="95" xfId="0" applyNumberFormat="1" applyFont="1" applyBorder="1" applyAlignment="1">
      <alignment horizontal="right"/>
    </xf>
    <xf numFmtId="178" fontId="3" fillId="36" borderId="67" xfId="0" applyNumberFormat="1" applyFont="1" applyFill="1" applyBorder="1" applyAlignment="1">
      <alignment horizontal="right"/>
    </xf>
    <xf numFmtId="178" fontId="3" fillId="36" borderId="69" xfId="0" applyNumberFormat="1" applyFont="1" applyFill="1" applyBorder="1" applyAlignment="1">
      <alignment horizontal="right"/>
    </xf>
    <xf numFmtId="178" fontId="3" fillId="36" borderId="129"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36" borderId="130" xfId="0" applyNumberFormat="1" applyFont="1" applyFill="1" applyBorder="1" applyAlignment="1">
      <alignment horizontal="right"/>
    </xf>
    <xf numFmtId="178" fontId="3" fillId="0" borderId="133"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0" fontId="3" fillId="0" borderId="134" xfId="0" applyFont="1" applyBorder="1" applyAlignment="1">
      <alignment horizontal="center" vertical="center"/>
    </xf>
    <xf numFmtId="0" fontId="3" fillId="0" borderId="122" xfId="0" applyFont="1" applyBorder="1" applyAlignment="1">
      <alignment horizontal="center" vertical="center"/>
    </xf>
    <xf numFmtId="176" fontId="3" fillId="0" borderId="32"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0" fillId="0" borderId="0" xfId="0" applyFont="1" applyAlignment="1">
      <alignment vertical="center"/>
    </xf>
    <xf numFmtId="0" fontId="10" fillId="0" borderId="0" xfId="0" applyFont="1" applyAlignment="1">
      <alignment horizontal="left" vertical="top" wrapText="1"/>
    </xf>
    <xf numFmtId="0" fontId="3" fillId="0" borderId="135" xfId="0" applyFont="1" applyBorder="1" applyAlignment="1">
      <alignment horizontal="center" vertical="center"/>
    </xf>
    <xf numFmtId="0" fontId="3" fillId="0" borderId="12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63"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3" fillId="0" borderId="136" xfId="0" applyFont="1" applyBorder="1" applyAlignment="1">
      <alignment horizontal="center" vertical="center"/>
    </xf>
    <xf numFmtId="0" fontId="3" fillId="0" borderId="0" xfId="0" applyFont="1" applyAlignment="1">
      <alignment horizontal="center" vertical="center"/>
    </xf>
    <xf numFmtId="0" fontId="3" fillId="0" borderId="76" xfId="0" applyFont="1" applyBorder="1" applyAlignment="1">
      <alignment horizontal="center" vertical="center"/>
    </xf>
    <xf numFmtId="0" fontId="3"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vertical="top" wrapText="1"/>
    </xf>
    <xf numFmtId="0" fontId="0" fillId="0" borderId="0" xfId="0" applyAlignment="1">
      <alignment vertical="top" wrapText="1"/>
    </xf>
    <xf numFmtId="176" fontId="3" fillId="0" borderId="113" xfId="0" applyNumberFormat="1" applyFont="1" applyBorder="1" applyAlignment="1">
      <alignment horizontal="right" vertical="center"/>
    </xf>
    <xf numFmtId="0" fontId="11" fillId="0" borderId="0" xfId="0" applyFont="1" applyAlignment="1">
      <alignment horizontal="left" vertical="center" wrapText="1"/>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6" fontId="3" fillId="0" borderId="140" xfId="0" applyNumberFormat="1" applyFont="1" applyBorder="1" applyAlignment="1">
      <alignment horizontal="right" vertical="center"/>
    </xf>
    <xf numFmtId="0" fontId="3" fillId="0" borderId="141"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10" fillId="0" borderId="32" xfId="0" applyFont="1" applyBorder="1"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4"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42" xfId="0" applyFont="1" applyBorder="1" applyAlignment="1">
      <alignment vertical="center" wrapText="1"/>
    </xf>
    <xf numFmtId="176" fontId="3" fillId="34" borderId="133"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7" xfId="0" applyNumberFormat="1" applyFont="1" applyBorder="1" applyAlignment="1">
      <alignment horizontal="center" vertical="center"/>
    </xf>
    <xf numFmtId="0" fontId="3" fillId="0" borderId="143" xfId="0" applyFont="1" applyBorder="1" applyAlignment="1">
      <alignment horizontal="center" vertical="center"/>
    </xf>
    <xf numFmtId="176" fontId="3" fillId="0" borderId="65" xfId="0" applyNumberFormat="1" applyFont="1" applyBorder="1" applyAlignment="1">
      <alignment horizontal="right"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0" fontId="3" fillId="0" borderId="144" xfId="0" applyFont="1" applyBorder="1" applyAlignment="1">
      <alignment horizontal="center" vertical="center"/>
    </xf>
    <xf numFmtId="0" fontId="3" fillId="0" borderId="10" xfId="0" applyFont="1" applyBorder="1" applyAlignment="1">
      <alignment horizontal="center" vertical="center"/>
    </xf>
    <xf numFmtId="0" fontId="0" fillId="34" borderId="10" xfId="0" applyFont="1" applyFill="1" applyBorder="1" applyAlignment="1">
      <alignment/>
    </xf>
    <xf numFmtId="0" fontId="3" fillId="0" borderId="98" xfId="0" applyFont="1" applyBorder="1" applyAlignment="1">
      <alignment horizontal="center" vertical="center"/>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45"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12" xfId="0" applyNumberFormat="1" applyFont="1" applyBorder="1" applyAlignment="1">
      <alignment horizontal="right"/>
    </xf>
    <xf numFmtId="176" fontId="3" fillId="0" borderId="36" xfId="0" applyNumberFormat="1" applyFont="1" applyBorder="1" applyAlignment="1">
      <alignment horizontal="right"/>
    </xf>
    <xf numFmtId="176" fontId="3" fillId="0" borderId="94" xfId="0" applyNumberFormat="1" applyFont="1" applyBorder="1" applyAlignment="1">
      <alignment horizontal="right"/>
    </xf>
    <xf numFmtId="0" fontId="3" fillId="0" borderId="146" xfId="0" applyFont="1" applyBorder="1" applyAlignment="1">
      <alignment horizontal="center"/>
    </xf>
    <xf numFmtId="0" fontId="3" fillId="0" borderId="147" xfId="0" applyFont="1" applyBorder="1" applyAlignment="1">
      <alignment horizontal="center"/>
    </xf>
    <xf numFmtId="0" fontId="3" fillId="0" borderId="67" xfId="0" applyFont="1" applyBorder="1" applyAlignment="1">
      <alignment horizontal="center"/>
    </xf>
    <xf numFmtId="0" fontId="3" fillId="0" borderId="137" xfId="0" applyFont="1" applyBorder="1" applyAlignment="1">
      <alignment horizontal="center"/>
    </xf>
    <xf numFmtId="0" fontId="3" fillId="0" borderId="138" xfId="0" applyFont="1" applyBorder="1" applyAlignment="1">
      <alignment horizontal="center"/>
    </xf>
    <xf numFmtId="0" fontId="3" fillId="0" borderId="145" xfId="0" applyFont="1" applyBorder="1" applyAlignment="1">
      <alignment horizontal="center"/>
    </xf>
    <xf numFmtId="176" fontId="3" fillId="0" borderId="14" xfId="0" applyNumberFormat="1" applyFont="1" applyBorder="1" applyAlignment="1">
      <alignment horizontal="right"/>
    </xf>
    <xf numFmtId="176" fontId="3" fillId="0" borderId="10" xfId="0" applyNumberFormat="1" applyFont="1" applyBorder="1" applyAlignment="1">
      <alignment horizontal="right"/>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3"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7" xfId="0" applyNumberFormat="1" applyFont="1" applyBorder="1" applyAlignment="1">
      <alignment horizontal="right"/>
    </xf>
    <xf numFmtId="176" fontId="3" fillId="0" borderId="113" xfId="0" applyNumberFormat="1" applyFont="1" applyBorder="1" applyAlignment="1">
      <alignment horizontal="right"/>
    </xf>
    <xf numFmtId="176" fontId="3" fillId="0" borderId="138" xfId="0" applyNumberFormat="1" applyFont="1" applyBorder="1" applyAlignment="1">
      <alignment horizontal="right"/>
    </xf>
    <xf numFmtId="176" fontId="3" fillId="0" borderId="145" xfId="0" applyNumberFormat="1" applyFont="1" applyBorder="1" applyAlignment="1">
      <alignment horizontal="right"/>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3" fillId="0" borderId="57" xfId="0" applyFont="1" applyBorder="1" applyAlignment="1">
      <alignment horizontal="center" vertical="center" shrinkToFit="1"/>
    </xf>
    <xf numFmtId="0" fontId="0" fillId="0" borderId="37" xfId="0" applyBorder="1" applyAlignment="1">
      <alignment horizontal="center" vertical="center" shrinkToFit="1"/>
    </xf>
    <xf numFmtId="0" fontId="0" fillId="0" borderId="54" xfId="0" applyBorder="1" applyAlignment="1">
      <alignment horizontal="center" vertical="center" shrinkToFit="1"/>
    </xf>
    <xf numFmtId="0" fontId="11" fillId="0" borderId="150" xfId="0" applyFont="1" applyBorder="1" applyAlignment="1">
      <alignment horizontal="center" vertical="center" shrinkToFit="1"/>
    </xf>
    <xf numFmtId="0" fontId="0" fillId="0" borderId="151" xfId="0" applyBorder="1" applyAlignment="1">
      <alignment horizontal="center" vertical="center" shrinkToFit="1"/>
    </xf>
    <xf numFmtId="0" fontId="3" fillId="33" borderId="47" xfId="0" applyFont="1" applyFill="1" applyBorder="1" applyAlignment="1">
      <alignment horizontal="center" vertical="center" shrinkToFit="1"/>
    </xf>
    <xf numFmtId="0" fontId="11" fillId="33" borderId="152" xfId="0" applyFont="1" applyFill="1" applyBorder="1" applyAlignment="1">
      <alignment horizontal="center" vertical="center" shrinkToFit="1"/>
    </xf>
    <xf numFmtId="0" fontId="0" fillId="33" borderId="151" xfId="0" applyFill="1" applyBorder="1" applyAlignment="1">
      <alignment horizontal="center" vertical="center" shrinkToFit="1"/>
    </xf>
    <xf numFmtId="0" fontId="11" fillId="0" borderId="63" xfId="0" applyFont="1" applyBorder="1" applyAlignment="1">
      <alignment shrinkToFit="1"/>
    </xf>
    <xf numFmtId="0" fontId="3" fillId="0" borderId="47" xfId="0" applyFont="1" applyBorder="1" applyAlignment="1">
      <alignment horizontal="center" vertical="center" shrinkToFit="1"/>
    </xf>
    <xf numFmtId="0" fontId="0" fillId="0" borderId="56" xfId="0" applyBorder="1" applyAlignment="1">
      <alignment horizontal="center" vertical="center" shrinkToFit="1"/>
    </xf>
    <xf numFmtId="0" fontId="11" fillId="0" borderId="143" xfId="0" applyFont="1" applyBorder="1" applyAlignment="1">
      <alignment horizontal="center" vertical="center" shrinkToFit="1"/>
    </xf>
    <xf numFmtId="0" fontId="0" fillId="0" borderId="153" xfId="0" applyBorder="1" applyAlignment="1">
      <alignment horizontal="center" vertical="center" shrinkToFit="1"/>
    </xf>
    <xf numFmtId="0" fontId="0" fillId="0" borderId="136" xfId="0" applyBorder="1" applyAlignment="1">
      <alignment horizontal="center" vertical="center" shrinkToFit="1"/>
    </xf>
    <xf numFmtId="0" fontId="0" fillId="0" borderId="142" xfId="0" applyBorder="1" applyAlignment="1">
      <alignment horizontal="center" vertical="center" shrinkToFit="1"/>
    </xf>
    <xf numFmtId="0" fontId="0" fillId="0" borderId="141" xfId="0" applyBorder="1" applyAlignment="1">
      <alignment horizontal="center" vertical="center" shrinkToFit="1"/>
    </xf>
    <xf numFmtId="0" fontId="0" fillId="0" borderId="154" xfId="0" applyBorder="1" applyAlignment="1">
      <alignment horizontal="center" vertical="center" shrinkToFit="1"/>
    </xf>
    <xf numFmtId="0" fontId="11" fillId="0" borderId="155" xfId="0" applyFont="1" applyBorder="1" applyAlignment="1">
      <alignment horizontal="center" vertical="center" shrinkToFit="1"/>
    </xf>
    <xf numFmtId="0" fontId="3" fillId="0" borderId="156" xfId="0" applyFont="1" applyBorder="1" applyAlignment="1">
      <alignment horizontal="right" vertical="center"/>
    </xf>
    <xf numFmtId="0" fontId="3" fillId="0" borderId="157" xfId="0" applyFont="1" applyBorder="1" applyAlignment="1">
      <alignment horizontal="right" vertical="center"/>
    </xf>
    <xf numFmtId="0" fontId="3" fillId="0" borderId="0" xfId="0" applyFont="1" applyAlignment="1">
      <alignment horizontal="right"/>
    </xf>
    <xf numFmtId="20" fontId="3" fillId="0" borderId="0" xfId="0" applyNumberFormat="1" applyFont="1" applyAlignment="1">
      <alignment horizontal="left"/>
    </xf>
    <xf numFmtId="0" fontId="3" fillId="0" borderId="15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7" xfId="0" applyFont="1" applyBorder="1" applyAlignment="1">
      <alignment horizontal="center" vertical="center"/>
    </xf>
    <xf numFmtId="0" fontId="3" fillId="0" borderId="159" xfId="0" applyFont="1" applyBorder="1" applyAlignment="1">
      <alignment horizontal="center" vertical="center"/>
    </xf>
    <xf numFmtId="0" fontId="3" fillId="0" borderId="0" xfId="0" applyFont="1" applyAlignment="1">
      <alignment horizontal="right" vertical="center"/>
    </xf>
    <xf numFmtId="0" fontId="3" fillId="0" borderId="160" xfId="0" applyFont="1" applyBorder="1" applyAlignment="1">
      <alignment horizontal="right" vertical="center"/>
    </xf>
    <xf numFmtId="0" fontId="3" fillId="0" borderId="161" xfId="0" applyFont="1" applyBorder="1" applyAlignment="1">
      <alignment horizontal="center" vertical="center"/>
    </xf>
    <xf numFmtId="0" fontId="3" fillId="0" borderId="10" xfId="0" applyFont="1" applyBorder="1" applyAlignment="1">
      <alignment horizontal="right" vertical="center"/>
    </xf>
    <xf numFmtId="179" fontId="3" fillId="0" borderId="20" xfId="0" applyNumberFormat="1" applyFont="1" applyBorder="1" applyAlignment="1">
      <alignment horizontal="right" vertical="center"/>
    </xf>
    <xf numFmtId="0" fontId="3" fillId="0" borderId="162" xfId="0" applyFont="1" applyBorder="1" applyAlignment="1">
      <alignment horizontal="center" vertical="center"/>
    </xf>
    <xf numFmtId="0" fontId="3" fillId="0" borderId="163" xfId="0" applyFont="1" applyBorder="1" applyAlignment="1">
      <alignment horizontal="right" vertical="center"/>
    </xf>
    <xf numFmtId="179" fontId="3" fillId="0" borderId="164"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65" xfId="0" applyNumberFormat="1" applyFont="1" applyBorder="1" applyAlignment="1">
      <alignment horizontal="right" vertical="center"/>
    </xf>
    <xf numFmtId="0" fontId="10" fillId="0" borderId="0" xfId="0" applyFont="1" applyFill="1" applyAlignment="1" applyProtection="1">
      <alignment horizontal="left" vertical="top" wrapText="1"/>
      <protection locked="0"/>
    </xf>
    <xf numFmtId="181" fontId="3" fillId="0" borderId="0" xfId="0" applyNumberFormat="1"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975"/>
          <c:w val="0.953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21775066"/>
        <c:axId val="61757867"/>
      </c:lineChart>
      <c:catAx>
        <c:axId val="2177506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1757867"/>
        <c:crossesAt val="0"/>
        <c:auto val="0"/>
        <c:lblOffset val="100"/>
        <c:tickLblSkip val="1"/>
        <c:tickMarkSkip val="12"/>
        <c:noMultiLvlLbl val="0"/>
      </c:catAx>
      <c:valAx>
        <c:axId val="61757867"/>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775066"/>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2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18949892"/>
        <c:axId val="36331301"/>
      </c:lineChart>
      <c:catAx>
        <c:axId val="1894989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6331301"/>
        <c:crossesAt val="0"/>
        <c:auto val="0"/>
        <c:lblOffset val="100"/>
        <c:tickLblSkip val="1"/>
        <c:tickMarkSkip val="12"/>
        <c:noMultiLvlLbl val="0"/>
      </c:catAx>
      <c:valAx>
        <c:axId val="36331301"/>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949892"/>
        <c:crossesAt val="1"/>
        <c:crossBetween val="midCat"/>
        <c:dispUnits/>
        <c:majorUnit val="0.2"/>
      </c:valAx>
      <c:spPr>
        <a:noFill/>
        <a:ln w="12700">
          <a:solidFill>
            <a:srgbClr val="000000"/>
          </a:solidFill>
        </a:ln>
      </c:spPr>
    </c:plotArea>
    <c:legend>
      <c:legendPos val="r"/>
      <c:layout>
        <c:manualLayout>
          <c:xMode val="edge"/>
          <c:yMode val="edge"/>
          <c:x val="0.18075"/>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0.02875</cdr:y>
    </cdr:from>
    <cdr:to>
      <cdr:x>0.81375</cdr:x>
      <cdr:y>0.1115</cdr:y>
    </cdr:to>
    <cdr:sp>
      <cdr:nvSpPr>
        <cdr:cNvPr id="1" name="Text Box 1"/>
        <cdr:cNvSpPr txBox="1">
          <a:spLocks noChangeArrowheads="1"/>
        </cdr:cNvSpPr>
      </cdr:nvSpPr>
      <cdr:spPr>
        <a:xfrm>
          <a:off x="1981200"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0.07075</cdr:x>
      <cdr:y>0.1565</cdr:y>
    </cdr:from>
    <cdr:to>
      <cdr:x>0.26425</cdr:x>
      <cdr:y>0.29475</cdr:y>
    </cdr:to>
    <cdr:sp>
      <cdr:nvSpPr>
        <cdr:cNvPr id="2" name="Text Box 2"/>
        <cdr:cNvSpPr txBox="1">
          <a:spLocks noChangeArrowheads="1"/>
        </cdr:cNvSpPr>
      </cdr:nvSpPr>
      <cdr:spPr>
        <a:xfrm>
          <a:off x="895350"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a:t>
          </a:r>
        </a:p>
      </cdr:txBody>
    </cdr:sp>
  </cdr:relSizeAnchor>
  <cdr:relSizeAnchor xmlns:cdr="http://schemas.openxmlformats.org/drawingml/2006/chartDrawing">
    <cdr:from>
      <cdr:x>0.003</cdr:x>
      <cdr:y>0.29075</cdr:y>
    </cdr:from>
    <cdr:to>
      <cdr:x>0.02825</cdr:x>
      <cdr:y>0.847</cdr:y>
    </cdr:to>
    <cdr:grpSp>
      <cdr:nvGrpSpPr>
        <cdr:cNvPr id="3" name="Group 8"/>
        <cdr:cNvGrpSpPr>
          <a:grpSpLocks/>
        </cdr:cNvGrpSpPr>
      </cdr:nvGrpSpPr>
      <cdr:grpSpPr>
        <a:xfrm>
          <a:off x="38100" y="1933575"/>
          <a:ext cx="32385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0.30825</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2</a:t>
          </a:r>
        </a:p>
      </cdr:txBody>
    </cdr:sp>
  </cdr:relSizeAnchor>
  <cdr:relSizeAnchor xmlns:cdr="http://schemas.openxmlformats.org/drawingml/2006/chartDrawing">
    <cdr:from>
      <cdr:x>0.00375</cdr:x>
      <cdr:y>0.2885</cdr:y>
    </cdr:from>
    <cdr:to>
      <cdr:x>0.03125</cdr:x>
      <cdr:y>0.8565</cdr:y>
    </cdr:to>
    <cdr:grpSp>
      <cdr:nvGrpSpPr>
        <cdr:cNvPr id="3" name="Group 18"/>
        <cdr:cNvGrpSpPr>
          <a:grpSpLocks/>
        </cdr:cNvGrpSpPr>
      </cdr:nvGrpSpPr>
      <cdr:grpSpPr>
        <a:xfrm>
          <a:off x="47625" y="1895475"/>
          <a:ext cx="352425" cy="37433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view="pageBreakPreview" zoomScale="70" zoomScaleNormal="70" zoomScaleSheetLayoutView="70" zoomScalePageLayoutView="0" workbookViewId="0" topLeftCell="A1">
      <selection activeCell="E30" sqref="E30:AG30"/>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83">
        <v>5</v>
      </c>
      <c r="AA1" s="383"/>
      <c r="AB1" s="250" t="s">
        <v>0</v>
      </c>
      <c r="AC1" s="384">
        <v>1</v>
      </c>
      <c r="AD1" s="384"/>
      <c r="AE1" s="250" t="s">
        <v>1</v>
      </c>
      <c r="AF1" s="384">
        <v>25</v>
      </c>
      <c r="AG1" s="384"/>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5" t="s">
        <v>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row>
    <row r="6" spans="1:37" s="5" customFormat="1" ht="20.25">
      <c r="A6" s="262"/>
      <c r="B6" s="4"/>
      <c r="C6" s="4"/>
      <c r="D6" s="4"/>
      <c r="E6" s="4"/>
      <c r="F6" s="4"/>
      <c r="G6" s="4"/>
      <c r="H6" s="4"/>
      <c r="I6" s="4"/>
      <c r="J6" s="4"/>
      <c r="K6" s="4"/>
      <c r="M6" s="4" t="s">
        <v>225</v>
      </c>
      <c r="N6" s="4"/>
      <c r="O6" s="4"/>
      <c r="P6" s="386">
        <f>YEAR(DATE(Z1+2018,AC1-1,1))-2018</f>
        <v>4</v>
      </c>
      <c r="Q6" s="386"/>
      <c r="R6" s="386"/>
      <c r="S6" s="262" t="s">
        <v>0</v>
      </c>
      <c r="T6" s="4"/>
      <c r="U6" s="386">
        <f>MONTH(DATE(Z1+2018,AC1-1,1))</f>
        <v>12</v>
      </c>
      <c r="V6" s="386"/>
      <c r="W6" s="386"/>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4" t="s">
        <v>330</v>
      </c>
      <c r="X12" s="263"/>
      <c r="Y12" s="263"/>
      <c r="Z12" s="263"/>
      <c r="AA12" s="264"/>
      <c r="AB12" s="263"/>
      <c r="AC12" s="263"/>
      <c r="AD12" s="263"/>
      <c r="AE12" s="263"/>
      <c r="AF12" s="263"/>
      <c r="AG12" s="263"/>
      <c r="AH12" s="263"/>
    </row>
    <row r="13" spans="21:34" ht="13.5">
      <c r="U13" s="263"/>
      <c r="V13" s="263"/>
      <c r="W13" s="263" t="s">
        <v>271</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4" t="s">
        <v>328</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9" t="s">
        <v>336</v>
      </c>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ht="3.75" customHeight="1"/>
    <row r="26" spans="4:33" ht="51.75" customHeight="1">
      <c r="D26" s="151" t="s">
        <v>193</v>
      </c>
      <c r="E26" s="379" t="s">
        <v>337</v>
      </c>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row>
    <row r="27" spans="4:33" ht="2.25" customHeight="1">
      <c r="D27" s="151"/>
      <c r="E27" s="377"/>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row>
    <row r="28" spans="4:33" ht="55.5" customHeight="1">
      <c r="D28" s="151" t="s">
        <v>193</v>
      </c>
      <c r="E28" s="379" t="s">
        <v>338</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row>
    <row r="29" spans="4:33" ht="2.25" customHeight="1">
      <c r="D29" s="151"/>
      <c r="E29" s="377"/>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row>
    <row r="30" spans="4:33" ht="43.5" customHeight="1">
      <c r="D30" s="151" t="s">
        <v>193</v>
      </c>
      <c r="E30" s="379" t="s">
        <v>339</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1">
        <f>ABS('過不足率状況'!K29)</f>
        <v>1</v>
      </c>
      <c r="J41" s="381"/>
      <c r="K41" s="382"/>
      <c r="L41" s="1" t="str">
        <f>IF('過不足率状況'!K29&gt;0,"%の不足。",IF('過不足率状況'!K29&lt;0,"%の過剰。","%の均衡。"))</f>
        <v>%の不足。</v>
      </c>
      <c r="S41" s="280"/>
      <c r="T41" s="280"/>
      <c r="U41" s="280"/>
      <c r="V41" s="228"/>
      <c r="W41" s="228"/>
      <c r="X41" s="5"/>
      <c r="Z41" s="280"/>
    </row>
    <row r="42" spans="8:33" ht="13.5" customHeight="1">
      <c r="H42" s="151" t="s">
        <v>193</v>
      </c>
      <c r="I42" s="376" t="str">
        <f>"８職種全体で"&amp;TEXT(I41,"0.0")&amp;SUBSTITUTE(L41,"。","")&amp;"となった。"</f>
        <v>８職種全体で1.0%の不足となった。</v>
      </c>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row>
    <row r="43" spans="8:33" ht="30.75" customHeight="1">
      <c r="H43" s="151"/>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row>
    <row r="44" ht="9" customHeight="1"/>
    <row r="45" spans="4:25" ht="17.25" customHeight="1">
      <c r="D45" s="1" t="s">
        <v>10</v>
      </c>
      <c r="I45" s="381">
        <f>ABS('過不足率状況'!K26)</f>
        <v>1.4</v>
      </c>
      <c r="J45" s="381"/>
      <c r="K45" s="382"/>
      <c r="L45" s="1" t="str">
        <f>IF('過不足率状況'!K26&gt;0,"%の不足。",IF('過不足率状況'!K26&lt;0,"%の過剰。","%の均衡。"))</f>
        <v>%の不足。</v>
      </c>
      <c r="V45" s="228"/>
      <c r="W45" s="228"/>
      <c r="X45" s="5"/>
      <c r="Y45" s="281"/>
    </row>
    <row r="46" spans="8:33" ht="13.5">
      <c r="H46" s="151" t="s">
        <v>193</v>
      </c>
      <c r="I46" s="376" t="str">
        <f>"６職種全体で"&amp;TEXT(I45,"0.0")&amp;SUBSTITUTE(L45,"。","")&amp;"となった。"</f>
        <v>６職種全体で1.4%の不足となった。</v>
      </c>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row>
    <row r="47" spans="8:33" ht="30.75" customHeight="1">
      <c r="H47" s="151"/>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row>
    <row r="48" ht="6" customHeight="1"/>
    <row r="52" ht="16.5" customHeight="1"/>
    <row r="53" ht="16.5" customHeight="1"/>
    <row r="54" ht="16.5" customHeight="1"/>
  </sheetData>
  <sheetProtection/>
  <mergeCells count="18">
    <mergeCell ref="E24:AG24"/>
    <mergeCell ref="E26:AG26"/>
    <mergeCell ref="Z1:AA1"/>
    <mergeCell ref="AC1:AD1"/>
    <mergeCell ref="AF1:AG1"/>
    <mergeCell ref="A5:AK5"/>
    <mergeCell ref="P6:R6"/>
    <mergeCell ref="U6:W6"/>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tabSelected="1" view="pageBreakPreview" zoomScale="60" zoomScalePageLayoutView="0" workbookViewId="0" topLeftCell="A1">
      <selection activeCell="BE25" sqref="BE25"/>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14">
        <v>4</v>
      </c>
      <c r="N4" s="614"/>
      <c r="O4" s="1" t="s">
        <v>144</v>
      </c>
      <c r="W4" s="344"/>
      <c r="X4" s="52"/>
      <c r="Y4" s="615">
        <v>0.5833333333333334</v>
      </c>
      <c r="Z4" s="615"/>
      <c r="AA4" s="615"/>
      <c r="AB4" s="345" t="s">
        <v>145</v>
      </c>
    </row>
    <row r="6" spans="3:36" s="16" customFormat="1" ht="17.25" customHeight="1" thickBot="1">
      <c r="C6" s="17"/>
      <c r="D6" s="18"/>
      <c r="E6" s="18"/>
      <c r="F6" s="18"/>
      <c r="G6" s="18"/>
      <c r="H6" s="18"/>
      <c r="I6" s="18"/>
      <c r="J6" s="19"/>
      <c r="K6" s="616" t="s">
        <v>146</v>
      </c>
      <c r="L6" s="617"/>
      <c r="M6" s="617"/>
      <c r="N6" s="617"/>
      <c r="O6" s="617"/>
      <c r="P6" s="617"/>
      <c r="Q6" s="617"/>
      <c r="R6" s="617"/>
      <c r="S6" s="618"/>
      <c r="T6" s="17"/>
      <c r="U6" s="18"/>
      <c r="V6" s="18"/>
      <c r="W6" s="18"/>
      <c r="X6" s="18"/>
      <c r="Y6" s="18"/>
      <c r="Z6" s="18"/>
      <c r="AA6" s="19"/>
      <c r="AB6" s="616" t="s">
        <v>146</v>
      </c>
      <c r="AC6" s="617"/>
      <c r="AD6" s="617"/>
      <c r="AE6" s="617"/>
      <c r="AF6" s="617"/>
      <c r="AG6" s="617"/>
      <c r="AH6" s="617"/>
      <c r="AI6" s="617"/>
      <c r="AJ6" s="618"/>
    </row>
    <row r="7" spans="3:36" s="16" customFormat="1" ht="17.25" customHeight="1" thickTop="1">
      <c r="C7" s="239" t="s">
        <v>223</v>
      </c>
      <c r="E7" s="613">
        <v>4</v>
      </c>
      <c r="F7" s="613"/>
      <c r="G7" s="16" t="s">
        <v>0</v>
      </c>
      <c r="H7" s="16">
        <v>3</v>
      </c>
      <c r="I7" s="619" t="s">
        <v>147</v>
      </c>
      <c r="J7" s="620"/>
      <c r="K7" s="612">
        <v>4</v>
      </c>
      <c r="L7" s="613"/>
      <c r="M7" s="16" t="s">
        <v>1</v>
      </c>
      <c r="N7" s="613">
        <v>25</v>
      </c>
      <c r="O7" s="613"/>
      <c r="P7" s="16" t="s">
        <v>148</v>
      </c>
      <c r="Q7" s="16" t="s">
        <v>149</v>
      </c>
      <c r="R7" s="240">
        <f aca="true" t="shared" si="0" ref="R7:R12">DATE(2022,K7,N7)</f>
        <v>44676</v>
      </c>
      <c r="S7" s="241" t="s">
        <v>150</v>
      </c>
      <c r="T7" s="239" t="s">
        <v>223</v>
      </c>
      <c r="V7" s="613">
        <v>4</v>
      </c>
      <c r="W7" s="613"/>
      <c r="X7" s="16" t="s">
        <v>0</v>
      </c>
      <c r="Y7" s="16">
        <v>9</v>
      </c>
      <c r="Z7" s="619" t="s">
        <v>147</v>
      </c>
      <c r="AA7" s="620"/>
      <c r="AB7" s="612">
        <v>10</v>
      </c>
      <c r="AC7" s="613"/>
      <c r="AD7" s="16" t="s">
        <v>1</v>
      </c>
      <c r="AE7" s="613">
        <v>25</v>
      </c>
      <c r="AF7" s="613"/>
      <c r="AG7" s="16" t="s">
        <v>148</v>
      </c>
      <c r="AH7" s="16" t="s">
        <v>149</v>
      </c>
      <c r="AI7" s="240">
        <f>DATE(2022,AB7,AE7)</f>
        <v>44859</v>
      </c>
      <c r="AJ7" s="241" t="s">
        <v>150</v>
      </c>
    </row>
    <row r="8" spans="3:36" s="16" customFormat="1" ht="17.25" customHeight="1">
      <c r="C8" s="239" t="s">
        <v>223</v>
      </c>
      <c r="E8" s="621">
        <v>4</v>
      </c>
      <c r="F8" s="621"/>
      <c r="G8" s="16" t="s">
        <v>0</v>
      </c>
      <c r="H8" s="16">
        <v>4</v>
      </c>
      <c r="I8" s="493" t="s">
        <v>147</v>
      </c>
      <c r="J8" s="623"/>
      <c r="K8" s="622">
        <v>5</v>
      </c>
      <c r="L8" s="621"/>
      <c r="M8" s="16" t="s">
        <v>1</v>
      </c>
      <c r="N8" s="621">
        <v>25</v>
      </c>
      <c r="O8" s="621"/>
      <c r="P8" s="16" t="s">
        <v>148</v>
      </c>
      <c r="Q8" s="16" t="s">
        <v>149</v>
      </c>
      <c r="R8" s="240">
        <f t="shared" si="0"/>
        <v>44706</v>
      </c>
      <c r="S8" s="241" t="s">
        <v>150</v>
      </c>
      <c r="T8" s="239" t="s">
        <v>223</v>
      </c>
      <c r="V8" s="621">
        <v>4</v>
      </c>
      <c r="W8" s="621"/>
      <c r="X8" s="16" t="s">
        <v>0</v>
      </c>
      <c r="Y8" s="16">
        <v>10</v>
      </c>
      <c r="Z8" s="493" t="s">
        <v>147</v>
      </c>
      <c r="AA8" s="623"/>
      <c r="AB8" s="622">
        <v>11</v>
      </c>
      <c r="AC8" s="621"/>
      <c r="AD8" s="16" t="s">
        <v>1</v>
      </c>
      <c r="AE8" s="621">
        <v>25</v>
      </c>
      <c r="AF8" s="621"/>
      <c r="AG8" s="16" t="s">
        <v>148</v>
      </c>
      <c r="AH8" s="16" t="s">
        <v>149</v>
      </c>
      <c r="AI8" s="240">
        <f>DATE(2022,AB8,AE8)</f>
        <v>44890</v>
      </c>
      <c r="AJ8" s="241" t="s">
        <v>150</v>
      </c>
    </row>
    <row r="9" spans="3:36" s="16" customFormat="1" ht="17.25" customHeight="1">
      <c r="C9" s="239" t="s">
        <v>223</v>
      </c>
      <c r="E9" s="621">
        <v>4</v>
      </c>
      <c r="F9" s="621"/>
      <c r="G9" s="16" t="s">
        <v>0</v>
      </c>
      <c r="H9" s="16">
        <v>5</v>
      </c>
      <c r="I9" s="493" t="s">
        <v>147</v>
      </c>
      <c r="J9" s="623"/>
      <c r="K9" s="622">
        <v>6</v>
      </c>
      <c r="L9" s="621"/>
      <c r="M9" s="16" t="s">
        <v>1</v>
      </c>
      <c r="N9" s="621">
        <v>27</v>
      </c>
      <c r="O9" s="621"/>
      <c r="P9" s="16" t="s">
        <v>148</v>
      </c>
      <c r="Q9" s="16" t="s">
        <v>149</v>
      </c>
      <c r="R9" s="240">
        <f t="shared" si="0"/>
        <v>44739</v>
      </c>
      <c r="S9" s="241" t="s">
        <v>150</v>
      </c>
      <c r="T9" s="239" t="s">
        <v>223</v>
      </c>
      <c r="V9" s="621">
        <v>4</v>
      </c>
      <c r="W9" s="621"/>
      <c r="X9" s="16" t="s">
        <v>0</v>
      </c>
      <c r="Y9" s="16">
        <v>11</v>
      </c>
      <c r="Z9" s="493" t="s">
        <v>147</v>
      </c>
      <c r="AA9" s="623"/>
      <c r="AB9" s="622">
        <v>12</v>
      </c>
      <c r="AC9" s="621"/>
      <c r="AD9" s="16" t="s">
        <v>1</v>
      </c>
      <c r="AE9" s="621">
        <v>26</v>
      </c>
      <c r="AF9" s="621"/>
      <c r="AG9" s="16" t="s">
        <v>148</v>
      </c>
      <c r="AH9" s="16" t="s">
        <v>149</v>
      </c>
      <c r="AI9" s="240">
        <f>DATE(2022,AB9,AE9)</f>
        <v>44921</v>
      </c>
      <c r="AJ9" s="241" t="s">
        <v>150</v>
      </c>
    </row>
    <row r="10" spans="3:36" s="16" customFormat="1" ht="17.25" customHeight="1">
      <c r="C10" s="239" t="s">
        <v>223</v>
      </c>
      <c r="E10" s="621">
        <v>4</v>
      </c>
      <c r="F10" s="621"/>
      <c r="G10" s="16" t="s">
        <v>0</v>
      </c>
      <c r="H10" s="16">
        <v>6</v>
      </c>
      <c r="I10" s="493" t="s">
        <v>147</v>
      </c>
      <c r="J10" s="623"/>
      <c r="K10" s="622">
        <v>7</v>
      </c>
      <c r="L10" s="621"/>
      <c r="M10" s="16" t="s">
        <v>1</v>
      </c>
      <c r="N10" s="621">
        <v>25</v>
      </c>
      <c r="O10" s="621"/>
      <c r="P10" s="16" t="s">
        <v>148</v>
      </c>
      <c r="Q10" s="16" t="s">
        <v>149</v>
      </c>
      <c r="R10" s="240">
        <f t="shared" si="0"/>
        <v>44767</v>
      </c>
      <c r="S10" s="241" t="s">
        <v>150</v>
      </c>
      <c r="T10" s="239" t="s">
        <v>223</v>
      </c>
      <c r="V10" s="621">
        <v>4</v>
      </c>
      <c r="W10" s="621"/>
      <c r="X10" s="16" t="s">
        <v>0</v>
      </c>
      <c r="Y10" s="16">
        <v>12</v>
      </c>
      <c r="Z10" s="493" t="s">
        <v>147</v>
      </c>
      <c r="AA10" s="623"/>
      <c r="AB10" s="622">
        <v>1</v>
      </c>
      <c r="AC10" s="621"/>
      <c r="AD10" s="16" t="s">
        <v>1</v>
      </c>
      <c r="AE10" s="621">
        <v>25</v>
      </c>
      <c r="AF10" s="621"/>
      <c r="AG10" s="16" t="s">
        <v>148</v>
      </c>
      <c r="AH10" s="16" t="s">
        <v>149</v>
      </c>
      <c r="AI10" s="632">
        <f>DATE(2023,AB10,AE10)</f>
        <v>44951</v>
      </c>
      <c r="AJ10" s="241" t="s">
        <v>150</v>
      </c>
    </row>
    <row r="11" spans="3:36" s="16" customFormat="1" ht="17.25" customHeight="1">
      <c r="C11" s="239" t="s">
        <v>223</v>
      </c>
      <c r="E11" s="621">
        <v>4</v>
      </c>
      <c r="F11" s="621"/>
      <c r="G11" s="16" t="s">
        <v>0</v>
      </c>
      <c r="H11" s="16">
        <v>7</v>
      </c>
      <c r="I11" s="493" t="s">
        <v>147</v>
      </c>
      <c r="J11" s="623"/>
      <c r="K11" s="622">
        <v>8</v>
      </c>
      <c r="L11" s="621"/>
      <c r="M11" s="16" t="s">
        <v>1</v>
      </c>
      <c r="N11" s="621">
        <v>25</v>
      </c>
      <c r="O11" s="621"/>
      <c r="P11" s="16" t="s">
        <v>148</v>
      </c>
      <c r="Q11" s="16" t="s">
        <v>149</v>
      </c>
      <c r="R11" s="240">
        <f t="shared" si="0"/>
        <v>44798</v>
      </c>
      <c r="S11" s="241" t="s">
        <v>150</v>
      </c>
      <c r="T11" s="239" t="s">
        <v>223</v>
      </c>
      <c r="V11" s="621">
        <v>5</v>
      </c>
      <c r="W11" s="621"/>
      <c r="X11" s="16" t="s">
        <v>0</v>
      </c>
      <c r="Y11" s="16">
        <v>1</v>
      </c>
      <c r="Z11" s="493" t="s">
        <v>147</v>
      </c>
      <c r="AA11" s="623"/>
      <c r="AB11" s="622">
        <v>2</v>
      </c>
      <c r="AC11" s="621"/>
      <c r="AD11" s="16" t="s">
        <v>1</v>
      </c>
      <c r="AE11" s="621">
        <v>27</v>
      </c>
      <c r="AF11" s="621"/>
      <c r="AG11" s="16" t="s">
        <v>148</v>
      </c>
      <c r="AH11" s="16" t="s">
        <v>149</v>
      </c>
      <c r="AI11" s="240">
        <f>DATE(2023,AB11,AE11)</f>
        <v>44984</v>
      </c>
      <c r="AJ11" s="241" t="s">
        <v>150</v>
      </c>
    </row>
    <row r="12" spans="3:36" s="16" customFormat="1" ht="17.25" customHeight="1">
      <c r="C12" s="242" t="s">
        <v>223</v>
      </c>
      <c r="D12" s="20"/>
      <c r="E12" s="624">
        <v>4</v>
      </c>
      <c r="F12" s="624"/>
      <c r="G12" s="20" t="s">
        <v>0</v>
      </c>
      <c r="H12" s="20">
        <v>8</v>
      </c>
      <c r="I12" s="557" t="s">
        <v>147</v>
      </c>
      <c r="J12" s="626"/>
      <c r="K12" s="627">
        <v>9</v>
      </c>
      <c r="L12" s="624"/>
      <c r="M12" s="20" t="s">
        <v>1</v>
      </c>
      <c r="N12" s="624">
        <v>26</v>
      </c>
      <c r="O12" s="624"/>
      <c r="P12" s="20" t="s">
        <v>148</v>
      </c>
      <c r="Q12" s="20" t="s">
        <v>149</v>
      </c>
      <c r="R12" s="243">
        <f t="shared" si="0"/>
        <v>44830</v>
      </c>
      <c r="S12" s="244" t="s">
        <v>150</v>
      </c>
      <c r="T12" s="242" t="s">
        <v>223</v>
      </c>
      <c r="U12" s="20"/>
      <c r="V12" s="624">
        <v>5</v>
      </c>
      <c r="W12" s="624"/>
      <c r="X12" s="20" t="s">
        <v>0</v>
      </c>
      <c r="Y12" s="20">
        <v>2</v>
      </c>
      <c r="Z12" s="557" t="s">
        <v>147</v>
      </c>
      <c r="AA12" s="626"/>
      <c r="AB12" s="627">
        <v>3</v>
      </c>
      <c r="AC12" s="624"/>
      <c r="AD12" s="20" t="s">
        <v>1</v>
      </c>
      <c r="AE12" s="624">
        <v>27</v>
      </c>
      <c r="AF12" s="624"/>
      <c r="AG12" s="20" t="s">
        <v>148</v>
      </c>
      <c r="AH12" s="20" t="s">
        <v>149</v>
      </c>
      <c r="AI12" s="243">
        <f>DATE(2023,AB12,AE12)</f>
        <v>45012</v>
      </c>
      <c r="AJ12" s="244" t="s">
        <v>150</v>
      </c>
    </row>
    <row r="13" ht="13.5">
      <c r="C13" s="229" t="s">
        <v>151</v>
      </c>
    </row>
    <row r="19" spans="3:30" ht="17.25" customHeight="1" thickBot="1">
      <c r="C19" s="17" t="s">
        <v>152</v>
      </c>
      <c r="D19" s="10"/>
      <c r="E19" s="10"/>
      <c r="F19" s="10"/>
      <c r="G19" s="10"/>
      <c r="H19" s="629">
        <v>1534</v>
      </c>
      <c r="I19" s="629"/>
      <c r="J19" s="629"/>
      <c r="K19" s="629"/>
      <c r="L19" s="629"/>
      <c r="M19" s="629"/>
      <c r="N19" s="18" t="s">
        <v>153</v>
      </c>
      <c r="O19" s="10"/>
      <c r="P19" s="15"/>
      <c r="Q19" s="18" t="s">
        <v>154</v>
      </c>
      <c r="R19" s="10"/>
      <c r="S19" s="10"/>
      <c r="T19" s="10"/>
      <c r="U19" s="354"/>
      <c r="V19" s="629">
        <v>10776</v>
      </c>
      <c r="W19" s="629"/>
      <c r="X19" s="629"/>
      <c r="Y19" s="629"/>
      <c r="Z19" s="629"/>
      <c r="AA19" s="629"/>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30">
        <v>2081</v>
      </c>
      <c r="J21" s="630"/>
      <c r="K21" s="630"/>
      <c r="L21" s="630"/>
      <c r="M21" s="630"/>
      <c r="N21" s="630"/>
      <c r="O21" s="66" t="s">
        <v>157</v>
      </c>
      <c r="P21" s="23"/>
      <c r="Q21" s="66" t="s">
        <v>17</v>
      </c>
      <c r="R21" s="21"/>
      <c r="S21" s="21"/>
      <c r="T21" s="21"/>
      <c r="U21" s="21"/>
      <c r="V21" s="21"/>
      <c r="W21" s="21"/>
      <c r="X21" s="630">
        <v>3251</v>
      </c>
      <c r="Y21" s="630"/>
      <c r="Z21" s="630"/>
      <c r="AA21" s="630"/>
      <c r="AB21" s="630"/>
      <c r="AC21" s="66" t="s">
        <v>157</v>
      </c>
      <c r="AD21" s="25"/>
    </row>
    <row r="22" spans="3:30" ht="17.25" customHeight="1">
      <c r="C22" s="65" t="s">
        <v>158</v>
      </c>
      <c r="D22" s="22"/>
      <c r="E22" s="22"/>
      <c r="F22" s="22"/>
      <c r="G22" s="22"/>
      <c r="H22" s="22"/>
      <c r="I22" s="625">
        <v>903</v>
      </c>
      <c r="J22" s="625"/>
      <c r="K22" s="625"/>
      <c r="L22" s="625"/>
      <c r="M22" s="625"/>
      <c r="N22" s="625"/>
      <c r="O22" s="67" t="s">
        <v>157</v>
      </c>
      <c r="P22" s="24"/>
      <c r="Q22" s="67" t="s">
        <v>19</v>
      </c>
      <c r="R22" s="22"/>
      <c r="S22" s="22"/>
      <c r="T22" s="22"/>
      <c r="U22" s="22"/>
      <c r="V22" s="22"/>
      <c r="W22" s="22"/>
      <c r="X22" s="625">
        <v>6653</v>
      </c>
      <c r="Y22" s="625"/>
      <c r="Z22" s="625"/>
      <c r="AA22" s="625"/>
      <c r="AB22" s="625"/>
      <c r="AC22" s="67" t="s">
        <v>157</v>
      </c>
      <c r="AD22" s="26"/>
    </row>
    <row r="23" spans="3:30" ht="17.25" customHeight="1">
      <c r="C23" s="65" t="s">
        <v>20</v>
      </c>
      <c r="D23" s="22"/>
      <c r="E23" s="22"/>
      <c r="F23" s="22"/>
      <c r="G23" s="22"/>
      <c r="H23" s="22"/>
      <c r="I23" s="625">
        <v>1147</v>
      </c>
      <c r="J23" s="625"/>
      <c r="K23" s="625"/>
      <c r="L23" s="625"/>
      <c r="M23" s="625"/>
      <c r="N23" s="625"/>
      <c r="O23" s="67" t="s">
        <v>157</v>
      </c>
      <c r="P23" s="24"/>
      <c r="Q23" s="67" t="s">
        <v>21</v>
      </c>
      <c r="R23" s="22"/>
      <c r="S23" s="22"/>
      <c r="T23" s="22"/>
      <c r="U23" s="22"/>
      <c r="V23" s="22"/>
      <c r="W23" s="22"/>
      <c r="X23" s="625">
        <v>2589</v>
      </c>
      <c r="Y23" s="625"/>
      <c r="Z23" s="625"/>
      <c r="AA23" s="625"/>
      <c r="AB23" s="625"/>
      <c r="AC23" s="67" t="s">
        <v>157</v>
      </c>
      <c r="AD23" s="26"/>
    </row>
    <row r="24" spans="3:30" ht="17.25" customHeight="1">
      <c r="C24" s="65" t="s">
        <v>159</v>
      </c>
      <c r="D24" s="22"/>
      <c r="E24" s="22"/>
      <c r="F24" s="22"/>
      <c r="G24" s="22"/>
      <c r="H24" s="22"/>
      <c r="I24" s="625">
        <v>8474</v>
      </c>
      <c r="J24" s="625"/>
      <c r="K24" s="625"/>
      <c r="L24" s="625"/>
      <c r="M24" s="625"/>
      <c r="N24" s="625"/>
      <c r="O24" s="67" t="s">
        <v>157</v>
      </c>
      <c r="P24" s="24"/>
      <c r="Q24" s="67" t="s">
        <v>24</v>
      </c>
      <c r="R24" s="22"/>
      <c r="S24" s="22"/>
      <c r="T24" s="22"/>
      <c r="U24" s="22"/>
      <c r="V24" s="22"/>
      <c r="W24" s="22"/>
      <c r="X24" s="625">
        <v>2828</v>
      </c>
      <c r="Y24" s="625"/>
      <c r="Z24" s="625"/>
      <c r="AA24" s="625"/>
      <c r="AB24" s="625"/>
      <c r="AC24" s="67" t="s">
        <v>157</v>
      </c>
      <c r="AD24" s="26"/>
    </row>
    <row r="25" spans="3:30" ht="17.25" customHeight="1">
      <c r="C25" s="9"/>
      <c r="D25" s="2"/>
      <c r="E25" s="2"/>
      <c r="F25" s="2"/>
      <c r="G25" s="2"/>
      <c r="H25" s="2"/>
      <c r="I25" s="2"/>
      <c r="J25" s="20" t="s">
        <v>160</v>
      </c>
      <c r="K25" s="2"/>
      <c r="L25" s="2"/>
      <c r="M25" s="2"/>
      <c r="N25" s="2"/>
      <c r="O25" s="628">
        <f>SUM(I21:N24,X21:AB24)</f>
        <v>27926</v>
      </c>
      <c r="P25" s="628"/>
      <c r="Q25" s="628"/>
      <c r="R25" s="628"/>
      <c r="S25" s="628"/>
      <c r="T25" s="628"/>
      <c r="U25" s="628"/>
      <c r="V25" s="628"/>
      <c r="W25" s="20" t="s">
        <v>157</v>
      </c>
      <c r="X25" s="2"/>
      <c r="Y25" s="2"/>
      <c r="Z25" s="2"/>
      <c r="AA25" s="2"/>
      <c r="AB25" s="2"/>
      <c r="AC25" s="2"/>
      <c r="AD25" s="6"/>
    </row>
    <row r="27" ht="13.5">
      <c r="C27" s="62" t="s">
        <v>161</v>
      </c>
    </row>
    <row r="28" ht="13.5">
      <c r="C28" s="62" t="s">
        <v>162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E10:AF10"/>
    <mergeCell ref="E9:F9"/>
    <mergeCell ref="I9:J9"/>
    <mergeCell ref="K9:L9"/>
    <mergeCell ref="N9:O9"/>
    <mergeCell ref="V9:W9"/>
    <mergeCell ref="Z9:AA9"/>
    <mergeCell ref="E10:F10"/>
    <mergeCell ref="I10:J10"/>
    <mergeCell ref="K10:L10"/>
    <mergeCell ref="N10:O10"/>
    <mergeCell ref="V10:W10"/>
    <mergeCell ref="Z8:AA8"/>
    <mergeCell ref="AB8:AC8"/>
    <mergeCell ref="Z10:AA10"/>
    <mergeCell ref="AB10:AC10"/>
    <mergeCell ref="AE8:AF8"/>
    <mergeCell ref="AB9:AC9"/>
    <mergeCell ref="AE9:AF9"/>
    <mergeCell ref="E8:F8"/>
    <mergeCell ref="I8:J8"/>
    <mergeCell ref="K8:L8"/>
    <mergeCell ref="N8:O8"/>
    <mergeCell ref="V8:W8"/>
    <mergeCell ref="E7:F7"/>
    <mergeCell ref="I7:J7"/>
    <mergeCell ref="K7:L7"/>
    <mergeCell ref="N7:O7"/>
    <mergeCell ref="V7:W7"/>
    <mergeCell ref="Z7:AA7"/>
    <mergeCell ref="AB7:AC7"/>
    <mergeCell ref="AE7:AF7"/>
    <mergeCell ref="M4:N4"/>
    <mergeCell ref="Y4:AA4"/>
    <mergeCell ref="K6:S6"/>
    <mergeCell ref="AB6:AJ6"/>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Q49"/>
  <sheetViews>
    <sheetView view="pageBreakPreview" zoomScaleSheetLayoutView="100" zoomScalePageLayoutView="0" workbookViewId="0" topLeftCell="A17">
      <selection activeCell="D17" sqref="D17:AP17"/>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1">
        <f>ABS('地域別表'!$E$45)</f>
        <v>0.970245795601552</v>
      </c>
      <c r="J5" s="381"/>
      <c r="K5" s="382"/>
      <c r="L5" s="1" t="str">
        <f>IF('地域別表'!$E$45&gt;0,"%の不足。",IF('地域別表'!$E$45&lt;0,"%の過剰。","%の均衡。"))</f>
        <v>%の不足。</v>
      </c>
      <c r="AI5" s="381"/>
      <c r="AJ5" s="381"/>
    </row>
    <row r="6" spans="4:36" ht="17.25" customHeight="1">
      <c r="D6" s="1" t="s">
        <v>10</v>
      </c>
      <c r="I6" s="381">
        <f>ABS('地域別表'!$E$33)</f>
        <v>2.60586319218241</v>
      </c>
      <c r="J6" s="381"/>
      <c r="K6" s="382"/>
      <c r="L6" s="1" t="str">
        <f>IF('地域別表'!$E$33&gt;0,"%の不足。",IF('地域別表'!$E$33&lt;0,"%の過剰。","%の均衡。"))</f>
        <v>%の不足。</v>
      </c>
      <c r="AI6" s="228"/>
      <c r="AJ6"/>
    </row>
    <row r="7" spans="9:36" ht="6" customHeight="1">
      <c r="I7" s="228"/>
      <c r="J7" s="228"/>
      <c r="K7" s="228"/>
      <c r="AI7" s="228"/>
      <c r="AJ7"/>
    </row>
    <row r="8" spans="8:42" ht="45.75" customHeight="1">
      <c r="H8" s="151" t="s">
        <v>193</v>
      </c>
      <c r="I8" s="452" t="s">
        <v>340</v>
      </c>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52" t="s">
        <v>341</v>
      </c>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265"/>
    </row>
    <row r="11" ht="6" customHeight="1"/>
    <row r="12" ht="6.75" customHeight="1"/>
    <row r="13" ht="17.25">
      <c r="A13" s="3" t="s">
        <v>194</v>
      </c>
    </row>
    <row r="14" ht="6.75" customHeight="1">
      <c r="A14" s="3"/>
    </row>
    <row r="15" spans="2:43" ht="28.5" customHeight="1">
      <c r="B15" s="55"/>
      <c r="C15" s="150" t="s">
        <v>11</v>
      </c>
      <c r="D15" s="397" t="s">
        <v>344</v>
      </c>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12"/>
    </row>
    <row r="16" spans="2:43" ht="42" customHeight="1">
      <c r="B16" s="55"/>
      <c r="C16" s="150" t="s">
        <v>193</v>
      </c>
      <c r="D16" s="397" t="s">
        <v>345</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12"/>
    </row>
    <row r="17" spans="2:43" ht="28.5" customHeight="1">
      <c r="B17" s="55"/>
      <c r="C17" s="150" t="s">
        <v>193</v>
      </c>
      <c r="D17" s="631" t="s">
        <v>352</v>
      </c>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1"/>
      <c r="AQ17" s="12"/>
    </row>
    <row r="18" ht="6" customHeight="1" thickBot="1"/>
    <row r="19" spans="3:42" ht="19.5" customHeight="1" thickBot="1" thickTop="1">
      <c r="C19" s="45"/>
      <c r="D19" s="68"/>
      <c r="E19" s="68"/>
      <c r="F19" s="68"/>
      <c r="G19" s="68"/>
      <c r="H19" s="68"/>
      <c r="I19" s="68"/>
      <c r="J19" s="68"/>
      <c r="K19" s="458" t="s">
        <v>12</v>
      </c>
      <c r="L19" s="459"/>
      <c r="M19" s="459"/>
      <c r="N19" s="459"/>
      <c r="O19" s="459"/>
      <c r="P19" s="459"/>
      <c r="Q19" s="460"/>
      <c r="R19" s="461" t="s">
        <v>197</v>
      </c>
      <c r="S19" s="435"/>
      <c r="T19" s="435"/>
      <c r="U19" s="435"/>
      <c r="V19" s="435"/>
      <c r="W19" s="438"/>
      <c r="X19" s="434" t="s">
        <v>198</v>
      </c>
      <c r="Y19" s="435"/>
      <c r="Z19" s="435"/>
      <c r="AA19" s="435"/>
      <c r="AB19" s="435"/>
      <c r="AC19" s="436"/>
      <c r="AD19" s="437" t="s">
        <v>13</v>
      </c>
      <c r="AE19" s="435"/>
      <c r="AF19" s="435"/>
      <c r="AG19" s="435"/>
      <c r="AH19" s="435"/>
      <c r="AI19" s="435"/>
      <c r="AJ19" s="438"/>
      <c r="AK19" s="434" t="s">
        <v>14</v>
      </c>
      <c r="AL19" s="435"/>
      <c r="AM19" s="435"/>
      <c r="AN19" s="435"/>
      <c r="AO19" s="435"/>
      <c r="AP19" s="436"/>
    </row>
    <row r="20" spans="3:42" ht="19.5" customHeight="1">
      <c r="C20" s="441" t="s">
        <v>230</v>
      </c>
      <c r="D20" s="442"/>
      <c r="E20" s="442"/>
      <c r="F20" s="442"/>
      <c r="G20" s="442"/>
      <c r="H20" s="442"/>
      <c r="I20" s="442"/>
      <c r="J20" s="443"/>
      <c r="K20" s="456">
        <f>ROUND('職種別表'!B118,1)</f>
        <v>1.5</v>
      </c>
      <c r="L20" s="457"/>
      <c r="M20" s="457"/>
      <c r="N20" s="457"/>
      <c r="O20" s="457"/>
      <c r="P20" s="69" t="s">
        <v>16</v>
      </c>
      <c r="Q20" s="70"/>
      <c r="R20" s="439">
        <f>ROUND('職種別表'!B117,1)</f>
        <v>2</v>
      </c>
      <c r="S20" s="440"/>
      <c r="T20" s="440"/>
      <c r="U20" s="440"/>
      <c r="V20" s="440"/>
      <c r="W20" s="156" t="s">
        <v>16</v>
      </c>
      <c r="X20" s="449">
        <f>K20-R20</f>
        <v>-0.5</v>
      </c>
      <c r="Y20" s="440"/>
      <c r="Z20" s="440"/>
      <c r="AA20" s="440"/>
      <c r="AB20" s="440"/>
      <c r="AC20" s="248"/>
      <c r="AD20" s="450">
        <f>ROUND('職種別表'!B106,1)</f>
        <v>1</v>
      </c>
      <c r="AE20" s="451"/>
      <c r="AF20" s="451"/>
      <c r="AG20" s="451"/>
      <c r="AH20" s="451"/>
      <c r="AI20" s="71" t="s">
        <v>16</v>
      </c>
      <c r="AJ20" s="32"/>
      <c r="AK20" s="449">
        <f aca="true" t="shared" si="0" ref="AK20:AK28">K20-AD20</f>
        <v>0.5</v>
      </c>
      <c r="AL20" s="440"/>
      <c r="AM20" s="440"/>
      <c r="AN20" s="440"/>
      <c r="AO20" s="440"/>
      <c r="AP20" s="248"/>
    </row>
    <row r="21" spans="3:42" ht="19.5" customHeight="1">
      <c r="C21" s="433" t="s">
        <v>227</v>
      </c>
      <c r="D21" s="400"/>
      <c r="E21" s="400"/>
      <c r="F21" s="400"/>
      <c r="G21" s="400"/>
      <c r="H21" s="400"/>
      <c r="I21" s="400"/>
      <c r="J21" s="401"/>
      <c r="K21" s="430">
        <f>ROUND('職種別表'!D118,1)</f>
        <v>2.5</v>
      </c>
      <c r="L21" s="409"/>
      <c r="M21" s="409"/>
      <c r="N21" s="409"/>
      <c r="O21" s="409"/>
      <c r="P21" s="72" t="s">
        <v>16</v>
      </c>
      <c r="Q21" s="75"/>
      <c r="R21" s="431">
        <f>ROUND('職種別表'!D117,1)</f>
        <v>2.9</v>
      </c>
      <c r="S21" s="391"/>
      <c r="T21" s="391"/>
      <c r="U21" s="391"/>
      <c r="V21" s="391"/>
      <c r="W21" s="157" t="s">
        <v>16</v>
      </c>
      <c r="X21" s="390">
        <f aca="true" t="shared" si="1" ref="X21:X29">K21-R21</f>
        <v>-0.3999999999999999</v>
      </c>
      <c r="Y21" s="391"/>
      <c r="Z21" s="391"/>
      <c r="AA21" s="391"/>
      <c r="AB21" s="391"/>
      <c r="AC21" s="152"/>
      <c r="AD21" s="391">
        <f>ROUND('職種別表'!D106,1)</f>
        <v>0.1</v>
      </c>
      <c r="AE21" s="391"/>
      <c r="AF21" s="391"/>
      <c r="AG21" s="391"/>
      <c r="AH21" s="391"/>
      <c r="AI21" s="7" t="s">
        <v>16</v>
      </c>
      <c r="AJ21" s="7"/>
      <c r="AK21" s="390">
        <f t="shared" si="0"/>
        <v>2.4</v>
      </c>
      <c r="AL21" s="391"/>
      <c r="AM21" s="391"/>
      <c r="AN21" s="391"/>
      <c r="AO21" s="391"/>
      <c r="AP21" s="152"/>
    </row>
    <row r="22" spans="3:42" ht="19.5" customHeight="1">
      <c r="C22" s="433" t="s">
        <v>229</v>
      </c>
      <c r="D22" s="400"/>
      <c r="E22" s="400"/>
      <c r="F22" s="400"/>
      <c r="G22" s="400"/>
      <c r="H22" s="400"/>
      <c r="I22" s="400"/>
      <c r="J22" s="401"/>
      <c r="K22" s="430">
        <f>ROUND('職種別表'!F118,1)</f>
        <v>1.6</v>
      </c>
      <c r="L22" s="409"/>
      <c r="M22" s="409"/>
      <c r="N22" s="409"/>
      <c r="O22" s="409"/>
      <c r="P22" s="73" t="s">
        <v>16</v>
      </c>
      <c r="Q22" s="74"/>
      <c r="R22" s="431">
        <f>ROUND('職種別表'!F117,1)</f>
        <v>3.2</v>
      </c>
      <c r="S22" s="391"/>
      <c r="T22" s="391"/>
      <c r="U22" s="391"/>
      <c r="V22" s="391"/>
      <c r="W22" s="158" t="s">
        <v>16</v>
      </c>
      <c r="X22" s="390">
        <f t="shared" si="1"/>
        <v>-1.6</v>
      </c>
      <c r="Y22" s="391"/>
      <c r="Z22" s="391"/>
      <c r="AA22" s="391"/>
      <c r="AB22" s="391"/>
      <c r="AC22" s="152"/>
      <c r="AD22" s="391">
        <f>ROUND('職種別表'!F106,1)</f>
        <v>0.4</v>
      </c>
      <c r="AE22" s="391"/>
      <c r="AF22" s="391"/>
      <c r="AG22" s="391"/>
      <c r="AH22" s="391"/>
      <c r="AI22" s="35" t="s">
        <v>16</v>
      </c>
      <c r="AJ22" s="7"/>
      <c r="AK22" s="390">
        <f t="shared" si="0"/>
        <v>1.2000000000000002</v>
      </c>
      <c r="AL22" s="391"/>
      <c r="AM22" s="391"/>
      <c r="AN22" s="391"/>
      <c r="AO22" s="391"/>
      <c r="AP22" s="152"/>
    </row>
    <row r="23" spans="3:42" ht="19.5" customHeight="1">
      <c r="C23" s="433" t="s">
        <v>19</v>
      </c>
      <c r="D23" s="400"/>
      <c r="E23" s="400"/>
      <c r="F23" s="400"/>
      <c r="G23" s="400"/>
      <c r="H23" s="400"/>
      <c r="I23" s="400"/>
      <c r="J23" s="401"/>
      <c r="K23" s="430">
        <f>ROUND('職種別表'!H118,1)</f>
        <v>0.9</v>
      </c>
      <c r="L23" s="409"/>
      <c r="M23" s="409"/>
      <c r="N23" s="409"/>
      <c r="O23" s="409"/>
      <c r="P23" s="72" t="s">
        <v>16</v>
      </c>
      <c r="Q23" s="75"/>
      <c r="R23" s="431">
        <f>ROUND('職種別表'!H117,1)</f>
        <v>1.3</v>
      </c>
      <c r="S23" s="391"/>
      <c r="T23" s="391"/>
      <c r="U23" s="391"/>
      <c r="V23" s="391"/>
      <c r="W23" s="157" t="s">
        <v>16</v>
      </c>
      <c r="X23" s="390">
        <f t="shared" si="1"/>
        <v>-0.4</v>
      </c>
      <c r="Y23" s="391"/>
      <c r="Z23" s="391"/>
      <c r="AA23" s="391"/>
      <c r="AB23" s="391"/>
      <c r="AC23" s="152"/>
      <c r="AD23" s="391">
        <f>ROUND('職種別表'!H106,1)</f>
        <v>2.2</v>
      </c>
      <c r="AE23" s="391"/>
      <c r="AF23" s="391"/>
      <c r="AG23" s="391"/>
      <c r="AH23" s="391"/>
      <c r="AI23" s="7" t="s">
        <v>16</v>
      </c>
      <c r="AJ23" s="7"/>
      <c r="AK23" s="390">
        <f t="shared" si="0"/>
        <v>-1.3000000000000003</v>
      </c>
      <c r="AL23" s="391"/>
      <c r="AM23" s="391"/>
      <c r="AN23" s="391"/>
      <c r="AO23" s="391"/>
      <c r="AP23" s="152"/>
    </row>
    <row r="24" spans="3:42" ht="19.5" customHeight="1">
      <c r="C24" s="433" t="s">
        <v>293</v>
      </c>
      <c r="D24" s="400"/>
      <c r="E24" s="400"/>
      <c r="F24" s="400"/>
      <c r="G24" s="400"/>
      <c r="H24" s="400"/>
      <c r="I24" s="400"/>
      <c r="J24" s="401"/>
      <c r="K24" s="430">
        <f>ROUND('職種別表'!J118,1)</f>
        <v>0.7</v>
      </c>
      <c r="L24" s="409"/>
      <c r="M24" s="409"/>
      <c r="N24" s="409"/>
      <c r="O24" s="409"/>
      <c r="P24" s="72" t="s">
        <v>16</v>
      </c>
      <c r="Q24" s="75"/>
      <c r="R24" s="431">
        <f>ROUND('職種別表'!J117,1)</f>
        <v>1.2</v>
      </c>
      <c r="S24" s="391"/>
      <c r="T24" s="391"/>
      <c r="U24" s="391"/>
      <c r="V24" s="391"/>
      <c r="W24" s="157" t="s">
        <v>16</v>
      </c>
      <c r="X24" s="390">
        <f t="shared" si="1"/>
        <v>-0.5</v>
      </c>
      <c r="Y24" s="391"/>
      <c r="Z24" s="391"/>
      <c r="AA24" s="391"/>
      <c r="AB24" s="391"/>
      <c r="AC24" s="152"/>
      <c r="AD24" s="391">
        <f>ROUND('職種別表'!J106,1)</f>
        <v>1</v>
      </c>
      <c r="AE24" s="391"/>
      <c r="AF24" s="391"/>
      <c r="AG24" s="391"/>
      <c r="AH24" s="391"/>
      <c r="AI24" s="7" t="s">
        <v>16</v>
      </c>
      <c r="AJ24" s="7"/>
      <c r="AK24" s="390">
        <f t="shared" si="0"/>
        <v>-0.30000000000000004</v>
      </c>
      <c r="AL24" s="391"/>
      <c r="AM24" s="391"/>
      <c r="AN24" s="391"/>
      <c r="AO24" s="391"/>
      <c r="AP24" s="152"/>
    </row>
    <row r="25" spans="3:42" ht="19.5" customHeight="1" thickBot="1">
      <c r="C25" s="432" t="s">
        <v>21</v>
      </c>
      <c r="D25" s="411"/>
      <c r="E25" s="411"/>
      <c r="F25" s="411"/>
      <c r="G25" s="411"/>
      <c r="H25" s="411"/>
      <c r="I25" s="411"/>
      <c r="J25" s="412"/>
      <c r="K25" s="419">
        <f>ROUND('職種別表'!L118,1)</f>
        <v>1.1</v>
      </c>
      <c r="L25" s="420"/>
      <c r="M25" s="420"/>
      <c r="N25" s="420"/>
      <c r="O25" s="420"/>
      <c r="P25" s="76" t="s">
        <v>16</v>
      </c>
      <c r="Q25" s="77"/>
      <c r="R25" s="423">
        <f>ROUND('職種別表'!L117,1)</f>
        <v>0.6</v>
      </c>
      <c r="S25" s="406"/>
      <c r="T25" s="406"/>
      <c r="U25" s="406"/>
      <c r="V25" s="406"/>
      <c r="W25" s="159" t="s">
        <v>16</v>
      </c>
      <c r="X25" s="407">
        <f t="shared" si="1"/>
        <v>0.5000000000000001</v>
      </c>
      <c r="Y25" s="406"/>
      <c r="Z25" s="406"/>
      <c r="AA25" s="406"/>
      <c r="AB25" s="406"/>
      <c r="AC25" s="153"/>
      <c r="AD25" s="447">
        <f>ROUND('職種別表'!L106,1)</f>
        <v>6.5</v>
      </c>
      <c r="AE25" s="447"/>
      <c r="AF25" s="447"/>
      <c r="AG25" s="447"/>
      <c r="AH25" s="447"/>
      <c r="AI25" s="33" t="s">
        <v>16</v>
      </c>
      <c r="AJ25" s="33"/>
      <c r="AK25" s="407">
        <f t="shared" si="0"/>
        <v>-5.4</v>
      </c>
      <c r="AL25" s="406"/>
      <c r="AM25" s="406"/>
      <c r="AN25" s="406"/>
      <c r="AO25" s="406"/>
      <c r="AP25" s="153"/>
    </row>
    <row r="26" spans="3:42" ht="19.5" customHeight="1" thickBot="1" thickTop="1">
      <c r="C26" s="444" t="s">
        <v>22</v>
      </c>
      <c r="D26" s="445"/>
      <c r="E26" s="445"/>
      <c r="F26" s="445"/>
      <c r="G26" s="445"/>
      <c r="H26" s="445"/>
      <c r="I26" s="445"/>
      <c r="J26" s="446"/>
      <c r="K26" s="421">
        <f>ROUND('職種別表'!N118,1)</f>
        <v>1.4</v>
      </c>
      <c r="L26" s="422"/>
      <c r="M26" s="422"/>
      <c r="N26" s="422"/>
      <c r="O26" s="422"/>
      <c r="P26" s="79" t="s">
        <v>16</v>
      </c>
      <c r="Q26" s="80"/>
      <c r="R26" s="425">
        <f>ROUND('職種別表'!N117,1)</f>
        <v>1.7</v>
      </c>
      <c r="S26" s="396"/>
      <c r="T26" s="396"/>
      <c r="U26" s="396"/>
      <c r="V26" s="396"/>
      <c r="W26" s="160" t="s">
        <v>16</v>
      </c>
      <c r="X26" s="395">
        <f t="shared" si="1"/>
        <v>-0.30000000000000004</v>
      </c>
      <c r="Y26" s="396"/>
      <c r="Z26" s="396"/>
      <c r="AA26" s="396"/>
      <c r="AB26" s="396"/>
      <c r="AC26" s="282"/>
      <c r="AD26" s="398">
        <f>ROUND('職種別表'!N106,1)</f>
        <v>2.2</v>
      </c>
      <c r="AE26" s="396"/>
      <c r="AF26" s="396"/>
      <c r="AG26" s="396"/>
      <c r="AH26" s="396"/>
      <c r="AI26" s="78" t="s">
        <v>16</v>
      </c>
      <c r="AJ26" s="78"/>
      <c r="AK26" s="395">
        <f t="shared" si="0"/>
        <v>-0.8000000000000003</v>
      </c>
      <c r="AL26" s="396"/>
      <c r="AM26" s="396"/>
      <c r="AN26" s="396"/>
      <c r="AO26" s="396"/>
      <c r="AP26" s="154"/>
    </row>
    <row r="27" spans="3:42" ht="19.5" customHeight="1" thickTop="1">
      <c r="C27" s="448" t="s">
        <v>23</v>
      </c>
      <c r="D27" s="414"/>
      <c r="E27" s="414"/>
      <c r="F27" s="414"/>
      <c r="G27" s="414"/>
      <c r="H27" s="414"/>
      <c r="I27" s="414"/>
      <c r="J27" s="415"/>
      <c r="K27" s="454">
        <f>ROUND('職種別表'!P118,1)</f>
        <v>0.4</v>
      </c>
      <c r="L27" s="455"/>
      <c r="M27" s="455"/>
      <c r="N27" s="455"/>
      <c r="O27" s="455"/>
      <c r="P27" s="81" t="s">
        <v>16</v>
      </c>
      <c r="Q27" s="82"/>
      <c r="R27" s="453">
        <f>ROUND('職種別表'!P117,1)</f>
        <v>0.7</v>
      </c>
      <c r="S27" s="403"/>
      <c r="T27" s="403"/>
      <c r="U27" s="403"/>
      <c r="V27" s="403"/>
      <c r="W27" s="161" t="s">
        <v>16</v>
      </c>
      <c r="X27" s="402">
        <f t="shared" si="1"/>
        <v>-0.29999999999999993</v>
      </c>
      <c r="Y27" s="403"/>
      <c r="Z27" s="403"/>
      <c r="AA27" s="403"/>
      <c r="AB27" s="403"/>
      <c r="AC27" s="155"/>
      <c r="AD27" s="450">
        <f>ROUND('職種別表'!P106,1)</f>
        <v>1</v>
      </c>
      <c r="AE27" s="450"/>
      <c r="AF27" s="450"/>
      <c r="AG27" s="450"/>
      <c r="AH27" s="450"/>
      <c r="AI27" s="32" t="s">
        <v>16</v>
      </c>
      <c r="AJ27" s="32"/>
      <c r="AK27" s="402">
        <f t="shared" si="0"/>
        <v>-0.6</v>
      </c>
      <c r="AL27" s="403"/>
      <c r="AM27" s="403"/>
      <c r="AN27" s="403"/>
      <c r="AO27" s="403"/>
      <c r="AP27" s="155"/>
    </row>
    <row r="28" spans="3:42" ht="19.5" customHeight="1" thickBot="1">
      <c r="C28" s="432" t="s">
        <v>24</v>
      </c>
      <c r="D28" s="411"/>
      <c r="E28" s="411"/>
      <c r="F28" s="411"/>
      <c r="G28" s="411"/>
      <c r="H28" s="411"/>
      <c r="I28" s="411"/>
      <c r="J28" s="412"/>
      <c r="K28" s="419">
        <f>ROUND('職種別表'!R118,1)</f>
        <v>1</v>
      </c>
      <c r="L28" s="420"/>
      <c r="M28" s="420"/>
      <c r="N28" s="420"/>
      <c r="O28" s="420"/>
      <c r="P28" s="76" t="s">
        <v>16</v>
      </c>
      <c r="Q28" s="77"/>
      <c r="R28" s="423">
        <f>ROUND('職種別表'!R117,1)</f>
        <v>0.7</v>
      </c>
      <c r="S28" s="406"/>
      <c r="T28" s="406"/>
      <c r="U28" s="406"/>
      <c r="V28" s="406"/>
      <c r="W28" s="159" t="s">
        <v>16</v>
      </c>
      <c r="X28" s="407">
        <f t="shared" si="1"/>
        <v>0.30000000000000004</v>
      </c>
      <c r="Y28" s="406"/>
      <c r="Z28" s="406"/>
      <c r="AA28" s="406"/>
      <c r="AB28" s="406"/>
      <c r="AC28" s="153"/>
      <c r="AD28" s="447">
        <f>ROUND('職種別表'!R106,1)</f>
        <v>1.9</v>
      </c>
      <c r="AE28" s="447"/>
      <c r="AF28" s="447"/>
      <c r="AG28" s="447"/>
      <c r="AH28" s="447"/>
      <c r="AI28" s="33" t="s">
        <v>16</v>
      </c>
      <c r="AJ28" s="33"/>
      <c r="AK28" s="407">
        <f t="shared" si="0"/>
        <v>-0.8999999999999999</v>
      </c>
      <c r="AL28" s="406"/>
      <c r="AM28" s="406"/>
      <c r="AN28" s="406"/>
      <c r="AO28" s="406"/>
      <c r="AP28" s="153"/>
    </row>
    <row r="29" spans="3:42" ht="19.5" customHeight="1" thickBot="1" thickTop="1">
      <c r="C29" s="444" t="s">
        <v>25</v>
      </c>
      <c r="D29" s="445"/>
      <c r="E29" s="445"/>
      <c r="F29" s="445"/>
      <c r="G29" s="445"/>
      <c r="H29" s="445"/>
      <c r="I29" s="445"/>
      <c r="J29" s="446"/>
      <c r="K29" s="421">
        <f>ROUND('職種別表'!T118,1)</f>
        <v>1</v>
      </c>
      <c r="L29" s="422"/>
      <c r="M29" s="422"/>
      <c r="N29" s="422"/>
      <c r="O29" s="422"/>
      <c r="P29" s="79" t="s">
        <v>16</v>
      </c>
      <c r="Q29" s="80"/>
      <c r="R29" s="425">
        <f>ROUND('職種別表'!T117,1)</f>
        <v>1.3</v>
      </c>
      <c r="S29" s="396"/>
      <c r="T29" s="396"/>
      <c r="U29" s="396"/>
      <c r="V29" s="396"/>
      <c r="W29" s="160" t="s">
        <v>16</v>
      </c>
      <c r="X29" s="395">
        <f t="shared" si="1"/>
        <v>-0.30000000000000004</v>
      </c>
      <c r="Y29" s="396"/>
      <c r="Z29" s="396"/>
      <c r="AA29" s="396"/>
      <c r="AB29" s="396"/>
      <c r="AC29" s="282"/>
      <c r="AD29" s="398">
        <f>ROUND('職種別表'!T106,1)</f>
        <v>1.8</v>
      </c>
      <c r="AE29" s="396"/>
      <c r="AF29" s="396"/>
      <c r="AG29" s="396"/>
      <c r="AH29" s="396"/>
      <c r="AI29" s="78" t="s">
        <v>16</v>
      </c>
      <c r="AJ29" s="78"/>
      <c r="AK29" s="395">
        <f>K29-AD29</f>
        <v>-0.8</v>
      </c>
      <c r="AL29" s="396"/>
      <c r="AM29" s="396"/>
      <c r="AN29" s="396"/>
      <c r="AO29" s="396"/>
      <c r="AP29" s="154"/>
    </row>
    <row r="30" ht="13.5" customHeight="1" thickTop="1"/>
    <row r="31" ht="9.75" customHeight="1" hidden="1" thickBot="1" thickTop="1"/>
    <row r="32" ht="6" customHeight="1" hidden="1" thickBot="1"/>
    <row r="33" ht="17.25">
      <c r="A33" s="3" t="s">
        <v>208</v>
      </c>
    </row>
    <row r="34" spans="1:42" ht="28.5" customHeight="1">
      <c r="A34" s="11"/>
      <c r="B34" s="150" t="s">
        <v>11</v>
      </c>
      <c r="C34" s="397" t="s">
        <v>342</v>
      </c>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row>
    <row r="35" spans="2:42" ht="2.25" customHeight="1">
      <c r="B35" s="11"/>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375"/>
      <c r="AK35" s="265"/>
      <c r="AL35" s="265"/>
      <c r="AM35" s="265"/>
      <c r="AN35" s="265"/>
      <c r="AO35" s="265"/>
      <c r="AP35" s="265"/>
    </row>
    <row r="36" spans="1:42" ht="33.75" customHeight="1">
      <c r="A36" s="11"/>
      <c r="B36" s="150" t="s">
        <v>11</v>
      </c>
      <c r="C36" s="397" t="s">
        <v>343</v>
      </c>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row>
    <row r="37" ht="3.75" customHeight="1" thickBot="1"/>
    <row r="38" spans="3:42" ht="21" customHeight="1" thickBot="1" thickTop="1">
      <c r="C38" s="199"/>
      <c r="D38" s="200"/>
      <c r="E38" s="200"/>
      <c r="F38" s="200"/>
      <c r="G38" s="200"/>
      <c r="H38" s="200"/>
      <c r="I38" s="426" t="s">
        <v>12</v>
      </c>
      <c r="J38" s="427"/>
      <c r="K38" s="427"/>
      <c r="L38" s="427"/>
      <c r="M38" s="427"/>
      <c r="N38" s="427"/>
      <c r="O38" s="427"/>
      <c r="P38" s="428"/>
      <c r="Q38" s="392" t="s">
        <v>197</v>
      </c>
      <c r="R38" s="388"/>
      <c r="S38" s="388"/>
      <c r="T38" s="388"/>
      <c r="U38" s="388"/>
      <c r="V38" s="393"/>
      <c r="W38" s="387" t="s">
        <v>198</v>
      </c>
      <c r="X38" s="388"/>
      <c r="Y38" s="388"/>
      <c r="Z38" s="388"/>
      <c r="AA38" s="388"/>
      <c r="AB38" s="388"/>
      <c r="AC38" s="418"/>
      <c r="AD38" s="392" t="s">
        <v>13</v>
      </c>
      <c r="AE38" s="388"/>
      <c r="AF38" s="388"/>
      <c r="AG38" s="388"/>
      <c r="AH38" s="388"/>
      <c r="AI38" s="388"/>
      <c r="AJ38" s="393"/>
      <c r="AK38" s="387" t="s">
        <v>14</v>
      </c>
      <c r="AL38" s="388"/>
      <c r="AM38" s="388"/>
      <c r="AN38" s="388"/>
      <c r="AO38" s="388"/>
      <c r="AP38" s="389"/>
    </row>
    <row r="39" spans="3:42" ht="21" customHeight="1" thickTop="1">
      <c r="C39" s="413" t="s">
        <v>30</v>
      </c>
      <c r="D39" s="414"/>
      <c r="E39" s="414"/>
      <c r="F39" s="414"/>
      <c r="G39" s="414"/>
      <c r="H39" s="415"/>
      <c r="I39" s="193"/>
      <c r="J39" s="455">
        <f>ROUND('地域別表'!$D45,1)</f>
        <v>1.3</v>
      </c>
      <c r="K39" s="455"/>
      <c r="L39" s="455"/>
      <c r="M39" s="187" t="s">
        <v>16</v>
      </c>
      <c r="N39" s="188"/>
      <c r="O39" s="188"/>
      <c r="P39" s="187"/>
      <c r="Q39" s="189"/>
      <c r="R39" s="195"/>
      <c r="S39" s="424">
        <v>2.4</v>
      </c>
      <c r="T39" s="424"/>
      <c r="U39" s="424"/>
      <c r="V39" s="190" t="s">
        <v>16</v>
      </c>
      <c r="W39" s="402">
        <f>ROUND(J39,1)-ROUND(S39,1)</f>
        <v>-1.0999999999999999</v>
      </c>
      <c r="X39" s="403"/>
      <c r="Y39" s="403"/>
      <c r="Z39" s="403"/>
      <c r="AA39" s="403"/>
      <c r="AB39" s="403"/>
      <c r="AC39" s="191"/>
      <c r="AD39" s="189"/>
      <c r="AE39" s="195"/>
      <c r="AF39" s="403">
        <f>ROUND('地域別表'!$D46,1)</f>
        <v>2</v>
      </c>
      <c r="AG39" s="403"/>
      <c r="AH39" s="403"/>
      <c r="AI39" s="192" t="s">
        <v>16</v>
      </c>
      <c r="AJ39" s="185"/>
      <c r="AK39" s="402">
        <f>ROUND(J39,1)-ROUND(AF39,1)</f>
        <v>-0.7</v>
      </c>
      <c r="AL39" s="403"/>
      <c r="AM39" s="403"/>
      <c r="AN39" s="403"/>
      <c r="AO39" s="403"/>
      <c r="AP39" s="249"/>
    </row>
    <row r="40" spans="3:42" ht="21" customHeight="1">
      <c r="C40" s="399" t="s">
        <v>32</v>
      </c>
      <c r="D40" s="400"/>
      <c r="E40" s="400"/>
      <c r="F40" s="416"/>
      <c r="G40" s="416"/>
      <c r="H40" s="417"/>
      <c r="I40" s="213"/>
      <c r="J40" s="409">
        <f>ROUND('地域別表'!$E45,1)</f>
        <v>1</v>
      </c>
      <c r="K40" s="409"/>
      <c r="L40" s="409"/>
      <c r="M40" s="214" t="s">
        <v>16</v>
      </c>
      <c r="N40" s="215"/>
      <c r="O40" s="215"/>
      <c r="P40" s="214"/>
      <c r="Q40" s="223"/>
      <c r="R40" s="220"/>
      <c r="S40" s="394">
        <v>1.6</v>
      </c>
      <c r="T40" s="394"/>
      <c r="U40" s="394"/>
      <c r="V40" s="168" t="s">
        <v>16</v>
      </c>
      <c r="W40" s="390">
        <f aca="true" t="shared" si="2" ref="W40:W49">ROUND(J40,1)-ROUND(S40,1)</f>
        <v>-0.6000000000000001</v>
      </c>
      <c r="X40" s="391"/>
      <c r="Y40" s="391"/>
      <c r="Z40" s="391"/>
      <c r="AA40" s="391"/>
      <c r="AB40" s="391"/>
      <c r="AC40" s="179"/>
      <c r="AD40" s="186"/>
      <c r="AE40" s="196"/>
      <c r="AF40" s="391">
        <f>ROUND('地域別表'!$E46,1)</f>
        <v>0.5</v>
      </c>
      <c r="AG40" s="391"/>
      <c r="AH40" s="391"/>
      <c r="AI40" s="7" t="s">
        <v>16</v>
      </c>
      <c r="AJ40" s="8"/>
      <c r="AK40" s="390">
        <f>ROUND(J40,1)-ROUND(AF40,1)</f>
        <v>0.5</v>
      </c>
      <c r="AL40" s="391"/>
      <c r="AM40" s="391"/>
      <c r="AN40" s="391"/>
      <c r="AO40" s="391"/>
      <c r="AP40" s="201"/>
    </row>
    <row r="41" spans="3:42" ht="21" customHeight="1">
      <c r="C41" s="212"/>
      <c r="D41" s="7"/>
      <c r="E41" s="7"/>
      <c r="F41" s="404" t="s">
        <v>216</v>
      </c>
      <c r="G41" s="400"/>
      <c r="H41" s="401"/>
      <c r="I41" s="194"/>
      <c r="J41" s="409">
        <v>0.5671077504725899</v>
      </c>
      <c r="K41" s="409"/>
      <c r="L41" s="409"/>
      <c r="M41" s="266" t="s">
        <v>213</v>
      </c>
      <c r="N41" s="267"/>
      <c r="O41" s="267"/>
      <c r="P41" s="268"/>
      <c r="Q41" s="269"/>
      <c r="R41" s="270"/>
      <c r="S41" s="394">
        <v>0.9017560512577124</v>
      </c>
      <c r="T41" s="394"/>
      <c r="U41" s="394"/>
      <c r="V41" s="271" t="s">
        <v>16</v>
      </c>
      <c r="W41" s="405">
        <f t="shared" si="2"/>
        <v>-0.30000000000000004</v>
      </c>
      <c r="X41" s="394"/>
      <c r="Y41" s="394"/>
      <c r="Z41" s="394"/>
      <c r="AA41" s="394"/>
      <c r="AB41" s="394"/>
      <c r="AC41" s="272"/>
      <c r="AD41" s="269"/>
      <c r="AE41" s="270"/>
      <c r="AF41" s="391">
        <v>1.43737166324435</v>
      </c>
      <c r="AG41" s="391"/>
      <c r="AH41" s="391"/>
      <c r="AI41" s="273" t="s">
        <v>16</v>
      </c>
      <c r="AJ41" s="274"/>
      <c r="AK41" s="405">
        <f>ROUND(J41,1)-ROUND(AF41,1)</f>
        <v>-0.7999999999999999</v>
      </c>
      <c r="AL41" s="394"/>
      <c r="AM41" s="394"/>
      <c r="AN41" s="394"/>
      <c r="AO41" s="394"/>
      <c r="AP41" s="275"/>
    </row>
    <row r="42" spans="3:42" ht="21" customHeight="1">
      <c r="C42" s="399" t="s">
        <v>33</v>
      </c>
      <c r="D42" s="400"/>
      <c r="E42" s="400"/>
      <c r="F42" s="400"/>
      <c r="G42" s="400"/>
      <c r="H42" s="401"/>
      <c r="I42" s="194"/>
      <c r="J42" s="409">
        <f>ROUND('地域別表'!$F45,1)</f>
        <v>1.2</v>
      </c>
      <c r="K42" s="409"/>
      <c r="L42" s="409"/>
      <c r="M42" s="174" t="s">
        <v>16</v>
      </c>
      <c r="N42" s="172"/>
      <c r="O42" s="172"/>
      <c r="P42" s="174"/>
      <c r="Q42" s="186"/>
      <c r="R42" s="196"/>
      <c r="S42" s="394">
        <v>1.4</v>
      </c>
      <c r="T42" s="394"/>
      <c r="U42" s="394"/>
      <c r="V42" s="169" t="s">
        <v>16</v>
      </c>
      <c r="W42" s="390">
        <f t="shared" si="2"/>
        <v>-0.19999999999999996</v>
      </c>
      <c r="X42" s="391"/>
      <c r="Y42" s="391"/>
      <c r="Z42" s="391"/>
      <c r="AA42" s="391"/>
      <c r="AB42" s="391"/>
      <c r="AC42" s="179"/>
      <c r="AD42" s="186"/>
      <c r="AE42" s="196"/>
      <c r="AF42" s="391">
        <f>ROUND('地域別表'!$F46,1)</f>
        <v>2.4</v>
      </c>
      <c r="AG42" s="391"/>
      <c r="AH42" s="391"/>
      <c r="AI42" s="35" t="s">
        <v>16</v>
      </c>
      <c r="AJ42" s="8"/>
      <c r="AK42" s="390">
        <f aca="true" t="shared" si="3" ref="AK42:AK49">ROUND(J42,1)-ROUND(AF42,1)</f>
        <v>-1.2</v>
      </c>
      <c r="AL42" s="391"/>
      <c r="AM42" s="391"/>
      <c r="AN42" s="391"/>
      <c r="AO42" s="391"/>
      <c r="AP42" s="201"/>
    </row>
    <row r="43" spans="3:42" ht="21" customHeight="1">
      <c r="C43" s="399" t="s">
        <v>34</v>
      </c>
      <c r="D43" s="400"/>
      <c r="E43" s="400"/>
      <c r="F43" s="400"/>
      <c r="G43" s="400"/>
      <c r="H43" s="401"/>
      <c r="I43" s="194"/>
      <c r="J43" s="409">
        <f>ROUND('地域別表'!$G45,1)</f>
        <v>1.5</v>
      </c>
      <c r="K43" s="409"/>
      <c r="L43" s="409"/>
      <c r="M43" s="173" t="s">
        <v>16</v>
      </c>
      <c r="N43" s="172"/>
      <c r="O43" s="172"/>
      <c r="P43" s="173"/>
      <c r="Q43" s="186"/>
      <c r="R43" s="196"/>
      <c r="S43" s="394">
        <v>1.2</v>
      </c>
      <c r="T43" s="394"/>
      <c r="U43" s="394"/>
      <c r="V43" s="168" t="s">
        <v>16</v>
      </c>
      <c r="W43" s="390">
        <f t="shared" si="2"/>
        <v>0.30000000000000004</v>
      </c>
      <c r="X43" s="391"/>
      <c r="Y43" s="391"/>
      <c r="Z43" s="391"/>
      <c r="AA43" s="391"/>
      <c r="AB43" s="391"/>
      <c r="AC43" s="179"/>
      <c r="AD43" s="186"/>
      <c r="AE43" s="196"/>
      <c r="AF43" s="391">
        <f>ROUND('地域別表'!$G46,1)</f>
        <v>-0.6</v>
      </c>
      <c r="AG43" s="391"/>
      <c r="AH43" s="391"/>
      <c r="AI43" s="7" t="s">
        <v>16</v>
      </c>
      <c r="AJ43" s="8"/>
      <c r="AK43" s="390">
        <f t="shared" si="3"/>
        <v>2.1</v>
      </c>
      <c r="AL43" s="391"/>
      <c r="AM43" s="391"/>
      <c r="AN43" s="391"/>
      <c r="AO43" s="391"/>
      <c r="AP43" s="201"/>
    </row>
    <row r="44" spans="3:42" ht="21" customHeight="1">
      <c r="C44" s="399" t="s">
        <v>35</v>
      </c>
      <c r="D44" s="400"/>
      <c r="E44" s="400"/>
      <c r="F44" s="400"/>
      <c r="G44" s="400"/>
      <c r="H44" s="401"/>
      <c r="I44" s="194"/>
      <c r="J44" s="409">
        <f>ROUND('地域別表'!$H45,1)</f>
        <v>0.1</v>
      </c>
      <c r="K44" s="409"/>
      <c r="L44" s="409"/>
      <c r="M44" s="173" t="s">
        <v>16</v>
      </c>
      <c r="N44" s="172"/>
      <c r="O44" s="172"/>
      <c r="P44" s="173"/>
      <c r="Q44" s="186"/>
      <c r="R44" s="196"/>
      <c r="S44" s="394">
        <v>0.6</v>
      </c>
      <c r="T44" s="394"/>
      <c r="U44" s="394"/>
      <c r="V44" s="168" t="s">
        <v>16</v>
      </c>
      <c r="W44" s="390">
        <f t="shared" si="2"/>
        <v>-0.5</v>
      </c>
      <c r="X44" s="391"/>
      <c r="Y44" s="391"/>
      <c r="Z44" s="391"/>
      <c r="AA44" s="391"/>
      <c r="AB44" s="391"/>
      <c r="AC44" s="179"/>
      <c r="AD44" s="186"/>
      <c r="AE44" s="196"/>
      <c r="AF44" s="391">
        <f>ROUND('地域別表'!$H46,1)</f>
        <v>1.5</v>
      </c>
      <c r="AG44" s="391"/>
      <c r="AH44" s="391"/>
      <c r="AI44" s="7" t="s">
        <v>16</v>
      </c>
      <c r="AJ44" s="8"/>
      <c r="AK44" s="390">
        <f t="shared" si="3"/>
        <v>-1.4</v>
      </c>
      <c r="AL44" s="391"/>
      <c r="AM44" s="391"/>
      <c r="AN44" s="391"/>
      <c r="AO44" s="391"/>
      <c r="AP44" s="201"/>
    </row>
    <row r="45" spans="3:42" ht="21" customHeight="1">
      <c r="C45" s="399" t="s">
        <v>36</v>
      </c>
      <c r="D45" s="400"/>
      <c r="E45" s="400"/>
      <c r="F45" s="400"/>
      <c r="G45" s="400"/>
      <c r="H45" s="401"/>
      <c r="I45" s="194"/>
      <c r="J45" s="409">
        <f>ROUND('地域別表'!$I45,1)</f>
        <v>-0.3</v>
      </c>
      <c r="K45" s="409"/>
      <c r="L45" s="409"/>
      <c r="M45" s="173" t="s">
        <v>16</v>
      </c>
      <c r="N45" s="172"/>
      <c r="O45" s="172"/>
      <c r="P45" s="173"/>
      <c r="Q45" s="186"/>
      <c r="R45" s="196"/>
      <c r="S45" s="394">
        <v>0.4</v>
      </c>
      <c r="T45" s="394"/>
      <c r="U45" s="394"/>
      <c r="V45" s="168" t="s">
        <v>16</v>
      </c>
      <c r="W45" s="390">
        <f t="shared" si="2"/>
        <v>-0.7</v>
      </c>
      <c r="X45" s="391"/>
      <c r="Y45" s="391"/>
      <c r="Z45" s="391"/>
      <c r="AA45" s="391"/>
      <c r="AB45" s="391"/>
      <c r="AC45" s="179"/>
      <c r="AD45" s="186"/>
      <c r="AE45" s="196"/>
      <c r="AF45" s="391">
        <f>ROUND('地域別表'!$I46,1)</f>
        <v>2.1</v>
      </c>
      <c r="AG45" s="391"/>
      <c r="AH45" s="391"/>
      <c r="AI45" s="7" t="s">
        <v>16</v>
      </c>
      <c r="AJ45" s="8"/>
      <c r="AK45" s="390">
        <f t="shared" si="3"/>
        <v>-2.4</v>
      </c>
      <c r="AL45" s="391"/>
      <c r="AM45" s="391"/>
      <c r="AN45" s="391"/>
      <c r="AO45" s="391"/>
      <c r="AP45" s="201"/>
    </row>
    <row r="46" spans="3:42" ht="21" customHeight="1">
      <c r="C46" s="399" t="s">
        <v>37</v>
      </c>
      <c r="D46" s="400"/>
      <c r="E46" s="400"/>
      <c r="F46" s="400"/>
      <c r="G46" s="400"/>
      <c r="H46" s="401"/>
      <c r="I46" s="194"/>
      <c r="J46" s="409">
        <f>ROUND('地域別表'!$J45,1)</f>
        <v>0.6</v>
      </c>
      <c r="K46" s="409"/>
      <c r="L46" s="409"/>
      <c r="M46" s="173" t="s">
        <v>16</v>
      </c>
      <c r="N46" s="172"/>
      <c r="O46" s="172"/>
      <c r="P46" s="173"/>
      <c r="Q46" s="186"/>
      <c r="R46" s="196"/>
      <c r="S46" s="394">
        <v>0.7</v>
      </c>
      <c r="T46" s="394"/>
      <c r="U46" s="394"/>
      <c r="V46" s="168" t="s">
        <v>16</v>
      </c>
      <c r="W46" s="390">
        <f t="shared" si="2"/>
        <v>-0.09999999999999998</v>
      </c>
      <c r="X46" s="391"/>
      <c r="Y46" s="391"/>
      <c r="Z46" s="391"/>
      <c r="AA46" s="391"/>
      <c r="AB46" s="391"/>
      <c r="AC46" s="179"/>
      <c r="AD46" s="186"/>
      <c r="AE46" s="196"/>
      <c r="AF46" s="391">
        <f>ROUND('地域別表'!$J46,1)</f>
        <v>0.8</v>
      </c>
      <c r="AG46" s="391"/>
      <c r="AH46" s="391"/>
      <c r="AI46" s="7" t="s">
        <v>16</v>
      </c>
      <c r="AJ46" s="8"/>
      <c r="AK46" s="390">
        <f t="shared" si="3"/>
        <v>-0.20000000000000007</v>
      </c>
      <c r="AL46" s="391"/>
      <c r="AM46" s="391"/>
      <c r="AN46" s="391"/>
      <c r="AO46" s="391"/>
      <c r="AP46" s="201"/>
    </row>
    <row r="47" spans="3:42" ht="21" customHeight="1">
      <c r="C47" s="399" t="s">
        <v>38</v>
      </c>
      <c r="D47" s="400"/>
      <c r="E47" s="400"/>
      <c r="F47" s="400"/>
      <c r="G47" s="400"/>
      <c r="H47" s="401"/>
      <c r="I47" s="194"/>
      <c r="J47" s="409">
        <f>ROUND('地域別表'!$K45,1)</f>
        <v>3.5</v>
      </c>
      <c r="K47" s="409"/>
      <c r="L47" s="409"/>
      <c r="M47" s="173" t="s">
        <v>16</v>
      </c>
      <c r="N47" s="172"/>
      <c r="O47" s="172"/>
      <c r="P47" s="173"/>
      <c r="Q47" s="186"/>
      <c r="R47" s="196"/>
      <c r="S47" s="394">
        <v>1.4</v>
      </c>
      <c r="T47" s="394"/>
      <c r="U47" s="394"/>
      <c r="V47" s="168" t="s">
        <v>16</v>
      </c>
      <c r="W47" s="390">
        <f t="shared" si="2"/>
        <v>2.1</v>
      </c>
      <c r="X47" s="391"/>
      <c r="Y47" s="391"/>
      <c r="Z47" s="391"/>
      <c r="AA47" s="391"/>
      <c r="AB47" s="391"/>
      <c r="AC47" s="179"/>
      <c r="AD47" s="186"/>
      <c r="AE47" s="196"/>
      <c r="AF47" s="391">
        <f>ROUND('地域別表'!$K46,1)</f>
        <v>1.5</v>
      </c>
      <c r="AG47" s="391"/>
      <c r="AH47" s="391"/>
      <c r="AI47" s="7" t="s">
        <v>16</v>
      </c>
      <c r="AJ47" s="8"/>
      <c r="AK47" s="390">
        <f t="shared" si="3"/>
        <v>2</v>
      </c>
      <c r="AL47" s="391"/>
      <c r="AM47" s="391"/>
      <c r="AN47" s="391"/>
      <c r="AO47" s="391"/>
      <c r="AP47" s="201"/>
    </row>
    <row r="48" spans="3:42" ht="21" customHeight="1">
      <c r="C48" s="399" t="s">
        <v>39</v>
      </c>
      <c r="D48" s="400"/>
      <c r="E48" s="400"/>
      <c r="F48" s="400"/>
      <c r="G48" s="400"/>
      <c r="H48" s="401"/>
      <c r="I48" s="194"/>
      <c r="J48" s="409">
        <f>ROUND('地域別表'!$L45,1)</f>
        <v>4.2</v>
      </c>
      <c r="K48" s="409"/>
      <c r="L48" s="409"/>
      <c r="M48" s="173" t="s">
        <v>16</v>
      </c>
      <c r="N48" s="172"/>
      <c r="O48" s="172"/>
      <c r="P48" s="173"/>
      <c r="Q48" s="186"/>
      <c r="R48" s="196"/>
      <c r="S48" s="394">
        <v>2.5</v>
      </c>
      <c r="T48" s="394"/>
      <c r="U48" s="394"/>
      <c r="V48" s="168" t="s">
        <v>16</v>
      </c>
      <c r="W48" s="390">
        <f t="shared" si="2"/>
        <v>1.7000000000000002</v>
      </c>
      <c r="X48" s="391"/>
      <c r="Y48" s="391"/>
      <c r="Z48" s="391"/>
      <c r="AA48" s="391"/>
      <c r="AB48" s="391"/>
      <c r="AC48" s="179"/>
      <c r="AD48" s="186"/>
      <c r="AE48" s="196"/>
      <c r="AF48" s="391">
        <f>ROUND('地域別表'!$L46,1)</f>
        <v>1.2</v>
      </c>
      <c r="AG48" s="391"/>
      <c r="AH48" s="391"/>
      <c r="AI48" s="7" t="s">
        <v>16</v>
      </c>
      <c r="AJ48" s="8"/>
      <c r="AK48" s="390">
        <f t="shared" si="3"/>
        <v>3</v>
      </c>
      <c r="AL48" s="391"/>
      <c r="AM48" s="391"/>
      <c r="AN48" s="391"/>
      <c r="AO48" s="391"/>
      <c r="AP48" s="201"/>
    </row>
    <row r="49" spans="3:42" ht="21" customHeight="1" thickBot="1">
      <c r="C49" s="410" t="s">
        <v>40</v>
      </c>
      <c r="D49" s="411"/>
      <c r="E49" s="411"/>
      <c r="F49" s="411"/>
      <c r="G49" s="411"/>
      <c r="H49" s="412"/>
      <c r="I49" s="202"/>
      <c r="J49" s="420">
        <f>ROUND('地域別表'!$M45,19)</f>
        <v>0</v>
      </c>
      <c r="K49" s="420"/>
      <c r="L49" s="420"/>
      <c r="M49" s="175" t="s">
        <v>16</v>
      </c>
      <c r="N49" s="203"/>
      <c r="O49" s="203"/>
      <c r="P49" s="175"/>
      <c r="Q49" s="204"/>
      <c r="R49" s="205"/>
      <c r="S49" s="408">
        <v>0.446888965280165</v>
      </c>
      <c r="T49" s="408"/>
      <c r="U49" s="408"/>
      <c r="V49" s="178" t="s">
        <v>16</v>
      </c>
      <c r="W49" s="407">
        <f t="shared" si="2"/>
        <v>-0.4</v>
      </c>
      <c r="X49" s="406"/>
      <c r="Y49" s="406"/>
      <c r="Z49" s="406"/>
      <c r="AA49" s="406"/>
      <c r="AB49" s="406"/>
      <c r="AC49" s="206"/>
      <c r="AD49" s="204"/>
      <c r="AE49" s="205"/>
      <c r="AF49" s="406">
        <f>ROUND('地域別表'!$M46,1)</f>
        <v>0</v>
      </c>
      <c r="AG49" s="406"/>
      <c r="AH49" s="406"/>
      <c r="AI49" s="164" t="s">
        <v>16</v>
      </c>
      <c r="AJ49" s="171"/>
      <c r="AK49" s="407">
        <f t="shared" si="3"/>
        <v>0</v>
      </c>
      <c r="AL49" s="406"/>
      <c r="AM49" s="406"/>
      <c r="AN49" s="406"/>
      <c r="AO49" s="406"/>
      <c r="AP49" s="207"/>
    </row>
    <row r="50" ht="14.25" thickTop="1"/>
  </sheetData>
  <sheetProtection/>
  <mergeCells count="147">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 ref="R19:W19"/>
    <mergeCell ref="W44:AB44"/>
    <mergeCell ref="J39:L39"/>
    <mergeCell ref="J40:L40"/>
    <mergeCell ref="J42:L42"/>
    <mergeCell ref="J43:L43"/>
    <mergeCell ref="J44:L44"/>
    <mergeCell ref="S43:U43"/>
    <mergeCell ref="S44:U44"/>
    <mergeCell ref="K21:O21"/>
    <mergeCell ref="C36:AP36"/>
    <mergeCell ref="R27:V27"/>
    <mergeCell ref="K27:O27"/>
    <mergeCell ref="K25:O25"/>
    <mergeCell ref="AD26:AH26"/>
    <mergeCell ref="AD22:AH22"/>
    <mergeCell ref="X25:AB25"/>
    <mergeCell ref="AK21:AO21"/>
    <mergeCell ref="C21:J21"/>
    <mergeCell ref="AK24:AO24"/>
    <mergeCell ref="R24:V24"/>
    <mergeCell ref="AF44:AH44"/>
    <mergeCell ref="C28:J28"/>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D27:AH27"/>
    <mergeCell ref="X21:AB21"/>
    <mergeCell ref="AK27:AO27"/>
    <mergeCell ref="AK28:AO28"/>
    <mergeCell ref="AK26:AO26"/>
    <mergeCell ref="X28:AB28"/>
    <mergeCell ref="AK23:AO23"/>
    <mergeCell ref="C26:J26"/>
    <mergeCell ref="AD25:AH25"/>
    <mergeCell ref="R26:V26"/>
    <mergeCell ref="K26:O26"/>
    <mergeCell ref="C27:J27"/>
    <mergeCell ref="C29:J29"/>
    <mergeCell ref="X26:AB26"/>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D16:AP16"/>
    <mergeCell ref="K20:O20"/>
    <mergeCell ref="K19:Q19"/>
    <mergeCell ref="AF39:AH39"/>
    <mergeCell ref="K22:O22"/>
    <mergeCell ref="R22:V22"/>
    <mergeCell ref="R21:V21"/>
    <mergeCell ref="C25:J25"/>
    <mergeCell ref="C22:J22"/>
    <mergeCell ref="X24:AB24"/>
    <mergeCell ref="C23:J23"/>
    <mergeCell ref="C24:J24"/>
    <mergeCell ref="R23:V23"/>
    <mergeCell ref="X29:AB29"/>
    <mergeCell ref="J41:L41"/>
    <mergeCell ref="K28:O28"/>
    <mergeCell ref="X27:AB27"/>
    <mergeCell ref="K29:O29"/>
    <mergeCell ref="R28:V28"/>
    <mergeCell ref="S39:U39"/>
    <mergeCell ref="R29:V29"/>
    <mergeCell ref="I38:P38"/>
    <mergeCell ref="C35:AI35"/>
    <mergeCell ref="C47:H47"/>
    <mergeCell ref="J46:L46"/>
    <mergeCell ref="J47:L47"/>
    <mergeCell ref="W47:AB47"/>
    <mergeCell ref="AK49:AO49"/>
    <mergeCell ref="C49:H49"/>
    <mergeCell ref="AK48:AO48"/>
    <mergeCell ref="C48:H48"/>
    <mergeCell ref="AF46:AH46"/>
    <mergeCell ref="AF47:AH47"/>
    <mergeCell ref="AF48:AH48"/>
    <mergeCell ref="AF49:AH49"/>
    <mergeCell ref="W49:AB49"/>
    <mergeCell ref="S49:U49"/>
    <mergeCell ref="S48:U48"/>
    <mergeCell ref="W48:AB48"/>
    <mergeCell ref="AK46:AO46"/>
    <mergeCell ref="F41:H41"/>
    <mergeCell ref="W41:AB41"/>
    <mergeCell ref="S41:U41"/>
    <mergeCell ref="C44:H44"/>
    <mergeCell ref="W43:AB43"/>
    <mergeCell ref="S45:U45"/>
    <mergeCell ref="C46:H46"/>
    <mergeCell ref="W46:AB46"/>
    <mergeCell ref="C42:H42"/>
    <mergeCell ref="AK45:AO45"/>
    <mergeCell ref="C45:H45"/>
    <mergeCell ref="AK42:AO42"/>
    <mergeCell ref="AK39:AO39"/>
    <mergeCell ref="W39:AB39"/>
    <mergeCell ref="AK40:AO40"/>
    <mergeCell ref="C43:H43"/>
    <mergeCell ref="C39:H39"/>
    <mergeCell ref="C40:H40"/>
    <mergeCell ref="W42:AB42"/>
    <mergeCell ref="AK38:AP38"/>
    <mergeCell ref="W40:AB40"/>
    <mergeCell ref="AD38:AJ38"/>
    <mergeCell ref="AF40:AH40"/>
    <mergeCell ref="S40:U40"/>
    <mergeCell ref="AK29:AO29"/>
    <mergeCell ref="C34:AP34"/>
    <mergeCell ref="AD29:AH29"/>
    <mergeCell ref="Q38:V38"/>
    <mergeCell ref="W38:AC38"/>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view="pageBreakPreview" zoomScale="60" zoomScaleNormal="70" zoomScalePageLayoutView="0" workbookViewId="0" topLeftCell="A1">
      <selection activeCell="BI34" sqref="BI34"/>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83" t="s">
        <v>346</v>
      </c>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row>
    <row r="6" spans="2:36" ht="2.25" customHeight="1">
      <c r="B6" s="11"/>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31"/>
    </row>
    <row r="7" spans="1:36" ht="30" customHeight="1">
      <c r="A7" s="11"/>
      <c r="B7" s="150" t="s">
        <v>11</v>
      </c>
      <c r="C7" s="483" t="s">
        <v>347</v>
      </c>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553" t="s">
        <v>12</v>
      </c>
      <c r="I10" s="554"/>
      <c r="J10" s="554"/>
      <c r="K10" s="554"/>
      <c r="L10" s="554"/>
      <c r="M10" s="555"/>
      <c r="N10" s="484" t="s">
        <v>197</v>
      </c>
      <c r="O10" s="477"/>
      <c r="P10" s="477"/>
      <c r="Q10" s="477"/>
      <c r="R10" s="477"/>
      <c r="S10" s="477"/>
      <c r="T10" s="477" t="s">
        <v>198</v>
      </c>
      <c r="U10" s="477"/>
      <c r="V10" s="477"/>
      <c r="W10" s="477"/>
      <c r="X10" s="478"/>
      <c r="Y10" s="485" t="s">
        <v>13</v>
      </c>
      <c r="Z10" s="486"/>
      <c r="AA10" s="486"/>
      <c r="AB10" s="486"/>
      <c r="AC10" s="486"/>
      <c r="AD10" s="487"/>
      <c r="AE10" s="478" t="s">
        <v>292</v>
      </c>
      <c r="AF10" s="414"/>
      <c r="AG10" s="414"/>
      <c r="AH10" s="414"/>
      <c r="AI10" s="414"/>
      <c r="AJ10" s="415"/>
    </row>
    <row r="11" spans="3:36" ht="17.25" customHeight="1">
      <c r="C11" s="399" t="s">
        <v>30</v>
      </c>
      <c r="D11" s="400"/>
      <c r="E11" s="400"/>
      <c r="F11" s="400"/>
      <c r="G11" s="400"/>
      <c r="H11" s="197"/>
      <c r="I11" s="409">
        <f>'地域別表'!$D33</f>
        <v>1.30636325326591</v>
      </c>
      <c r="J11" s="409"/>
      <c r="K11" s="409"/>
      <c r="L11" s="180" t="s">
        <v>16</v>
      </c>
      <c r="M11" s="181"/>
      <c r="N11" s="208"/>
      <c r="O11" s="391">
        <v>2.65017667844523</v>
      </c>
      <c r="P11" s="391"/>
      <c r="Q11" s="391"/>
      <c r="R11" s="165" t="s">
        <v>16</v>
      </c>
      <c r="S11" s="167"/>
      <c r="T11" s="390">
        <f>ROUND(I11,1)-ROUND(O11,1)</f>
        <v>-1.4000000000000001</v>
      </c>
      <c r="U11" s="391"/>
      <c r="V11" s="391"/>
      <c r="W11" s="391"/>
      <c r="X11" s="196"/>
      <c r="Y11" s="210"/>
      <c r="Z11" s="450">
        <f>'地域別表'!$D34</f>
        <v>1.60476845483723</v>
      </c>
      <c r="AA11" s="450"/>
      <c r="AB11" s="450"/>
      <c r="AC11" s="166" t="s">
        <v>16</v>
      </c>
      <c r="AD11" s="8"/>
      <c r="AE11" s="390">
        <f>ROUND(I11,1)-ROUND(Z11,1)</f>
        <v>-0.30000000000000004</v>
      </c>
      <c r="AF11" s="391"/>
      <c r="AG11" s="391"/>
      <c r="AH11" s="391"/>
      <c r="AI11" s="391"/>
      <c r="AJ11" s="481"/>
    </row>
    <row r="12" spans="3:36" ht="17.25" customHeight="1">
      <c r="C12" s="399" t="s">
        <v>32</v>
      </c>
      <c r="D12" s="400"/>
      <c r="E12" s="416"/>
      <c r="F12" s="416"/>
      <c r="G12" s="416"/>
      <c r="H12" s="216"/>
      <c r="I12" s="409">
        <f>'地域別表'!$E33</f>
        <v>2.60586319218241</v>
      </c>
      <c r="J12" s="409"/>
      <c r="K12" s="409"/>
      <c r="L12" s="214" t="s">
        <v>16</v>
      </c>
      <c r="M12" s="217"/>
      <c r="N12" s="218"/>
      <c r="O12" s="391">
        <v>3.57142857142857</v>
      </c>
      <c r="P12" s="391"/>
      <c r="Q12" s="391"/>
      <c r="R12" s="159" t="s">
        <v>16</v>
      </c>
      <c r="S12" s="219"/>
      <c r="T12" s="479">
        <f aca="true" t="shared" si="0" ref="T12:T21">ROUND(I12,1)-ROUND(O12,1)</f>
        <v>-1</v>
      </c>
      <c r="U12" s="447"/>
      <c r="V12" s="447"/>
      <c r="W12" s="447"/>
      <c r="X12" s="220"/>
      <c r="Y12" s="221"/>
      <c r="Z12" s="391">
        <f>'地域別表'!$E34</f>
        <v>2.0746887966805</v>
      </c>
      <c r="AA12" s="391"/>
      <c r="AB12" s="391"/>
      <c r="AC12" s="33" t="s">
        <v>16</v>
      </c>
      <c r="AD12" s="115"/>
      <c r="AE12" s="479">
        <f aca="true" t="shared" si="1" ref="AE12:AE21">ROUND(I12,1)-ROUND(Z12,1)</f>
        <v>0.5</v>
      </c>
      <c r="AF12" s="447"/>
      <c r="AG12" s="447"/>
      <c r="AH12" s="447"/>
      <c r="AI12" s="447"/>
      <c r="AJ12" s="480"/>
    </row>
    <row r="13" spans="3:36" ht="21" customHeight="1">
      <c r="C13" s="212"/>
      <c r="D13" s="7"/>
      <c r="E13" s="222" t="s">
        <v>216</v>
      </c>
      <c r="F13" s="224"/>
      <c r="G13" s="225"/>
      <c r="H13" s="197"/>
      <c r="I13" s="409">
        <v>2.1052631578947367</v>
      </c>
      <c r="J13" s="409"/>
      <c r="K13" s="409"/>
      <c r="L13" s="173" t="s">
        <v>16</v>
      </c>
      <c r="M13" s="182"/>
      <c r="N13" s="208"/>
      <c r="O13" s="391">
        <v>2.459016393442623</v>
      </c>
      <c r="P13" s="391"/>
      <c r="Q13" s="391"/>
      <c r="R13" s="157" t="s">
        <v>16</v>
      </c>
      <c r="S13" s="168"/>
      <c r="T13" s="390">
        <f>ROUND(I13,1)-ROUND(O13,1)</f>
        <v>-0.3999999999999999</v>
      </c>
      <c r="U13" s="391"/>
      <c r="V13" s="391"/>
      <c r="W13" s="391"/>
      <c r="X13" s="35"/>
      <c r="Y13" s="210"/>
      <c r="Z13" s="391">
        <v>1.61290322580645</v>
      </c>
      <c r="AA13" s="391"/>
      <c r="AB13" s="391"/>
      <c r="AC13" s="33" t="s">
        <v>16</v>
      </c>
      <c r="AD13" s="227"/>
      <c r="AE13" s="479">
        <f>ROUND(I13,1)-ROUND(Z13,1)</f>
        <v>0.5</v>
      </c>
      <c r="AF13" s="447"/>
      <c r="AG13" s="447"/>
      <c r="AH13" s="447"/>
      <c r="AI13" s="447"/>
      <c r="AJ13" s="480"/>
    </row>
    <row r="14" spans="3:36" ht="17.25" customHeight="1">
      <c r="C14" s="399" t="s">
        <v>33</v>
      </c>
      <c r="D14" s="400"/>
      <c r="E14" s="400"/>
      <c r="F14" s="400"/>
      <c r="G14" s="400"/>
      <c r="H14" s="197"/>
      <c r="I14" s="409">
        <f>'地域別表'!$F33</f>
        <v>1.32005280211208</v>
      </c>
      <c r="J14" s="409"/>
      <c r="K14" s="409"/>
      <c r="L14" s="174" t="s">
        <v>16</v>
      </c>
      <c r="M14" s="183"/>
      <c r="N14" s="208"/>
      <c r="O14" s="391">
        <v>1.68264327962472</v>
      </c>
      <c r="P14" s="391"/>
      <c r="Q14" s="391"/>
      <c r="R14" s="158" t="s">
        <v>16</v>
      </c>
      <c r="S14" s="169"/>
      <c r="T14" s="390">
        <f t="shared" si="0"/>
        <v>-0.3999999999999999</v>
      </c>
      <c r="U14" s="391"/>
      <c r="V14" s="391"/>
      <c r="W14" s="391"/>
      <c r="X14" s="196"/>
      <c r="Y14" s="210"/>
      <c r="Z14" s="391">
        <f>'地域別表'!$F34</f>
        <v>3.40926944226237</v>
      </c>
      <c r="AA14" s="391"/>
      <c r="AB14" s="391"/>
      <c r="AC14" s="35" t="s">
        <v>16</v>
      </c>
      <c r="AD14" s="8"/>
      <c r="AE14" s="390">
        <f t="shared" si="1"/>
        <v>-2.0999999999999996</v>
      </c>
      <c r="AF14" s="391"/>
      <c r="AG14" s="391"/>
      <c r="AH14" s="391"/>
      <c r="AI14" s="391"/>
      <c r="AJ14" s="481"/>
    </row>
    <row r="15" spans="3:36" ht="17.25" customHeight="1">
      <c r="C15" s="399" t="s">
        <v>34</v>
      </c>
      <c r="D15" s="400"/>
      <c r="E15" s="400"/>
      <c r="F15" s="400"/>
      <c r="G15" s="400"/>
      <c r="H15" s="197"/>
      <c r="I15" s="409">
        <f>'地域別表'!$G33</f>
        <v>-0.386100386100386</v>
      </c>
      <c r="J15" s="409"/>
      <c r="K15" s="409"/>
      <c r="L15" s="173" t="s">
        <v>16</v>
      </c>
      <c r="M15" s="182"/>
      <c r="N15" s="208"/>
      <c r="O15" s="391">
        <v>-0.505050505050505</v>
      </c>
      <c r="P15" s="391"/>
      <c r="Q15" s="391"/>
      <c r="R15" s="157" t="s">
        <v>16</v>
      </c>
      <c r="S15" s="168"/>
      <c r="T15" s="390">
        <f t="shared" si="0"/>
        <v>0.09999999999999998</v>
      </c>
      <c r="U15" s="391"/>
      <c r="V15" s="391"/>
      <c r="W15" s="391"/>
      <c r="X15" s="196"/>
      <c r="Y15" s="210"/>
      <c r="Z15" s="391">
        <f>'地域別表'!$G34</f>
        <v>-0.842696629213483</v>
      </c>
      <c r="AA15" s="391"/>
      <c r="AB15" s="391"/>
      <c r="AC15" s="7" t="s">
        <v>16</v>
      </c>
      <c r="AD15" s="8"/>
      <c r="AE15" s="390">
        <f t="shared" si="1"/>
        <v>0.4</v>
      </c>
      <c r="AF15" s="391"/>
      <c r="AG15" s="391"/>
      <c r="AH15" s="391"/>
      <c r="AI15" s="391"/>
      <c r="AJ15" s="481"/>
    </row>
    <row r="16" spans="3:36" ht="17.25" customHeight="1">
      <c r="C16" s="399" t="s">
        <v>35</v>
      </c>
      <c r="D16" s="400"/>
      <c r="E16" s="400"/>
      <c r="F16" s="400"/>
      <c r="G16" s="400"/>
      <c r="H16" s="197"/>
      <c r="I16" s="409">
        <f>'地域別表'!$H33</f>
        <v>0.183823529411765</v>
      </c>
      <c r="J16" s="409"/>
      <c r="K16" s="409"/>
      <c r="L16" s="173" t="s">
        <v>16</v>
      </c>
      <c r="M16" s="182"/>
      <c r="N16" s="208"/>
      <c r="O16" s="391">
        <v>0.845070422535211</v>
      </c>
      <c r="P16" s="391"/>
      <c r="Q16" s="391"/>
      <c r="R16" s="157" t="s">
        <v>16</v>
      </c>
      <c r="S16" s="168"/>
      <c r="T16" s="390">
        <f t="shared" si="0"/>
        <v>-0.6000000000000001</v>
      </c>
      <c r="U16" s="391"/>
      <c r="V16" s="391"/>
      <c r="W16" s="391"/>
      <c r="X16" s="196"/>
      <c r="Y16" s="210"/>
      <c r="Z16" s="391">
        <f>'地域別表'!$H34</f>
        <v>1.74672489082969</v>
      </c>
      <c r="AA16" s="391"/>
      <c r="AB16" s="391"/>
      <c r="AC16" s="7" t="s">
        <v>16</v>
      </c>
      <c r="AD16" s="8"/>
      <c r="AE16" s="390">
        <f t="shared" si="1"/>
        <v>-1.5</v>
      </c>
      <c r="AF16" s="391"/>
      <c r="AG16" s="391"/>
      <c r="AH16" s="391"/>
      <c r="AI16" s="391"/>
      <c r="AJ16" s="481"/>
    </row>
    <row r="17" spans="3:36" ht="17.25" customHeight="1">
      <c r="C17" s="399" t="s">
        <v>36</v>
      </c>
      <c r="D17" s="400"/>
      <c r="E17" s="400"/>
      <c r="F17" s="400"/>
      <c r="G17" s="400"/>
      <c r="H17" s="197"/>
      <c r="I17" s="409">
        <f>'地域別表'!$I33</f>
        <v>0.15527950310559</v>
      </c>
      <c r="J17" s="409"/>
      <c r="K17" s="409"/>
      <c r="L17" s="173" t="s">
        <v>16</v>
      </c>
      <c r="M17" s="182"/>
      <c r="N17" s="208"/>
      <c r="O17" s="391">
        <v>0.153374233128834</v>
      </c>
      <c r="P17" s="391"/>
      <c r="Q17" s="391"/>
      <c r="R17" s="157" t="s">
        <v>16</v>
      </c>
      <c r="S17" s="168"/>
      <c r="T17" s="390">
        <f t="shared" si="0"/>
        <v>0</v>
      </c>
      <c r="U17" s="391"/>
      <c r="V17" s="391"/>
      <c r="W17" s="391"/>
      <c r="X17" s="196"/>
      <c r="Y17" s="210"/>
      <c r="Z17" s="391">
        <f>'地域別表'!$I34</f>
        <v>0.191938579654511</v>
      </c>
      <c r="AA17" s="391"/>
      <c r="AB17" s="391"/>
      <c r="AC17" s="7" t="s">
        <v>16</v>
      </c>
      <c r="AD17" s="8"/>
      <c r="AE17" s="390">
        <f t="shared" si="1"/>
        <v>0</v>
      </c>
      <c r="AF17" s="391"/>
      <c r="AG17" s="391"/>
      <c r="AH17" s="391"/>
      <c r="AI17" s="391"/>
      <c r="AJ17" s="481"/>
    </row>
    <row r="18" spans="3:36" ht="17.25" customHeight="1">
      <c r="C18" s="399" t="s">
        <v>37</v>
      </c>
      <c r="D18" s="400"/>
      <c r="E18" s="400"/>
      <c r="F18" s="400"/>
      <c r="G18" s="400"/>
      <c r="H18" s="197"/>
      <c r="I18" s="409">
        <f>'地域別表'!$J33</f>
        <v>1.24740124740125</v>
      </c>
      <c r="J18" s="409"/>
      <c r="K18" s="409"/>
      <c r="L18" s="173" t="s">
        <v>16</v>
      </c>
      <c r="M18" s="182"/>
      <c r="N18" s="208"/>
      <c r="O18" s="391">
        <v>1.53846153846154</v>
      </c>
      <c r="P18" s="391"/>
      <c r="Q18" s="391"/>
      <c r="R18" s="157" t="s">
        <v>16</v>
      </c>
      <c r="S18" s="168"/>
      <c r="T18" s="390">
        <f t="shared" si="0"/>
        <v>-0.30000000000000004</v>
      </c>
      <c r="U18" s="391"/>
      <c r="V18" s="391"/>
      <c r="W18" s="391"/>
      <c r="X18" s="196"/>
      <c r="Y18" s="210"/>
      <c r="Z18" s="391">
        <f>'地域別表'!$J34</f>
        <v>1.32743362831858</v>
      </c>
      <c r="AA18" s="391"/>
      <c r="AB18" s="391"/>
      <c r="AC18" s="7" t="s">
        <v>16</v>
      </c>
      <c r="AD18" s="8"/>
      <c r="AE18" s="390">
        <f t="shared" si="1"/>
        <v>-0.10000000000000009</v>
      </c>
      <c r="AF18" s="391"/>
      <c r="AG18" s="391"/>
      <c r="AH18" s="391"/>
      <c r="AI18" s="391"/>
      <c r="AJ18" s="481"/>
    </row>
    <row r="19" spans="3:36" ht="17.25" customHeight="1">
      <c r="C19" s="399" t="s">
        <v>38</v>
      </c>
      <c r="D19" s="400"/>
      <c r="E19" s="400"/>
      <c r="F19" s="400"/>
      <c r="G19" s="400"/>
      <c r="H19" s="197"/>
      <c r="I19" s="409">
        <f>'地域別表'!$K33</f>
        <v>3.52422907488987</v>
      </c>
      <c r="J19" s="409"/>
      <c r="K19" s="409"/>
      <c r="L19" s="173" t="s">
        <v>16</v>
      </c>
      <c r="M19" s="182"/>
      <c r="N19" s="208"/>
      <c r="O19" s="391">
        <v>1.90930787589499</v>
      </c>
      <c r="P19" s="391"/>
      <c r="Q19" s="391"/>
      <c r="R19" s="157" t="s">
        <v>16</v>
      </c>
      <c r="S19" s="168"/>
      <c r="T19" s="390">
        <f t="shared" si="0"/>
        <v>1.6</v>
      </c>
      <c r="U19" s="391"/>
      <c r="V19" s="391"/>
      <c r="W19" s="391"/>
      <c r="X19" s="196"/>
      <c r="Y19" s="210"/>
      <c r="Z19" s="391">
        <f>'地域別表'!$K34</f>
        <v>1.30890052356021</v>
      </c>
      <c r="AA19" s="391"/>
      <c r="AB19" s="391"/>
      <c r="AC19" s="7" t="s">
        <v>16</v>
      </c>
      <c r="AD19" s="8"/>
      <c r="AE19" s="390">
        <f t="shared" si="1"/>
        <v>2.2</v>
      </c>
      <c r="AF19" s="391"/>
      <c r="AG19" s="391"/>
      <c r="AH19" s="391"/>
      <c r="AI19" s="391"/>
      <c r="AJ19" s="481"/>
    </row>
    <row r="20" spans="3:36" ht="17.25" customHeight="1">
      <c r="C20" s="399" t="s">
        <v>39</v>
      </c>
      <c r="D20" s="400"/>
      <c r="E20" s="400"/>
      <c r="F20" s="400"/>
      <c r="G20" s="400"/>
      <c r="H20" s="197"/>
      <c r="I20" s="409">
        <f>'地域別表'!$L33</f>
        <v>5.77464788732394</v>
      </c>
      <c r="J20" s="409"/>
      <c r="K20" s="409"/>
      <c r="L20" s="173" t="s">
        <v>16</v>
      </c>
      <c r="M20" s="182"/>
      <c r="N20" s="208"/>
      <c r="O20" s="391">
        <v>3.80047505938242</v>
      </c>
      <c r="P20" s="391"/>
      <c r="Q20" s="391"/>
      <c r="R20" s="157" t="s">
        <v>16</v>
      </c>
      <c r="S20" s="168"/>
      <c r="T20" s="390">
        <f t="shared" si="0"/>
        <v>2</v>
      </c>
      <c r="U20" s="391"/>
      <c r="V20" s="391"/>
      <c r="W20" s="391"/>
      <c r="X20" s="196"/>
      <c r="Y20" s="221"/>
      <c r="Z20" s="391">
        <f>'地域別表'!$L34</f>
        <v>0.447427293064877</v>
      </c>
      <c r="AA20" s="391"/>
      <c r="AB20" s="391"/>
      <c r="AC20" s="33" t="s">
        <v>16</v>
      </c>
      <c r="AD20" s="115"/>
      <c r="AE20" s="390">
        <f t="shared" si="1"/>
        <v>5.3999999999999995</v>
      </c>
      <c r="AF20" s="391"/>
      <c r="AG20" s="391"/>
      <c r="AH20" s="391"/>
      <c r="AI20" s="391"/>
      <c r="AJ20" s="481"/>
    </row>
    <row r="21" spans="3:36" ht="17.25" customHeight="1" thickBot="1">
      <c r="C21" s="410" t="s">
        <v>40</v>
      </c>
      <c r="D21" s="411"/>
      <c r="E21" s="411"/>
      <c r="F21" s="411"/>
      <c r="G21" s="411"/>
      <c r="H21" s="198"/>
      <c r="I21" s="420">
        <f>'地域別表'!$M33</f>
        <v>0</v>
      </c>
      <c r="J21" s="420"/>
      <c r="K21" s="420"/>
      <c r="L21" s="175" t="s">
        <v>16</v>
      </c>
      <c r="M21" s="184"/>
      <c r="N21" s="209"/>
      <c r="O21" s="406">
        <v>0.59551076500229</v>
      </c>
      <c r="P21" s="406"/>
      <c r="Q21" s="406"/>
      <c r="R21" s="170" t="s">
        <v>16</v>
      </c>
      <c r="S21" s="178"/>
      <c r="T21" s="407">
        <f t="shared" si="0"/>
        <v>-0.6</v>
      </c>
      <c r="U21" s="406"/>
      <c r="V21" s="406"/>
      <c r="W21" s="406"/>
      <c r="X21" s="205"/>
      <c r="Y21" s="211"/>
      <c r="Z21" s="406">
        <f>'地域別表'!$M34</f>
        <v>0</v>
      </c>
      <c r="AA21" s="406"/>
      <c r="AB21" s="406"/>
      <c r="AC21" s="164" t="s">
        <v>16</v>
      </c>
      <c r="AD21" s="171"/>
      <c r="AE21" s="407">
        <f t="shared" si="1"/>
        <v>0</v>
      </c>
      <c r="AF21" s="406"/>
      <c r="AG21" s="406"/>
      <c r="AH21" s="406"/>
      <c r="AI21" s="406"/>
      <c r="AJ21" s="552"/>
    </row>
    <row r="22" ht="17.25" customHeight="1" thickTop="1"/>
    <row r="23" ht="17.25">
      <c r="A23" s="3" t="s">
        <v>210</v>
      </c>
    </row>
    <row r="24" spans="1:36" ht="14.25" customHeight="1">
      <c r="A24" s="495" t="s">
        <v>11</v>
      </c>
      <c r="B24" s="496"/>
      <c r="C24" s="483" t="s">
        <v>348</v>
      </c>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row>
    <row r="25" spans="1:36" ht="14.25" customHeight="1">
      <c r="A25" s="496"/>
      <c r="B25" s="496"/>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row>
    <row r="26" spans="1:36" ht="14.25" customHeight="1">
      <c r="A26" s="496"/>
      <c r="B26" s="496"/>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row>
    <row r="27" spans="1:36" ht="14.25" customHeight="1">
      <c r="A27" s="495" t="s">
        <v>11</v>
      </c>
      <c r="B27" s="496"/>
      <c r="C27" s="497" t="s">
        <v>349</v>
      </c>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8"/>
    </row>
    <row r="28" spans="1:36" ht="14.25" customHeight="1">
      <c r="A28" s="495"/>
      <c r="B28" s="496"/>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row>
    <row r="29" spans="1:36" ht="14.25" customHeight="1">
      <c r="A29" s="496"/>
      <c r="B29" s="496"/>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548" t="s">
        <v>41</v>
      </c>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13"/>
      <c r="AJ31" s="13"/>
    </row>
    <row r="32" spans="3:34" ht="17.25" customHeight="1" thickBot="1">
      <c r="C32" s="551"/>
      <c r="D32" s="488"/>
      <c r="E32" s="488"/>
      <c r="F32" s="488"/>
      <c r="G32" s="488"/>
      <c r="H32" s="488"/>
      <c r="I32" s="226"/>
      <c r="J32" s="11"/>
      <c r="K32" s="493">
        <v>2</v>
      </c>
      <c r="L32" s="493"/>
      <c r="M32" s="372" t="s">
        <v>42</v>
      </c>
      <c r="N32" s="346"/>
      <c r="O32" s="346"/>
      <c r="P32" s="346"/>
      <c r="Q32" s="346"/>
      <c r="R32" s="350"/>
      <c r="S32" s="551"/>
      <c r="T32" s="488"/>
      <c r="U32" s="488"/>
      <c r="V32" s="488"/>
      <c r="W32" s="488"/>
      <c r="X32" s="488"/>
      <c r="Y32" s="226"/>
      <c r="Z32" s="348"/>
      <c r="AA32" s="488">
        <v>3</v>
      </c>
      <c r="AB32" s="488"/>
      <c r="AC32" s="116" t="s">
        <v>42</v>
      </c>
      <c r="AD32" s="346"/>
      <c r="AE32" s="346"/>
      <c r="AF32" s="346"/>
      <c r="AG32" s="346"/>
      <c r="AH32" s="350"/>
    </row>
    <row r="33" spans="3:34" ht="17.25" customHeight="1" thickBot="1" thickTop="1">
      <c r="C33" s="505"/>
      <c r="D33" s="506"/>
      <c r="E33" s="506"/>
      <c r="F33" s="506"/>
      <c r="G33" s="506"/>
      <c r="H33" s="506"/>
      <c r="I33" s="458" t="s">
        <v>28</v>
      </c>
      <c r="J33" s="459"/>
      <c r="K33" s="459"/>
      <c r="L33" s="459"/>
      <c r="M33" s="460"/>
      <c r="N33" s="546" t="s">
        <v>29</v>
      </c>
      <c r="O33" s="546"/>
      <c r="P33" s="546"/>
      <c r="Q33" s="546"/>
      <c r="R33" s="547"/>
      <c r="S33" s="505"/>
      <c r="T33" s="506"/>
      <c r="U33" s="506"/>
      <c r="V33" s="506"/>
      <c r="W33" s="506"/>
      <c r="X33" s="506"/>
      <c r="Y33" s="458" t="s">
        <v>28</v>
      </c>
      <c r="Z33" s="459"/>
      <c r="AA33" s="459"/>
      <c r="AB33" s="459"/>
      <c r="AC33" s="460"/>
      <c r="AD33" s="546" t="s">
        <v>29</v>
      </c>
      <c r="AE33" s="546"/>
      <c r="AF33" s="546"/>
      <c r="AG33" s="546"/>
      <c r="AH33" s="547"/>
    </row>
    <row r="34" spans="3:34" ht="17.25" customHeight="1">
      <c r="C34" s="441" t="s">
        <v>43</v>
      </c>
      <c r="D34" s="442"/>
      <c r="E34" s="442"/>
      <c r="F34" s="442"/>
      <c r="G34" s="442"/>
      <c r="H34" s="443"/>
      <c r="I34" s="541">
        <v>10.784313725490197</v>
      </c>
      <c r="J34" s="542"/>
      <c r="K34" s="542"/>
      <c r="L34" s="542"/>
      <c r="M34" s="82" t="s">
        <v>31</v>
      </c>
      <c r="N34" s="439">
        <v>8.681245858184228</v>
      </c>
      <c r="O34" s="440"/>
      <c r="P34" s="440"/>
      <c r="Q34" s="440"/>
      <c r="R34" s="350" t="s">
        <v>31</v>
      </c>
      <c r="S34" s="543" t="s">
        <v>43</v>
      </c>
      <c r="T34" s="544"/>
      <c r="U34" s="544"/>
      <c r="V34" s="544"/>
      <c r="W34" s="544"/>
      <c r="X34" s="545"/>
      <c r="Y34" s="541">
        <v>20</v>
      </c>
      <c r="Z34" s="542"/>
      <c r="AA34" s="542"/>
      <c r="AB34" s="542"/>
      <c r="AC34" s="82" t="s">
        <v>31</v>
      </c>
      <c r="AD34" s="450">
        <v>17.1523178807947</v>
      </c>
      <c r="AE34" s="450"/>
      <c r="AF34" s="450"/>
      <c r="AG34" s="450"/>
      <c r="AH34" s="37" t="s">
        <v>31</v>
      </c>
    </row>
    <row r="35" spans="3:34" ht="17.25" customHeight="1">
      <c r="C35" s="492" t="s">
        <v>44</v>
      </c>
      <c r="D35" s="493"/>
      <c r="E35" s="493"/>
      <c r="F35" s="493"/>
      <c r="G35" s="493"/>
      <c r="H35" s="494"/>
      <c r="I35" s="430">
        <v>16.5359477124183</v>
      </c>
      <c r="J35" s="409"/>
      <c r="K35" s="409"/>
      <c r="L35" s="409"/>
      <c r="M35" s="75" t="s">
        <v>31</v>
      </c>
      <c r="N35" s="431">
        <v>14.844267726971506</v>
      </c>
      <c r="O35" s="391"/>
      <c r="P35" s="391"/>
      <c r="Q35" s="391"/>
      <c r="R35" s="34" t="s">
        <v>31</v>
      </c>
      <c r="S35" s="489" t="s">
        <v>45</v>
      </c>
      <c r="T35" s="490"/>
      <c r="U35" s="490"/>
      <c r="V35" s="490"/>
      <c r="W35" s="490"/>
      <c r="X35" s="491"/>
      <c r="Y35" s="430">
        <v>68.62745098039215</v>
      </c>
      <c r="Z35" s="409"/>
      <c r="AA35" s="409"/>
      <c r="AB35" s="409"/>
      <c r="AC35" s="75" t="s">
        <v>31</v>
      </c>
      <c r="AD35" s="391">
        <v>69.66887417218544</v>
      </c>
      <c r="AE35" s="391"/>
      <c r="AF35" s="391"/>
      <c r="AG35" s="391"/>
      <c r="AH35" s="34" t="s">
        <v>31</v>
      </c>
    </row>
    <row r="36" spans="3:34" ht="17.25" customHeight="1">
      <c r="C36" s="433" t="s">
        <v>45</v>
      </c>
      <c r="D36" s="400"/>
      <c r="E36" s="400"/>
      <c r="F36" s="400"/>
      <c r="G36" s="400"/>
      <c r="H36" s="401"/>
      <c r="I36" s="430">
        <v>68.36601307189542</v>
      </c>
      <c r="J36" s="409"/>
      <c r="K36" s="409"/>
      <c r="L36" s="409"/>
      <c r="M36" s="75" t="s">
        <v>31</v>
      </c>
      <c r="N36" s="431">
        <v>70.57654075546719</v>
      </c>
      <c r="O36" s="391"/>
      <c r="P36" s="391"/>
      <c r="Q36" s="391"/>
      <c r="R36" s="34" t="s">
        <v>31</v>
      </c>
      <c r="S36" s="489" t="s">
        <v>46</v>
      </c>
      <c r="T36" s="490"/>
      <c r="U36" s="490"/>
      <c r="V36" s="490"/>
      <c r="W36" s="490"/>
      <c r="X36" s="491"/>
      <c r="Y36" s="430">
        <v>5.490196078431373</v>
      </c>
      <c r="Z36" s="409"/>
      <c r="AA36" s="409"/>
      <c r="AB36" s="409"/>
      <c r="AC36" s="75" t="s">
        <v>31</v>
      </c>
      <c r="AD36" s="391">
        <v>6.291390728476822</v>
      </c>
      <c r="AE36" s="391"/>
      <c r="AF36" s="391"/>
      <c r="AG36" s="391"/>
      <c r="AH36" s="34" t="s">
        <v>31</v>
      </c>
    </row>
    <row r="37" spans="3:34" ht="17.25" customHeight="1" thickBot="1">
      <c r="C37" s="492" t="s">
        <v>47</v>
      </c>
      <c r="D37" s="493"/>
      <c r="E37" s="493"/>
      <c r="F37" s="493"/>
      <c r="G37" s="493"/>
      <c r="H37" s="494"/>
      <c r="I37" s="430">
        <v>1.5686274509803921</v>
      </c>
      <c r="J37" s="409"/>
      <c r="K37" s="409"/>
      <c r="L37" s="409"/>
      <c r="M37" s="75" t="s">
        <v>31</v>
      </c>
      <c r="N37" s="431">
        <v>2.783300198807157</v>
      </c>
      <c r="O37" s="391"/>
      <c r="P37" s="391"/>
      <c r="Q37" s="391"/>
      <c r="R37" s="34" t="s">
        <v>31</v>
      </c>
      <c r="S37" s="501" t="s">
        <v>48</v>
      </c>
      <c r="T37" s="502"/>
      <c r="U37" s="502"/>
      <c r="V37" s="502"/>
      <c r="W37" s="502"/>
      <c r="X37" s="503"/>
      <c r="Y37" s="419">
        <v>5.88235294117647</v>
      </c>
      <c r="Z37" s="420"/>
      <c r="AA37" s="420"/>
      <c r="AB37" s="420"/>
      <c r="AC37" s="247" t="s">
        <v>31</v>
      </c>
      <c r="AD37" s="499">
        <v>6.887417218543046</v>
      </c>
      <c r="AE37" s="499"/>
      <c r="AF37" s="499"/>
      <c r="AG37" s="499"/>
      <c r="AH37" s="349" t="s">
        <v>31</v>
      </c>
    </row>
    <row r="38" spans="3:34" ht="17.25" customHeight="1">
      <c r="C38" s="433" t="s">
        <v>46</v>
      </c>
      <c r="D38" s="400"/>
      <c r="E38" s="400"/>
      <c r="F38" s="400"/>
      <c r="G38" s="400"/>
      <c r="H38" s="401"/>
      <c r="I38" s="430">
        <v>2.7450980392156863</v>
      </c>
      <c r="J38" s="409"/>
      <c r="K38" s="409"/>
      <c r="L38" s="409"/>
      <c r="M38" s="75" t="s">
        <v>31</v>
      </c>
      <c r="N38" s="431">
        <v>3.1146454605699136</v>
      </c>
      <c r="O38" s="391"/>
      <c r="P38" s="391"/>
      <c r="Q38" s="391"/>
      <c r="R38" s="34" t="s">
        <v>31</v>
      </c>
      <c r="S38" s="11"/>
      <c r="T38" s="11"/>
      <c r="U38" s="11"/>
      <c r="V38" s="11"/>
      <c r="W38" s="11"/>
      <c r="X38" s="11"/>
      <c r="Y38" s="11"/>
      <c r="Z38" s="11"/>
      <c r="AA38" s="11"/>
      <c r="AB38" s="11"/>
      <c r="AC38" s="11"/>
      <c r="AD38" s="11"/>
      <c r="AE38" s="11"/>
      <c r="AF38" s="11"/>
      <c r="AG38" s="11"/>
      <c r="AH38" s="11"/>
    </row>
    <row r="39" spans="3:34" ht="17.25" customHeight="1" thickBot="1">
      <c r="C39" s="505" t="s">
        <v>48</v>
      </c>
      <c r="D39" s="506"/>
      <c r="E39" s="506"/>
      <c r="F39" s="506"/>
      <c r="G39" s="506"/>
      <c r="H39" s="507"/>
      <c r="I39" s="419">
        <v>0</v>
      </c>
      <c r="J39" s="420"/>
      <c r="K39" s="420"/>
      <c r="L39" s="420"/>
      <c r="M39" s="247" t="s">
        <v>31</v>
      </c>
      <c r="N39" s="504">
        <v>0</v>
      </c>
      <c r="O39" s="499"/>
      <c r="P39" s="499"/>
      <c r="Q39" s="499"/>
      <c r="R39" s="349" t="s">
        <v>31</v>
      </c>
      <c r="S39" s="11"/>
      <c r="T39" s="11"/>
      <c r="U39" s="11"/>
      <c r="V39" s="11"/>
      <c r="W39" s="11"/>
      <c r="X39" s="11"/>
      <c r="Y39" s="11"/>
      <c r="Z39" s="11"/>
      <c r="AA39" s="11"/>
      <c r="AB39" s="11"/>
      <c r="AC39" s="11"/>
      <c r="AD39" s="11"/>
      <c r="AE39" s="11"/>
      <c r="AF39" s="11"/>
      <c r="AG39" s="11"/>
      <c r="AH39" s="11"/>
    </row>
    <row r="40" spans="3:35" s="14" customFormat="1" ht="17.25" customHeight="1">
      <c r="C40" s="500" t="s">
        <v>212</v>
      </c>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row>
    <row r="41" spans="3:35" s="14" customFormat="1" ht="17.25" customHeight="1">
      <c r="C41" s="500"/>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row>
    <row r="42" ht="12" customHeight="1"/>
    <row r="43" ht="17.25">
      <c r="A43" s="3" t="s">
        <v>211</v>
      </c>
    </row>
    <row r="44" spans="1:36" ht="20.25" customHeight="1">
      <c r="A44" s="495" t="s">
        <v>49</v>
      </c>
      <c r="B44" s="495"/>
      <c r="C44" s="497" t="s">
        <v>350</v>
      </c>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row>
    <row r="45" spans="1:36" ht="20.25" customHeight="1">
      <c r="A45" s="495"/>
      <c r="B45" s="495"/>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row>
    <row r="46" spans="1:36" ht="2.25" customHeight="1">
      <c r="A46" s="495"/>
      <c r="B46" s="495"/>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row>
    <row r="47" spans="1:36" s="12" customFormat="1" ht="34.5" customHeight="1">
      <c r="A47" s="495" t="s">
        <v>49</v>
      </c>
      <c r="B47" s="495"/>
      <c r="C47" s="483" t="s">
        <v>351</v>
      </c>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row>
    <row r="48" spans="1:2" s="12" customFormat="1" ht="9" customHeight="1" thickBot="1">
      <c r="A48" s="495"/>
      <c r="B48" s="495"/>
    </row>
    <row r="49" spans="3:34" s="12" customFormat="1" ht="14.25" customHeight="1" thickTop="1">
      <c r="C49" s="535" t="s">
        <v>289</v>
      </c>
      <c r="D49" s="536"/>
      <c r="E49" s="536"/>
      <c r="F49" s="536"/>
      <c r="G49" s="536"/>
      <c r="H49" s="536"/>
      <c r="I49" s="536"/>
      <c r="J49" s="537"/>
      <c r="K49" s="510" t="s">
        <v>50</v>
      </c>
      <c r="L49" s="510"/>
      <c r="M49" s="510"/>
      <c r="N49" s="510"/>
      <c r="O49" s="510"/>
      <c r="P49" s="510"/>
      <c r="Q49" s="510"/>
      <c r="R49" s="510"/>
      <c r="S49" s="510"/>
      <c r="T49" s="510"/>
      <c r="U49" s="510"/>
      <c r="V49" s="510"/>
      <c r="W49" s="510"/>
      <c r="X49" s="510"/>
      <c r="Y49" s="510"/>
      <c r="Z49" s="510"/>
      <c r="AA49" s="510"/>
      <c r="AB49" s="510"/>
      <c r="AC49" s="510"/>
      <c r="AD49" s="510"/>
      <c r="AE49" s="511"/>
      <c r="AF49" s="511"/>
      <c r="AG49" s="511"/>
      <c r="AH49" s="512"/>
    </row>
    <row r="50" spans="3:34" s="12" customFormat="1" ht="13.5" customHeight="1">
      <c r="C50" s="538"/>
      <c r="D50" s="539"/>
      <c r="E50" s="539"/>
      <c r="F50" s="539"/>
      <c r="G50" s="539"/>
      <c r="H50" s="539"/>
      <c r="I50" s="539"/>
      <c r="J50" s="540"/>
      <c r="K50" s="508" t="s">
        <v>290</v>
      </c>
      <c r="L50" s="508"/>
      <c r="M50" s="508"/>
      <c r="N50" s="509"/>
      <c r="O50" s="524" t="s">
        <v>51</v>
      </c>
      <c r="P50" s="525"/>
      <c r="Q50" s="525"/>
      <c r="R50" s="526"/>
      <c r="S50" s="527" t="s">
        <v>214</v>
      </c>
      <c r="T50" s="528"/>
      <c r="U50" s="528"/>
      <c r="V50" s="529"/>
      <c r="W50" s="518" t="s">
        <v>205</v>
      </c>
      <c r="X50" s="519"/>
      <c r="Y50" s="519"/>
      <c r="Z50" s="520"/>
      <c r="AA50" s="518" t="s">
        <v>52</v>
      </c>
      <c r="AB50" s="530"/>
      <c r="AC50" s="530"/>
      <c r="AD50" s="530"/>
      <c r="AE50" s="518" t="s">
        <v>48</v>
      </c>
      <c r="AF50" s="530"/>
      <c r="AG50" s="530"/>
      <c r="AH50" s="531"/>
    </row>
    <row r="51" spans="3:34" s="12" customFormat="1" ht="14.25" thickBot="1">
      <c r="C51" s="538"/>
      <c r="D51" s="539"/>
      <c r="E51" s="539"/>
      <c r="F51" s="539"/>
      <c r="G51" s="539"/>
      <c r="H51" s="539"/>
      <c r="I51" s="539"/>
      <c r="J51" s="540"/>
      <c r="K51" s="513" t="s">
        <v>291</v>
      </c>
      <c r="L51" s="513"/>
      <c r="M51" s="513"/>
      <c r="N51" s="514"/>
      <c r="O51" s="515" t="s">
        <v>53</v>
      </c>
      <c r="P51" s="516"/>
      <c r="Q51" s="516"/>
      <c r="R51" s="517"/>
      <c r="S51" s="515" t="s">
        <v>215</v>
      </c>
      <c r="T51" s="516"/>
      <c r="U51" s="516"/>
      <c r="V51" s="517"/>
      <c r="W51" s="521" t="s">
        <v>206</v>
      </c>
      <c r="X51" s="522"/>
      <c r="Y51" s="522"/>
      <c r="Z51" s="523"/>
      <c r="AA51" s="532"/>
      <c r="AB51" s="533"/>
      <c r="AC51" s="533"/>
      <c r="AD51" s="533"/>
      <c r="AE51" s="532"/>
      <c r="AF51" s="533"/>
      <c r="AG51" s="533"/>
      <c r="AH51" s="534"/>
    </row>
    <row r="52" spans="3:34" ht="15.75" customHeight="1">
      <c r="C52" s="471" t="s">
        <v>286</v>
      </c>
      <c r="D52" s="472"/>
      <c r="E52" s="472"/>
      <c r="F52" s="473">
        <v>2.607646622123237</v>
      </c>
      <c r="G52" s="470"/>
      <c r="H52" s="470"/>
      <c r="I52" s="292" t="s">
        <v>31</v>
      </c>
      <c r="J52" s="293"/>
      <c r="K52" s="473">
        <v>18.97810218978102</v>
      </c>
      <c r="L52" s="470"/>
      <c r="M52" s="470"/>
      <c r="N52" s="294" t="s">
        <v>31</v>
      </c>
      <c r="O52" s="469">
        <v>8.75912408759124</v>
      </c>
      <c r="P52" s="470"/>
      <c r="Q52" s="470"/>
      <c r="R52" s="294" t="s">
        <v>31</v>
      </c>
      <c r="S52" s="469">
        <v>24.817518248175183</v>
      </c>
      <c r="T52" s="470"/>
      <c r="U52" s="470"/>
      <c r="V52" s="294" t="s">
        <v>31</v>
      </c>
      <c r="W52" s="469">
        <v>27.00729927007299</v>
      </c>
      <c r="X52" s="470"/>
      <c r="Y52" s="470"/>
      <c r="Z52" s="294" t="s">
        <v>31</v>
      </c>
      <c r="AA52" s="469">
        <v>20.437956204379564</v>
      </c>
      <c r="AB52" s="470"/>
      <c r="AC52" s="470"/>
      <c r="AD52" s="295" t="s">
        <v>31</v>
      </c>
      <c r="AE52" s="469">
        <v>0</v>
      </c>
      <c r="AF52" s="470"/>
      <c r="AG52" s="470"/>
      <c r="AH52" s="296" t="s">
        <v>31</v>
      </c>
    </row>
    <row r="53" spans="3:34" ht="13.5">
      <c r="C53" s="474" t="s">
        <v>287</v>
      </c>
      <c r="D53" s="475"/>
      <c r="E53" s="475"/>
      <c r="F53" s="476">
        <v>3.0660377358490565</v>
      </c>
      <c r="G53" s="463"/>
      <c r="H53" s="463"/>
      <c r="I53" s="335" t="s">
        <v>31</v>
      </c>
      <c r="J53" s="279"/>
      <c r="K53" s="476">
        <v>15.447154471544716</v>
      </c>
      <c r="L53" s="463"/>
      <c r="M53" s="463"/>
      <c r="N53" s="336" t="s">
        <v>31</v>
      </c>
      <c r="O53" s="462">
        <v>5.691056910569105</v>
      </c>
      <c r="P53" s="463"/>
      <c r="Q53" s="463"/>
      <c r="R53" s="336" t="s">
        <v>31</v>
      </c>
      <c r="S53" s="462">
        <v>22.76422764227642</v>
      </c>
      <c r="T53" s="463"/>
      <c r="U53" s="463"/>
      <c r="V53" s="336" t="s">
        <v>31</v>
      </c>
      <c r="W53" s="462">
        <v>36.58536585365854</v>
      </c>
      <c r="X53" s="463"/>
      <c r="Y53" s="463"/>
      <c r="Z53" s="336" t="s">
        <v>31</v>
      </c>
      <c r="AA53" s="462">
        <v>19.51219512195122</v>
      </c>
      <c r="AB53" s="463"/>
      <c r="AC53" s="463"/>
      <c r="AD53" s="337" t="s">
        <v>31</v>
      </c>
      <c r="AE53" s="462">
        <v>0</v>
      </c>
      <c r="AF53" s="463"/>
      <c r="AG53" s="463"/>
      <c r="AH53" s="338" t="s">
        <v>31</v>
      </c>
    </row>
    <row r="54" spans="3:34" ht="14.25" thickBot="1">
      <c r="C54" s="464" t="s">
        <v>288</v>
      </c>
      <c r="D54" s="465"/>
      <c r="E54" s="465"/>
      <c r="F54" s="466">
        <v>4.53077804395376</v>
      </c>
      <c r="G54" s="467"/>
      <c r="H54" s="467"/>
      <c r="I54" s="339" t="s">
        <v>31</v>
      </c>
      <c r="J54" s="340"/>
      <c r="K54" s="466">
        <v>15.04424778761062</v>
      </c>
      <c r="L54" s="467"/>
      <c r="M54" s="467"/>
      <c r="N54" s="341" t="s">
        <v>31</v>
      </c>
      <c r="O54" s="468">
        <v>8.849557522123893</v>
      </c>
      <c r="P54" s="467"/>
      <c r="Q54" s="467"/>
      <c r="R54" s="341" t="s">
        <v>31</v>
      </c>
      <c r="S54" s="468">
        <v>40.707964601769916</v>
      </c>
      <c r="T54" s="467"/>
      <c r="U54" s="467"/>
      <c r="V54" s="341" t="s">
        <v>31</v>
      </c>
      <c r="W54" s="468">
        <v>15.929203539823009</v>
      </c>
      <c r="X54" s="467"/>
      <c r="Y54" s="467"/>
      <c r="Z54" s="341" t="s">
        <v>31</v>
      </c>
      <c r="AA54" s="468">
        <v>19.469026548672566</v>
      </c>
      <c r="AB54" s="467"/>
      <c r="AC54" s="467"/>
      <c r="AD54" s="342" t="s">
        <v>31</v>
      </c>
      <c r="AE54" s="468">
        <v>0</v>
      </c>
      <c r="AF54" s="467"/>
      <c r="AG54" s="467"/>
      <c r="AH54" s="343" t="s">
        <v>31</v>
      </c>
    </row>
    <row r="55" ht="14.25" thickTop="1"/>
  </sheetData>
  <sheetProtection/>
  <mergeCells count="157">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 ref="Z16:AB16"/>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A24:B26"/>
    <mergeCell ref="I33:M33"/>
    <mergeCell ref="C24:AJ26"/>
    <mergeCell ref="Y33:AC33"/>
    <mergeCell ref="AD33:AH33"/>
    <mergeCell ref="C31:AH31"/>
    <mergeCell ref="N33:R33"/>
    <mergeCell ref="AD36:AG36"/>
    <mergeCell ref="S34:X34"/>
    <mergeCell ref="I36:L36"/>
    <mergeCell ref="C36:H36"/>
    <mergeCell ref="AD34:AG34"/>
    <mergeCell ref="Y34:AB34"/>
    <mergeCell ref="N35:Q35"/>
    <mergeCell ref="S35:X35"/>
    <mergeCell ref="N34:Q34"/>
    <mergeCell ref="I35:L35"/>
    <mergeCell ref="C49:J51"/>
    <mergeCell ref="I34:L34"/>
    <mergeCell ref="Y36:AB36"/>
    <mergeCell ref="AE16:AJ16"/>
    <mergeCell ref="AE17:AJ17"/>
    <mergeCell ref="O15:Q15"/>
    <mergeCell ref="T17:W17"/>
    <mergeCell ref="O20:Q20"/>
    <mergeCell ref="AE15:AJ15"/>
    <mergeCell ref="O21:Q21"/>
    <mergeCell ref="O50:R50"/>
    <mergeCell ref="S50:V50"/>
    <mergeCell ref="Z17:AB17"/>
    <mergeCell ref="AE50:AH51"/>
    <mergeCell ref="S52:U52"/>
    <mergeCell ref="AA52:AC52"/>
    <mergeCell ref="C44:AJ46"/>
    <mergeCell ref="K52:M52"/>
    <mergeCell ref="O52:Q52"/>
    <mergeCell ref="W52:Y52"/>
    <mergeCell ref="C39:H39"/>
    <mergeCell ref="C37:H37"/>
    <mergeCell ref="N37:Q37"/>
    <mergeCell ref="K50:N50"/>
    <mergeCell ref="K49:AH49"/>
    <mergeCell ref="K51:N51"/>
    <mergeCell ref="O51:R51"/>
    <mergeCell ref="W50:Z50"/>
    <mergeCell ref="W51:Z51"/>
    <mergeCell ref="S51:V51"/>
    <mergeCell ref="A27:B29"/>
    <mergeCell ref="C27:AJ29"/>
    <mergeCell ref="I39:L39"/>
    <mergeCell ref="AD37:AG37"/>
    <mergeCell ref="C38:H38"/>
    <mergeCell ref="C47:AJ47"/>
    <mergeCell ref="N38:Q38"/>
    <mergeCell ref="I37:L37"/>
    <mergeCell ref="C40:AI41"/>
    <mergeCell ref="A44:B46"/>
    <mergeCell ref="AD35:AG35"/>
    <mergeCell ref="S36:X36"/>
    <mergeCell ref="C35:H35"/>
    <mergeCell ref="N36:Q36"/>
    <mergeCell ref="C34:H34"/>
    <mergeCell ref="A47:B48"/>
    <mergeCell ref="Y37:AB37"/>
    <mergeCell ref="S37:X37"/>
    <mergeCell ref="N39:Q39"/>
    <mergeCell ref="I38:L38"/>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S54:U54"/>
    <mergeCell ref="W54:Y54"/>
    <mergeCell ref="AA54:AC54"/>
    <mergeCell ref="Y35:AB35"/>
    <mergeCell ref="AA50:AD51"/>
    <mergeCell ref="Z19:AB19"/>
    <mergeCell ref="AE53:AG53"/>
    <mergeCell ref="C52:E52"/>
    <mergeCell ref="F52:H52"/>
    <mergeCell ref="C53:E53"/>
    <mergeCell ref="F53:H53"/>
    <mergeCell ref="K53:M53"/>
    <mergeCell ref="O53:Q53"/>
    <mergeCell ref="C54:E54"/>
    <mergeCell ref="F54:H54"/>
    <mergeCell ref="K54:M54"/>
    <mergeCell ref="O54:Q54"/>
    <mergeCell ref="AE52:AG52"/>
    <mergeCell ref="AE54:AG54"/>
    <mergeCell ref="S53:U53"/>
    <mergeCell ref="W53:Y53"/>
    <mergeCell ref="AA53:AC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58" t="s">
        <v>55</v>
      </c>
      <c r="L4" s="459"/>
      <c r="M4" s="459"/>
      <c r="N4" s="459"/>
      <c r="O4" s="459"/>
      <c r="P4" s="459"/>
      <c r="Q4" s="459"/>
      <c r="R4" s="460"/>
      <c r="S4" s="435" t="s">
        <v>56</v>
      </c>
      <c r="T4" s="435"/>
      <c r="U4" s="435"/>
      <c r="V4" s="435"/>
      <c r="W4" s="435"/>
      <c r="X4" s="435"/>
      <c r="Y4" s="435"/>
      <c r="Z4" s="438"/>
      <c r="AA4" s="435" t="s">
        <v>57</v>
      </c>
      <c r="AB4" s="435"/>
      <c r="AC4" s="435"/>
      <c r="AD4" s="435"/>
      <c r="AE4" s="435"/>
      <c r="AF4" s="435"/>
      <c r="AG4" s="435"/>
      <c r="AH4" s="436"/>
    </row>
    <row r="5" spans="3:34" ht="18.75" customHeight="1">
      <c r="C5" s="556" t="s">
        <v>15</v>
      </c>
      <c r="D5" s="557"/>
      <c r="E5" s="557"/>
      <c r="F5" s="557"/>
      <c r="G5" s="557"/>
      <c r="H5" s="557"/>
      <c r="I5" s="557"/>
      <c r="J5" s="557"/>
      <c r="K5" s="541">
        <v>1.30764741854964</v>
      </c>
      <c r="L5" s="558"/>
      <c r="M5" s="558"/>
      <c r="N5" s="558"/>
      <c r="O5" s="558"/>
      <c r="P5" s="558"/>
      <c r="Q5" s="81" t="s">
        <v>16</v>
      </c>
      <c r="R5" s="82"/>
      <c r="S5" s="450">
        <v>1.64238120912789</v>
      </c>
      <c r="T5" s="450"/>
      <c r="U5" s="450"/>
      <c r="V5" s="450"/>
      <c r="W5" s="450"/>
      <c r="X5" s="450"/>
      <c r="Y5" s="32" t="s">
        <v>16</v>
      </c>
      <c r="Z5" s="114"/>
      <c r="AA5" s="450">
        <f>ROUND(K5,1)-ROUND(S5,1)</f>
        <v>-0.30000000000000004</v>
      </c>
      <c r="AB5" s="450"/>
      <c r="AC5" s="450"/>
      <c r="AD5" s="450"/>
      <c r="AE5" s="450"/>
      <c r="AF5" s="450"/>
      <c r="AG5" s="32"/>
      <c r="AH5" s="37"/>
    </row>
    <row r="6" spans="3:34" ht="18.75" customHeight="1">
      <c r="C6" s="433" t="s">
        <v>17</v>
      </c>
      <c r="D6" s="400"/>
      <c r="E6" s="400"/>
      <c r="F6" s="400"/>
      <c r="G6" s="400"/>
      <c r="H6" s="400"/>
      <c r="I6" s="400"/>
      <c r="J6" s="400"/>
      <c r="K6" s="430">
        <v>2.91755037516455</v>
      </c>
      <c r="L6" s="409"/>
      <c r="M6" s="409"/>
      <c r="N6" s="409"/>
      <c r="O6" s="409"/>
      <c r="P6" s="409"/>
      <c r="Q6" s="72" t="s">
        <v>16</v>
      </c>
      <c r="R6" s="75"/>
      <c r="S6" s="391">
        <v>2.2430495772893497</v>
      </c>
      <c r="T6" s="391"/>
      <c r="U6" s="391"/>
      <c r="V6" s="391"/>
      <c r="W6" s="391"/>
      <c r="X6" s="391"/>
      <c r="Y6" s="7" t="s">
        <v>16</v>
      </c>
      <c r="Z6" s="8"/>
      <c r="AA6" s="391">
        <f aca="true" t="shared" si="0" ref="AA6:AA14">ROUND(K6,1)-ROUND(S6,1)</f>
        <v>0.6999999999999997</v>
      </c>
      <c r="AB6" s="391"/>
      <c r="AC6" s="391"/>
      <c r="AD6" s="391"/>
      <c r="AE6" s="391"/>
      <c r="AF6" s="391"/>
      <c r="AG6" s="7"/>
      <c r="AH6" s="34"/>
    </row>
    <row r="7" spans="3:34" ht="18.75" customHeight="1">
      <c r="C7" s="433" t="s">
        <v>18</v>
      </c>
      <c r="D7" s="400"/>
      <c r="E7" s="400"/>
      <c r="F7" s="400"/>
      <c r="G7" s="400"/>
      <c r="H7" s="400"/>
      <c r="I7" s="400"/>
      <c r="J7" s="400"/>
      <c r="K7" s="430">
        <v>1.6064293759433201</v>
      </c>
      <c r="L7" s="409"/>
      <c r="M7" s="409"/>
      <c r="N7" s="409"/>
      <c r="O7" s="409"/>
      <c r="P7" s="409"/>
      <c r="Q7" s="72" t="s">
        <v>16</v>
      </c>
      <c r="R7" s="75"/>
      <c r="S7" s="391">
        <v>1.9048635218294898</v>
      </c>
      <c r="T7" s="391"/>
      <c r="U7" s="391"/>
      <c r="V7" s="391"/>
      <c r="W7" s="391"/>
      <c r="X7" s="391"/>
      <c r="Y7" s="7" t="s">
        <v>16</v>
      </c>
      <c r="Z7" s="8"/>
      <c r="AA7" s="391">
        <f t="shared" si="0"/>
        <v>-0.2999999999999998</v>
      </c>
      <c r="AB7" s="391"/>
      <c r="AC7" s="391"/>
      <c r="AD7" s="391"/>
      <c r="AE7" s="391"/>
      <c r="AF7" s="391"/>
      <c r="AG7" s="7"/>
      <c r="AH7" s="34"/>
    </row>
    <row r="8" spans="3:34" ht="18.75" customHeight="1">
      <c r="C8" s="433" t="s">
        <v>19</v>
      </c>
      <c r="D8" s="400"/>
      <c r="E8" s="400"/>
      <c r="F8" s="400"/>
      <c r="G8" s="400"/>
      <c r="H8" s="400"/>
      <c r="I8" s="400"/>
      <c r="J8" s="400"/>
      <c r="K8" s="430">
        <v>0.061814322190090504</v>
      </c>
      <c r="L8" s="409"/>
      <c r="M8" s="409"/>
      <c r="N8" s="409"/>
      <c r="O8" s="409"/>
      <c r="P8" s="409"/>
      <c r="Q8" s="72" t="s">
        <v>16</v>
      </c>
      <c r="R8" s="75"/>
      <c r="S8" s="391">
        <v>0.568776117394639</v>
      </c>
      <c r="T8" s="391"/>
      <c r="U8" s="391"/>
      <c r="V8" s="391"/>
      <c r="W8" s="391"/>
      <c r="X8" s="391"/>
      <c r="Y8" s="7" t="s">
        <v>16</v>
      </c>
      <c r="Z8" s="8"/>
      <c r="AA8" s="391">
        <f t="shared" si="0"/>
        <v>-0.5</v>
      </c>
      <c r="AB8" s="391"/>
      <c r="AC8" s="391"/>
      <c r="AD8" s="391"/>
      <c r="AE8" s="391"/>
      <c r="AF8" s="391"/>
      <c r="AG8" s="7"/>
      <c r="AH8" s="34"/>
    </row>
    <row r="9" spans="3:34" ht="18.75" customHeight="1">
      <c r="C9" s="433" t="s">
        <v>20</v>
      </c>
      <c r="D9" s="400"/>
      <c r="E9" s="400"/>
      <c r="F9" s="400"/>
      <c r="G9" s="400"/>
      <c r="H9" s="400"/>
      <c r="I9" s="400"/>
      <c r="J9" s="400"/>
      <c r="K9" s="430">
        <v>0.955456338679272</v>
      </c>
      <c r="L9" s="409"/>
      <c r="M9" s="409"/>
      <c r="N9" s="409"/>
      <c r="O9" s="409"/>
      <c r="P9" s="409"/>
      <c r="Q9" s="72" t="s">
        <v>16</v>
      </c>
      <c r="R9" s="75"/>
      <c r="S9" s="391">
        <v>1.07177643709503</v>
      </c>
      <c r="T9" s="391"/>
      <c r="U9" s="391"/>
      <c r="V9" s="391"/>
      <c r="W9" s="391"/>
      <c r="X9" s="391"/>
      <c r="Y9" s="7" t="s">
        <v>16</v>
      </c>
      <c r="Z9" s="8"/>
      <c r="AA9" s="391">
        <f t="shared" si="0"/>
        <v>-0.10000000000000009</v>
      </c>
      <c r="AB9" s="391"/>
      <c r="AC9" s="391"/>
      <c r="AD9" s="391"/>
      <c r="AE9" s="391"/>
      <c r="AF9" s="391"/>
      <c r="AG9" s="7"/>
      <c r="AH9" s="34"/>
    </row>
    <row r="10" spans="3:34" ht="18.75" customHeight="1" thickBot="1">
      <c r="C10" s="559" t="s">
        <v>21</v>
      </c>
      <c r="D10" s="416"/>
      <c r="E10" s="416"/>
      <c r="F10" s="416"/>
      <c r="G10" s="416"/>
      <c r="H10" s="416"/>
      <c r="I10" s="416"/>
      <c r="J10" s="416"/>
      <c r="K10" s="560">
        <v>0.907117504244697</v>
      </c>
      <c r="L10" s="561"/>
      <c r="M10" s="561"/>
      <c r="N10" s="561"/>
      <c r="O10" s="561"/>
      <c r="P10" s="561"/>
      <c r="Q10" s="76" t="s">
        <v>16</v>
      </c>
      <c r="R10" s="77"/>
      <c r="S10" s="447">
        <v>0.546998400369873</v>
      </c>
      <c r="T10" s="447"/>
      <c r="U10" s="447"/>
      <c r="V10" s="447"/>
      <c r="W10" s="447"/>
      <c r="X10" s="447"/>
      <c r="Y10" s="33" t="s">
        <v>16</v>
      </c>
      <c r="Z10" s="115"/>
      <c r="AA10" s="447">
        <f t="shared" si="0"/>
        <v>0.4</v>
      </c>
      <c r="AB10" s="447"/>
      <c r="AC10" s="447"/>
      <c r="AD10" s="447"/>
      <c r="AE10" s="447"/>
      <c r="AF10" s="447"/>
      <c r="AG10" s="33"/>
      <c r="AH10" s="117"/>
    </row>
    <row r="11" spans="3:34" ht="18.75" customHeight="1" thickBot="1" thickTop="1">
      <c r="C11" s="444" t="s">
        <v>22</v>
      </c>
      <c r="D11" s="445"/>
      <c r="E11" s="445"/>
      <c r="F11" s="445"/>
      <c r="G11" s="445"/>
      <c r="H11" s="445"/>
      <c r="I11" s="445"/>
      <c r="J11" s="445"/>
      <c r="K11" s="421">
        <v>1.22299782099297</v>
      </c>
      <c r="L11" s="422"/>
      <c r="M11" s="422"/>
      <c r="N11" s="422"/>
      <c r="O11" s="422"/>
      <c r="P11" s="422"/>
      <c r="Q11" s="79" t="s">
        <v>16</v>
      </c>
      <c r="R11" s="80"/>
      <c r="S11" s="396">
        <v>1.2756418194404002</v>
      </c>
      <c r="T11" s="396"/>
      <c r="U11" s="396"/>
      <c r="V11" s="396"/>
      <c r="W11" s="396"/>
      <c r="X11" s="396"/>
      <c r="Y11" s="78" t="s">
        <v>16</v>
      </c>
      <c r="Z11" s="373"/>
      <c r="AA11" s="396">
        <f t="shared" si="0"/>
        <v>-0.10000000000000009</v>
      </c>
      <c r="AB11" s="396"/>
      <c r="AC11" s="396"/>
      <c r="AD11" s="396"/>
      <c r="AE11" s="396"/>
      <c r="AF11" s="396"/>
      <c r="AG11" s="78"/>
      <c r="AH11" s="347"/>
    </row>
    <row r="12" spans="3:34" ht="18.75" customHeight="1" thickTop="1">
      <c r="C12" s="556" t="s">
        <v>23</v>
      </c>
      <c r="D12" s="557"/>
      <c r="E12" s="557"/>
      <c r="F12" s="557"/>
      <c r="G12" s="557"/>
      <c r="H12" s="557"/>
      <c r="I12" s="557"/>
      <c r="J12" s="557"/>
      <c r="K12" s="541">
        <v>0.228215267540304</v>
      </c>
      <c r="L12" s="542"/>
      <c r="M12" s="542"/>
      <c r="N12" s="542"/>
      <c r="O12" s="542"/>
      <c r="P12" s="542"/>
      <c r="Q12" s="81" t="s">
        <v>16</v>
      </c>
      <c r="R12" s="82"/>
      <c r="S12" s="450">
        <v>0.451571343306861</v>
      </c>
      <c r="T12" s="450"/>
      <c r="U12" s="450"/>
      <c r="V12" s="450"/>
      <c r="W12" s="450"/>
      <c r="X12" s="450"/>
      <c r="Y12" s="32" t="s">
        <v>16</v>
      </c>
      <c r="Z12" s="114"/>
      <c r="AA12" s="450">
        <f t="shared" si="0"/>
        <v>-0.3</v>
      </c>
      <c r="AB12" s="450"/>
      <c r="AC12" s="450"/>
      <c r="AD12" s="450"/>
      <c r="AE12" s="450"/>
      <c r="AF12" s="450"/>
      <c r="AG12" s="32"/>
      <c r="AH12" s="37"/>
    </row>
    <row r="13" spans="3:34" ht="18.75" customHeight="1" thickBot="1">
      <c r="C13" s="492" t="s">
        <v>24</v>
      </c>
      <c r="D13" s="493"/>
      <c r="E13" s="493"/>
      <c r="F13" s="493"/>
      <c r="G13" s="493"/>
      <c r="H13" s="493"/>
      <c r="I13" s="493"/>
      <c r="J13" s="493"/>
      <c r="K13" s="560">
        <v>0.768059784855075</v>
      </c>
      <c r="L13" s="561"/>
      <c r="M13" s="561"/>
      <c r="N13" s="561"/>
      <c r="O13" s="561"/>
      <c r="P13" s="561"/>
      <c r="Q13" s="76" t="s">
        <v>16</v>
      </c>
      <c r="R13" s="77"/>
      <c r="S13" s="447">
        <v>0.279389505575971</v>
      </c>
      <c r="T13" s="447"/>
      <c r="U13" s="447"/>
      <c r="V13" s="447"/>
      <c r="W13" s="447"/>
      <c r="X13" s="447"/>
      <c r="Y13" s="33" t="s">
        <v>16</v>
      </c>
      <c r="Z13" s="115"/>
      <c r="AA13" s="447">
        <f t="shared" si="0"/>
        <v>0.5</v>
      </c>
      <c r="AB13" s="447"/>
      <c r="AC13" s="447"/>
      <c r="AD13" s="447"/>
      <c r="AE13" s="447"/>
      <c r="AF13" s="447"/>
      <c r="AG13" s="33"/>
      <c r="AH13" s="117"/>
    </row>
    <row r="14" spans="3:34" ht="18.75" customHeight="1" thickBot="1" thickTop="1">
      <c r="C14" s="444" t="s">
        <v>25</v>
      </c>
      <c r="D14" s="445"/>
      <c r="E14" s="445"/>
      <c r="F14" s="445"/>
      <c r="G14" s="445"/>
      <c r="H14" s="445"/>
      <c r="I14" s="445"/>
      <c r="J14" s="445"/>
      <c r="K14" s="421">
        <v>0.851555388128761</v>
      </c>
      <c r="L14" s="422"/>
      <c r="M14" s="422"/>
      <c r="N14" s="422"/>
      <c r="O14" s="422"/>
      <c r="P14" s="422"/>
      <c r="Q14" s="79" t="s">
        <v>16</v>
      </c>
      <c r="R14" s="80"/>
      <c r="S14" s="396">
        <v>0.866358718468345</v>
      </c>
      <c r="T14" s="396"/>
      <c r="U14" s="396"/>
      <c r="V14" s="396"/>
      <c r="W14" s="396"/>
      <c r="X14" s="396"/>
      <c r="Y14" s="78" t="s">
        <v>16</v>
      </c>
      <c r="Z14" s="373"/>
      <c r="AA14" s="396">
        <f t="shared" si="0"/>
        <v>0</v>
      </c>
      <c r="AB14" s="396"/>
      <c r="AC14" s="396"/>
      <c r="AD14" s="396"/>
      <c r="AE14" s="396"/>
      <c r="AF14" s="396"/>
      <c r="AG14" s="78"/>
      <c r="AH14" s="347"/>
    </row>
    <row r="15" ht="14.25" thickTop="1"/>
    <row r="16" ht="14.25" thickBot="1">
      <c r="A16" s="1" t="s">
        <v>58</v>
      </c>
    </row>
    <row r="17" spans="3:37" ht="17.25" customHeight="1" thickBot="1">
      <c r="C17" s="571"/>
      <c r="D17" s="572"/>
      <c r="E17" s="572"/>
      <c r="F17" s="572"/>
      <c r="G17" s="573"/>
      <c r="H17" s="551" t="s">
        <v>26</v>
      </c>
      <c r="I17" s="488"/>
      <c r="J17" s="488"/>
      <c r="K17" s="488"/>
      <c r="L17" s="488"/>
      <c r="M17" s="442"/>
      <c r="N17" s="442"/>
      <c r="O17" s="442"/>
      <c r="P17" s="442"/>
      <c r="Q17" s="442"/>
      <c r="R17" s="442"/>
      <c r="S17" s="442"/>
      <c r="T17" s="442"/>
      <c r="U17" s="442"/>
      <c r="V17" s="562"/>
      <c r="W17" s="488" t="s">
        <v>27</v>
      </c>
      <c r="X17" s="488"/>
      <c r="Y17" s="488"/>
      <c r="Z17" s="488"/>
      <c r="AA17" s="488"/>
      <c r="AB17" s="442"/>
      <c r="AC17" s="442"/>
      <c r="AD17" s="442"/>
      <c r="AE17" s="442"/>
      <c r="AF17" s="442"/>
      <c r="AG17" s="442"/>
      <c r="AH17" s="442"/>
      <c r="AI17" s="442"/>
      <c r="AJ17" s="442"/>
      <c r="AK17" s="562"/>
    </row>
    <row r="18" spans="3:37" ht="17.25" customHeight="1" thickBot="1" thickTop="1">
      <c r="C18" s="574"/>
      <c r="D18" s="575"/>
      <c r="E18" s="575"/>
      <c r="F18" s="575"/>
      <c r="G18" s="576"/>
      <c r="H18" s="458" t="s">
        <v>28</v>
      </c>
      <c r="I18" s="459"/>
      <c r="J18" s="459"/>
      <c r="K18" s="459"/>
      <c r="L18" s="460"/>
      <c r="M18" s="506" t="s">
        <v>59</v>
      </c>
      <c r="N18" s="506"/>
      <c r="O18" s="506"/>
      <c r="P18" s="506"/>
      <c r="Q18" s="563"/>
      <c r="R18" s="564" t="s">
        <v>57</v>
      </c>
      <c r="S18" s="506"/>
      <c r="T18" s="506"/>
      <c r="U18" s="506"/>
      <c r="V18" s="506"/>
      <c r="W18" s="458" t="s">
        <v>28</v>
      </c>
      <c r="X18" s="459"/>
      <c r="Y18" s="459"/>
      <c r="Z18" s="459"/>
      <c r="AA18" s="460"/>
      <c r="AB18" s="506" t="s">
        <v>59</v>
      </c>
      <c r="AC18" s="506"/>
      <c r="AD18" s="506"/>
      <c r="AE18" s="506"/>
      <c r="AF18" s="563"/>
      <c r="AG18" s="565" t="s">
        <v>57</v>
      </c>
      <c r="AH18" s="546"/>
      <c r="AI18" s="546"/>
      <c r="AJ18" s="546"/>
      <c r="AK18" s="547"/>
    </row>
    <row r="19" spans="3:37" ht="17.25" customHeight="1">
      <c r="C19" s="580" t="s">
        <v>30</v>
      </c>
      <c r="D19" s="581"/>
      <c r="E19" s="581"/>
      <c r="F19" s="581"/>
      <c r="G19" s="582"/>
      <c r="H19" s="583">
        <v>0.932790866410756</v>
      </c>
      <c r="I19" s="584"/>
      <c r="J19" s="584"/>
      <c r="K19" s="584"/>
      <c r="L19" s="118" t="s">
        <v>31</v>
      </c>
      <c r="M19" s="578">
        <v>0.881824320304662</v>
      </c>
      <c r="N19" s="578"/>
      <c r="O19" s="578"/>
      <c r="P19" s="578"/>
      <c r="Q19" s="119" t="s">
        <v>31</v>
      </c>
      <c r="R19" s="585">
        <f>ROUND(H19,1)-ROUND(M19,1)</f>
        <v>0</v>
      </c>
      <c r="S19" s="585"/>
      <c r="T19" s="585"/>
      <c r="U19" s="577"/>
      <c r="V19" s="351"/>
      <c r="W19" s="583">
        <v>1.09102193273716</v>
      </c>
      <c r="X19" s="584"/>
      <c r="Y19" s="584"/>
      <c r="Z19" s="584"/>
      <c r="AA19" s="118" t="s">
        <v>31</v>
      </c>
      <c r="AB19" s="578">
        <v>0.929679778290135</v>
      </c>
      <c r="AC19" s="578"/>
      <c r="AD19" s="578"/>
      <c r="AE19" s="578"/>
      <c r="AF19" s="351" t="s">
        <v>31</v>
      </c>
      <c r="AG19" s="577">
        <f aca="true" t="shared" si="1" ref="AG19:AG28">ROUND(W19,1)-ROUND(AB19,1)</f>
        <v>0.20000000000000007</v>
      </c>
      <c r="AH19" s="578"/>
      <c r="AI19" s="578"/>
      <c r="AJ19" s="578"/>
      <c r="AK19" s="120"/>
    </row>
    <row r="20" spans="3:37" ht="17.25" customHeight="1">
      <c r="C20" s="579" t="s">
        <v>32</v>
      </c>
      <c r="D20" s="490"/>
      <c r="E20" s="490"/>
      <c r="F20" s="490"/>
      <c r="G20" s="491"/>
      <c r="H20" s="566">
        <v>0.831187194206349</v>
      </c>
      <c r="I20" s="567"/>
      <c r="J20" s="567"/>
      <c r="K20" s="567"/>
      <c r="L20" s="121" t="s">
        <v>31</v>
      </c>
      <c r="M20" s="568">
        <v>0.853247073115265</v>
      </c>
      <c r="N20" s="568"/>
      <c r="O20" s="568"/>
      <c r="P20" s="568"/>
      <c r="Q20" s="39" t="s">
        <v>31</v>
      </c>
      <c r="R20" s="569">
        <f aca="true" t="shared" si="2" ref="R20:R28">ROUND(H20,1)-ROUND(M20,1)</f>
        <v>-0.09999999999999998</v>
      </c>
      <c r="S20" s="569"/>
      <c r="T20" s="569"/>
      <c r="U20" s="570"/>
      <c r="V20" s="352"/>
      <c r="W20" s="566">
        <v>3.04566059515003</v>
      </c>
      <c r="X20" s="567"/>
      <c r="Y20" s="567"/>
      <c r="Z20" s="567"/>
      <c r="AA20" s="121" t="s">
        <v>31</v>
      </c>
      <c r="AB20" s="568">
        <v>2.73364813634915</v>
      </c>
      <c r="AC20" s="568"/>
      <c r="AD20" s="568"/>
      <c r="AE20" s="568"/>
      <c r="AF20" s="352" t="s">
        <v>31</v>
      </c>
      <c r="AG20" s="570">
        <f t="shared" si="1"/>
        <v>0.2999999999999998</v>
      </c>
      <c r="AH20" s="568"/>
      <c r="AI20" s="568"/>
      <c r="AJ20" s="568"/>
      <c r="AK20" s="38"/>
    </row>
    <row r="21" spans="3:37" ht="17.25" customHeight="1">
      <c r="C21" s="579" t="s">
        <v>33</v>
      </c>
      <c r="D21" s="490"/>
      <c r="E21" s="490"/>
      <c r="F21" s="490"/>
      <c r="G21" s="491"/>
      <c r="H21" s="566">
        <v>0.939469329957764</v>
      </c>
      <c r="I21" s="567"/>
      <c r="J21" s="567"/>
      <c r="K21" s="567"/>
      <c r="L21" s="121" t="s">
        <v>31</v>
      </c>
      <c r="M21" s="568">
        <v>1.0205482360934</v>
      </c>
      <c r="N21" s="568"/>
      <c r="O21" s="568"/>
      <c r="P21" s="568"/>
      <c r="Q21" s="39" t="s">
        <v>31</v>
      </c>
      <c r="R21" s="569">
        <f t="shared" si="2"/>
        <v>-0.09999999999999998</v>
      </c>
      <c r="S21" s="569"/>
      <c r="T21" s="569"/>
      <c r="U21" s="570"/>
      <c r="V21" s="352"/>
      <c r="W21" s="566">
        <v>1.03234762756431</v>
      </c>
      <c r="X21" s="567"/>
      <c r="Y21" s="567"/>
      <c r="Z21" s="567"/>
      <c r="AA21" s="121" t="s">
        <v>31</v>
      </c>
      <c r="AB21" s="568">
        <v>1.320895192835</v>
      </c>
      <c r="AC21" s="568"/>
      <c r="AD21" s="568"/>
      <c r="AE21" s="568"/>
      <c r="AF21" s="352" t="s">
        <v>31</v>
      </c>
      <c r="AG21" s="570">
        <f t="shared" si="1"/>
        <v>-0.30000000000000004</v>
      </c>
      <c r="AH21" s="568"/>
      <c r="AI21" s="568"/>
      <c r="AJ21" s="568"/>
      <c r="AK21" s="38"/>
    </row>
    <row r="22" spans="3:37" ht="17.25" customHeight="1">
      <c r="C22" s="579" t="s">
        <v>34</v>
      </c>
      <c r="D22" s="490"/>
      <c r="E22" s="490"/>
      <c r="F22" s="490"/>
      <c r="G22" s="491"/>
      <c r="H22" s="566">
        <v>1.72931568771585</v>
      </c>
      <c r="I22" s="567"/>
      <c r="J22" s="567"/>
      <c r="K22" s="567"/>
      <c r="L22" s="121" t="s">
        <v>31</v>
      </c>
      <c r="M22" s="568">
        <v>0.919287988600668</v>
      </c>
      <c r="N22" s="568"/>
      <c r="O22" s="568"/>
      <c r="P22" s="568"/>
      <c r="Q22" s="39" t="s">
        <v>31</v>
      </c>
      <c r="R22" s="569">
        <f t="shared" si="2"/>
        <v>0.7999999999999999</v>
      </c>
      <c r="S22" s="569"/>
      <c r="T22" s="569"/>
      <c r="U22" s="570"/>
      <c r="V22" s="352"/>
      <c r="W22" s="566">
        <v>0.37631228672621</v>
      </c>
      <c r="X22" s="567"/>
      <c r="Y22" s="567"/>
      <c r="Z22" s="567"/>
      <c r="AA22" s="121" t="s">
        <v>31</v>
      </c>
      <c r="AB22" s="568">
        <v>-0.761423617008152</v>
      </c>
      <c r="AC22" s="568"/>
      <c r="AD22" s="568"/>
      <c r="AE22" s="568"/>
      <c r="AF22" s="352" t="s">
        <v>31</v>
      </c>
      <c r="AG22" s="570">
        <f t="shared" si="1"/>
        <v>1.2000000000000002</v>
      </c>
      <c r="AH22" s="568"/>
      <c r="AI22" s="568"/>
      <c r="AJ22" s="568"/>
      <c r="AK22" s="38"/>
    </row>
    <row r="23" spans="3:37" ht="17.25" customHeight="1">
      <c r="C23" s="579" t="s">
        <v>35</v>
      </c>
      <c r="D23" s="490"/>
      <c r="E23" s="490"/>
      <c r="F23" s="490"/>
      <c r="G23" s="491"/>
      <c r="H23" s="566">
        <v>-0.383470363469805</v>
      </c>
      <c r="I23" s="567"/>
      <c r="J23" s="567"/>
      <c r="K23" s="567"/>
      <c r="L23" s="121" t="s">
        <v>31</v>
      </c>
      <c r="M23" s="568">
        <v>-0.282551748564462</v>
      </c>
      <c r="N23" s="568"/>
      <c r="O23" s="568"/>
      <c r="P23" s="568"/>
      <c r="Q23" s="39" t="s">
        <v>31</v>
      </c>
      <c r="R23" s="569">
        <f t="shared" si="2"/>
        <v>-0.10000000000000003</v>
      </c>
      <c r="S23" s="569"/>
      <c r="T23" s="569"/>
      <c r="U23" s="570"/>
      <c r="V23" s="352"/>
      <c r="W23" s="566">
        <v>-0.409284831323538</v>
      </c>
      <c r="X23" s="567"/>
      <c r="Y23" s="567"/>
      <c r="Z23" s="567"/>
      <c r="AA23" s="121" t="s">
        <v>31</v>
      </c>
      <c r="AB23" s="568">
        <v>-0.438483664681903</v>
      </c>
      <c r="AC23" s="568"/>
      <c r="AD23" s="568"/>
      <c r="AE23" s="568"/>
      <c r="AF23" s="352" t="s">
        <v>31</v>
      </c>
      <c r="AG23" s="570">
        <f t="shared" si="1"/>
        <v>0</v>
      </c>
      <c r="AH23" s="568"/>
      <c r="AI23" s="568"/>
      <c r="AJ23" s="568"/>
      <c r="AK23" s="38"/>
    </row>
    <row r="24" spans="3:37" ht="17.25" customHeight="1">
      <c r="C24" s="579" t="s">
        <v>36</v>
      </c>
      <c r="D24" s="490"/>
      <c r="E24" s="490"/>
      <c r="F24" s="490"/>
      <c r="G24" s="491"/>
      <c r="H24" s="566">
        <v>-0.526486299458925</v>
      </c>
      <c r="I24" s="567"/>
      <c r="J24" s="567"/>
      <c r="K24" s="567"/>
      <c r="L24" s="121" t="s">
        <v>31</v>
      </c>
      <c r="M24" s="568">
        <v>0.393038781688808</v>
      </c>
      <c r="N24" s="568"/>
      <c r="O24" s="568"/>
      <c r="P24" s="568"/>
      <c r="Q24" s="39" t="s">
        <v>31</v>
      </c>
      <c r="R24" s="569">
        <f t="shared" si="2"/>
        <v>-0.9</v>
      </c>
      <c r="S24" s="569"/>
      <c r="T24" s="569"/>
      <c r="U24" s="570"/>
      <c r="V24" s="352"/>
      <c r="W24" s="566">
        <v>0.16090600508219</v>
      </c>
      <c r="X24" s="567"/>
      <c r="Y24" s="567"/>
      <c r="Z24" s="567"/>
      <c r="AA24" s="121" t="s">
        <v>31</v>
      </c>
      <c r="AB24" s="568">
        <v>0.365985060415876</v>
      </c>
      <c r="AC24" s="568"/>
      <c r="AD24" s="568"/>
      <c r="AE24" s="568"/>
      <c r="AF24" s="352" t="s">
        <v>31</v>
      </c>
      <c r="AG24" s="570">
        <f t="shared" si="1"/>
        <v>-0.2</v>
      </c>
      <c r="AH24" s="568"/>
      <c r="AI24" s="568"/>
      <c r="AJ24" s="568"/>
      <c r="AK24" s="38"/>
    </row>
    <row r="25" spans="3:37" ht="17.25" customHeight="1">
      <c r="C25" s="579" t="s">
        <v>37</v>
      </c>
      <c r="D25" s="490"/>
      <c r="E25" s="490"/>
      <c r="F25" s="490"/>
      <c r="G25" s="491"/>
      <c r="H25" s="566">
        <v>-0.120848615080333</v>
      </c>
      <c r="I25" s="567"/>
      <c r="J25" s="567"/>
      <c r="K25" s="567"/>
      <c r="L25" s="121" t="s">
        <v>31</v>
      </c>
      <c r="M25" s="568">
        <v>0.774226242316106</v>
      </c>
      <c r="N25" s="568"/>
      <c r="O25" s="568"/>
      <c r="P25" s="568"/>
      <c r="Q25" s="39" t="s">
        <v>31</v>
      </c>
      <c r="R25" s="569">
        <f t="shared" si="2"/>
        <v>-0.9</v>
      </c>
      <c r="S25" s="569"/>
      <c r="T25" s="569"/>
      <c r="U25" s="570"/>
      <c r="V25" s="352"/>
      <c r="W25" s="566">
        <v>0.395149841597404</v>
      </c>
      <c r="X25" s="567"/>
      <c r="Y25" s="567"/>
      <c r="Z25" s="567"/>
      <c r="AA25" s="121" t="s">
        <v>31</v>
      </c>
      <c r="AB25" s="568">
        <v>1.3888343882726502</v>
      </c>
      <c r="AC25" s="568"/>
      <c r="AD25" s="568"/>
      <c r="AE25" s="568"/>
      <c r="AF25" s="352" t="s">
        <v>31</v>
      </c>
      <c r="AG25" s="570">
        <f t="shared" si="1"/>
        <v>-0.9999999999999999</v>
      </c>
      <c r="AH25" s="568"/>
      <c r="AI25" s="568"/>
      <c r="AJ25" s="568"/>
      <c r="AK25" s="38"/>
    </row>
    <row r="26" spans="3:37" ht="17.25" customHeight="1">
      <c r="C26" s="579" t="s">
        <v>38</v>
      </c>
      <c r="D26" s="490"/>
      <c r="E26" s="490"/>
      <c r="F26" s="490"/>
      <c r="G26" s="491"/>
      <c r="H26" s="566">
        <v>2.7689574698629</v>
      </c>
      <c r="I26" s="567"/>
      <c r="J26" s="567"/>
      <c r="K26" s="567"/>
      <c r="L26" s="121" t="s">
        <v>31</v>
      </c>
      <c r="M26" s="568">
        <v>1.35184306556258</v>
      </c>
      <c r="N26" s="568"/>
      <c r="O26" s="568"/>
      <c r="P26" s="568"/>
      <c r="Q26" s="39" t="s">
        <v>31</v>
      </c>
      <c r="R26" s="569">
        <f t="shared" si="2"/>
        <v>1.4</v>
      </c>
      <c r="S26" s="569"/>
      <c r="T26" s="569"/>
      <c r="U26" s="570"/>
      <c r="V26" s="352"/>
      <c r="W26" s="566">
        <v>2.76888145553152</v>
      </c>
      <c r="X26" s="567"/>
      <c r="Y26" s="567"/>
      <c r="Z26" s="567"/>
      <c r="AA26" s="121" t="s">
        <v>31</v>
      </c>
      <c r="AB26" s="568">
        <v>1.65085516239417</v>
      </c>
      <c r="AC26" s="568"/>
      <c r="AD26" s="568"/>
      <c r="AE26" s="568"/>
      <c r="AF26" s="352" t="s">
        <v>31</v>
      </c>
      <c r="AG26" s="570">
        <f t="shared" si="1"/>
        <v>1.0999999999999999</v>
      </c>
      <c r="AH26" s="568"/>
      <c r="AI26" s="568"/>
      <c r="AJ26" s="568"/>
      <c r="AK26" s="38"/>
    </row>
    <row r="27" spans="3:37" ht="17.25" customHeight="1">
      <c r="C27" s="579" t="s">
        <v>39</v>
      </c>
      <c r="D27" s="490"/>
      <c r="E27" s="490"/>
      <c r="F27" s="490"/>
      <c r="G27" s="491"/>
      <c r="H27" s="566">
        <v>3.29744160414696</v>
      </c>
      <c r="I27" s="567"/>
      <c r="J27" s="567"/>
      <c r="K27" s="567"/>
      <c r="L27" s="121" t="s">
        <v>31</v>
      </c>
      <c r="M27" s="568">
        <v>1.87189215523795</v>
      </c>
      <c r="N27" s="568"/>
      <c r="O27" s="568"/>
      <c r="P27" s="568"/>
      <c r="Q27" s="39" t="s">
        <v>31</v>
      </c>
      <c r="R27" s="569">
        <f t="shared" si="2"/>
        <v>1.4</v>
      </c>
      <c r="S27" s="569"/>
      <c r="T27" s="569"/>
      <c r="U27" s="570"/>
      <c r="V27" s="352"/>
      <c r="W27" s="566">
        <v>5.2669534275517105</v>
      </c>
      <c r="X27" s="567"/>
      <c r="Y27" s="567"/>
      <c r="Z27" s="567"/>
      <c r="AA27" s="121" t="s">
        <v>31</v>
      </c>
      <c r="AB27" s="568">
        <v>3.28592454322487</v>
      </c>
      <c r="AC27" s="568"/>
      <c r="AD27" s="568"/>
      <c r="AE27" s="568"/>
      <c r="AF27" s="352" t="s">
        <v>31</v>
      </c>
      <c r="AG27" s="570">
        <f t="shared" si="1"/>
        <v>2</v>
      </c>
      <c r="AH27" s="568"/>
      <c r="AI27" s="568"/>
      <c r="AJ27" s="568"/>
      <c r="AK27" s="38"/>
    </row>
    <row r="28" spans="3:37" ht="17.25" customHeight="1" thickBot="1">
      <c r="C28" s="501" t="s">
        <v>40</v>
      </c>
      <c r="D28" s="502"/>
      <c r="E28" s="502"/>
      <c r="F28" s="502"/>
      <c r="G28" s="565"/>
      <c r="H28" s="589">
        <v>0.07823096830904551</v>
      </c>
      <c r="I28" s="590"/>
      <c r="J28" s="590"/>
      <c r="K28" s="590"/>
      <c r="L28" s="122" t="s">
        <v>31</v>
      </c>
      <c r="M28" s="586">
        <v>0.335050216457427</v>
      </c>
      <c r="N28" s="586"/>
      <c r="O28" s="586"/>
      <c r="P28" s="586"/>
      <c r="Q28" s="123" t="s">
        <v>31</v>
      </c>
      <c r="R28" s="587">
        <f t="shared" si="2"/>
        <v>-0.19999999999999998</v>
      </c>
      <c r="S28" s="587"/>
      <c r="T28" s="587"/>
      <c r="U28" s="588"/>
      <c r="V28" s="353"/>
      <c r="W28" s="589">
        <v>0.0166966655756796</v>
      </c>
      <c r="X28" s="590"/>
      <c r="Y28" s="590"/>
      <c r="Z28" s="590"/>
      <c r="AA28" s="122" t="s">
        <v>31</v>
      </c>
      <c r="AB28" s="586">
        <v>0.442053591194063</v>
      </c>
      <c r="AC28" s="586"/>
      <c r="AD28" s="586"/>
      <c r="AE28" s="586"/>
      <c r="AF28" s="353" t="s">
        <v>31</v>
      </c>
      <c r="AG28" s="588">
        <f t="shared" si="1"/>
        <v>-0.4</v>
      </c>
      <c r="AH28" s="586"/>
      <c r="AI28" s="586"/>
      <c r="AJ28" s="586"/>
      <c r="AK28" s="40"/>
    </row>
    <row r="30" ht="14.25" thickBot="1">
      <c r="A30" s="1" t="s">
        <v>60</v>
      </c>
    </row>
    <row r="31" spans="3:34" ht="18.75" customHeight="1" thickBot="1" thickTop="1">
      <c r="C31" s="45"/>
      <c r="D31" s="68"/>
      <c r="E31" s="68"/>
      <c r="F31" s="68"/>
      <c r="G31" s="68"/>
      <c r="H31" s="68"/>
      <c r="I31" s="68"/>
      <c r="J31" s="68"/>
      <c r="K31" s="458" t="s">
        <v>55</v>
      </c>
      <c r="L31" s="459"/>
      <c r="M31" s="459"/>
      <c r="N31" s="459"/>
      <c r="O31" s="459"/>
      <c r="P31" s="459"/>
      <c r="Q31" s="459"/>
      <c r="R31" s="460"/>
      <c r="S31" s="435" t="s">
        <v>61</v>
      </c>
      <c r="T31" s="435"/>
      <c r="U31" s="435"/>
      <c r="V31" s="435"/>
      <c r="W31" s="435"/>
      <c r="X31" s="435"/>
      <c r="Y31" s="435"/>
      <c r="Z31" s="438"/>
      <c r="AA31" s="434" t="s">
        <v>56</v>
      </c>
      <c r="AB31" s="435"/>
      <c r="AC31" s="435"/>
      <c r="AD31" s="435"/>
      <c r="AE31" s="435"/>
      <c r="AF31" s="435"/>
      <c r="AG31" s="435"/>
      <c r="AH31" s="436"/>
    </row>
    <row r="32" spans="3:34" ht="18.75" customHeight="1">
      <c r="C32" s="556" t="s">
        <v>15</v>
      </c>
      <c r="D32" s="557"/>
      <c r="E32" s="557"/>
      <c r="F32" s="557"/>
      <c r="G32" s="557"/>
      <c r="H32" s="557"/>
      <c r="I32" s="557"/>
      <c r="J32" s="557"/>
      <c r="K32" s="541">
        <v>3.7946428571428568</v>
      </c>
      <c r="L32" s="542"/>
      <c r="M32" s="542"/>
      <c r="N32" s="542"/>
      <c r="O32" s="542"/>
      <c r="P32" s="81" t="s">
        <v>31</v>
      </c>
      <c r="Q32" s="81"/>
      <c r="R32" s="82"/>
      <c r="S32" s="450">
        <v>3.5916824196597354</v>
      </c>
      <c r="T32" s="450"/>
      <c r="U32" s="450"/>
      <c r="V32" s="450"/>
      <c r="W32" s="450"/>
      <c r="X32" s="32" t="s">
        <v>31</v>
      </c>
      <c r="Y32" s="32"/>
      <c r="Z32" s="114"/>
      <c r="AA32" s="450">
        <v>4.656319290465632</v>
      </c>
      <c r="AB32" s="450"/>
      <c r="AC32" s="450"/>
      <c r="AD32" s="450"/>
      <c r="AE32" s="450"/>
      <c r="AF32" s="32" t="s">
        <v>31</v>
      </c>
      <c r="AG32" s="32"/>
      <c r="AH32" s="37"/>
    </row>
    <row r="33" spans="3:34" ht="18.75" customHeight="1">
      <c r="C33" s="433" t="s">
        <v>17</v>
      </c>
      <c r="D33" s="400"/>
      <c r="E33" s="400"/>
      <c r="F33" s="400"/>
      <c r="G33" s="400"/>
      <c r="H33" s="400"/>
      <c r="I33" s="400"/>
      <c r="J33" s="400"/>
      <c r="K33" s="430">
        <v>5.804749340369393</v>
      </c>
      <c r="L33" s="409"/>
      <c r="M33" s="409"/>
      <c r="N33" s="409"/>
      <c r="O33" s="409"/>
      <c r="P33" s="72" t="s">
        <v>31</v>
      </c>
      <c r="Q33" s="72"/>
      <c r="R33" s="75"/>
      <c r="S33" s="391">
        <v>0.6321112515802781</v>
      </c>
      <c r="T33" s="391"/>
      <c r="U33" s="391"/>
      <c r="V33" s="391"/>
      <c r="W33" s="391"/>
      <c r="X33" s="7" t="s">
        <v>31</v>
      </c>
      <c r="Y33" s="7"/>
      <c r="Z33" s="8"/>
      <c r="AA33" s="391">
        <v>6.5443425076452595</v>
      </c>
      <c r="AB33" s="391"/>
      <c r="AC33" s="391"/>
      <c r="AD33" s="391"/>
      <c r="AE33" s="391"/>
      <c r="AF33" s="7" t="s">
        <v>31</v>
      </c>
      <c r="AG33" s="7"/>
      <c r="AH33" s="34"/>
    </row>
    <row r="34" spans="3:34" ht="18.75" customHeight="1">
      <c r="C34" s="433" t="s">
        <v>18</v>
      </c>
      <c r="D34" s="400"/>
      <c r="E34" s="400"/>
      <c r="F34" s="400"/>
      <c r="G34" s="400"/>
      <c r="H34" s="400"/>
      <c r="I34" s="400"/>
      <c r="J34" s="400"/>
      <c r="K34" s="430">
        <v>4.139433551198257</v>
      </c>
      <c r="L34" s="409"/>
      <c r="M34" s="409"/>
      <c r="N34" s="409"/>
      <c r="O34" s="409"/>
      <c r="P34" s="72" t="s">
        <v>31</v>
      </c>
      <c r="Q34" s="72"/>
      <c r="R34" s="75"/>
      <c r="S34" s="391">
        <v>1.1363636363636365</v>
      </c>
      <c r="T34" s="391"/>
      <c r="U34" s="391"/>
      <c r="V34" s="391"/>
      <c r="W34" s="391"/>
      <c r="X34" s="7" t="s">
        <v>31</v>
      </c>
      <c r="Y34" s="7"/>
      <c r="Z34" s="8"/>
      <c r="AA34" s="391">
        <v>7.090464547677261</v>
      </c>
      <c r="AB34" s="391"/>
      <c r="AC34" s="391"/>
      <c r="AD34" s="391"/>
      <c r="AE34" s="391"/>
      <c r="AF34" s="7" t="s">
        <v>31</v>
      </c>
      <c r="AG34" s="7"/>
      <c r="AH34" s="34"/>
    </row>
    <row r="35" spans="3:34" ht="18.75" customHeight="1">
      <c r="C35" s="433" t="s">
        <v>19</v>
      </c>
      <c r="D35" s="400"/>
      <c r="E35" s="400"/>
      <c r="F35" s="400"/>
      <c r="G35" s="400"/>
      <c r="H35" s="400"/>
      <c r="I35" s="400"/>
      <c r="J35" s="400"/>
      <c r="K35" s="430">
        <v>2.2984562607204118</v>
      </c>
      <c r="L35" s="409"/>
      <c r="M35" s="409"/>
      <c r="N35" s="409"/>
      <c r="O35" s="409"/>
      <c r="P35" s="72" t="s">
        <v>31</v>
      </c>
      <c r="Q35" s="72"/>
      <c r="R35" s="75"/>
      <c r="S35" s="391">
        <v>6.654567453115548</v>
      </c>
      <c r="T35" s="391"/>
      <c r="U35" s="391"/>
      <c r="V35" s="391"/>
      <c r="W35" s="391"/>
      <c r="X35" s="7" t="s">
        <v>31</v>
      </c>
      <c r="Y35" s="7"/>
      <c r="Z35" s="8"/>
      <c r="AA35" s="391">
        <v>3.7624492807082257</v>
      </c>
      <c r="AB35" s="391"/>
      <c r="AC35" s="391"/>
      <c r="AD35" s="391"/>
      <c r="AE35" s="391"/>
      <c r="AF35" s="7" t="s">
        <v>31</v>
      </c>
      <c r="AG35" s="7"/>
      <c r="AH35" s="34"/>
    </row>
    <row r="36" spans="3:34" ht="18.75" customHeight="1">
      <c r="C36" s="433" t="s">
        <v>20</v>
      </c>
      <c r="D36" s="400"/>
      <c r="E36" s="400"/>
      <c r="F36" s="400"/>
      <c r="G36" s="400"/>
      <c r="H36" s="400"/>
      <c r="I36" s="400"/>
      <c r="J36" s="400"/>
      <c r="K36" s="430">
        <v>2.3419203747072603</v>
      </c>
      <c r="L36" s="409"/>
      <c r="M36" s="409"/>
      <c r="N36" s="409"/>
      <c r="O36" s="409"/>
      <c r="P36" s="72" t="s">
        <v>31</v>
      </c>
      <c r="Q36" s="72"/>
      <c r="R36" s="75"/>
      <c r="S36" s="391">
        <v>2.31023102310231</v>
      </c>
      <c r="T36" s="391"/>
      <c r="U36" s="391"/>
      <c r="V36" s="391"/>
      <c r="W36" s="391"/>
      <c r="X36" s="7" t="s">
        <v>31</v>
      </c>
      <c r="Y36" s="7"/>
      <c r="Z36" s="8"/>
      <c r="AA36" s="391">
        <v>3.0828516377649327</v>
      </c>
      <c r="AB36" s="391"/>
      <c r="AC36" s="391"/>
      <c r="AD36" s="391"/>
      <c r="AE36" s="391"/>
      <c r="AF36" s="7" t="s">
        <v>31</v>
      </c>
      <c r="AG36" s="7"/>
      <c r="AH36" s="34"/>
    </row>
    <row r="37" spans="3:34" ht="18.75" customHeight="1" thickBot="1">
      <c r="C37" s="559" t="s">
        <v>21</v>
      </c>
      <c r="D37" s="416"/>
      <c r="E37" s="416"/>
      <c r="F37" s="416"/>
      <c r="G37" s="416"/>
      <c r="H37" s="416"/>
      <c r="I37" s="416"/>
      <c r="J37" s="416"/>
      <c r="K37" s="560">
        <v>3.316062176165803</v>
      </c>
      <c r="L37" s="561"/>
      <c r="M37" s="561"/>
      <c r="N37" s="561"/>
      <c r="O37" s="561"/>
      <c r="P37" s="76" t="s">
        <v>31</v>
      </c>
      <c r="Q37" s="76"/>
      <c r="R37" s="77"/>
      <c r="S37" s="447">
        <v>20.37444933920705</v>
      </c>
      <c r="T37" s="447"/>
      <c r="U37" s="447"/>
      <c r="V37" s="447"/>
      <c r="W37" s="447"/>
      <c r="X37" s="33" t="s">
        <v>31</v>
      </c>
      <c r="Y37" s="33"/>
      <c r="Z37" s="115"/>
      <c r="AA37" s="447">
        <v>2.965235173824131</v>
      </c>
      <c r="AB37" s="447"/>
      <c r="AC37" s="447"/>
      <c r="AD37" s="447"/>
      <c r="AE37" s="447"/>
      <c r="AF37" s="33" t="s">
        <v>31</v>
      </c>
      <c r="AG37" s="33"/>
      <c r="AH37" s="117"/>
    </row>
    <row r="38" spans="3:34" ht="18.75" customHeight="1" thickBot="1" thickTop="1">
      <c r="C38" s="444" t="s">
        <v>22</v>
      </c>
      <c r="D38" s="445"/>
      <c r="E38" s="445"/>
      <c r="F38" s="445"/>
      <c r="G38" s="445"/>
      <c r="H38" s="445"/>
      <c r="I38" s="445"/>
      <c r="J38" s="445"/>
      <c r="K38" s="421">
        <v>3.482864307606576</v>
      </c>
      <c r="L38" s="422"/>
      <c r="M38" s="422"/>
      <c r="N38" s="422"/>
      <c r="O38" s="422"/>
      <c r="P38" s="79" t="s">
        <v>31</v>
      </c>
      <c r="Q38" s="79"/>
      <c r="R38" s="80"/>
      <c r="S38" s="396">
        <v>6.937500000000001</v>
      </c>
      <c r="T38" s="396"/>
      <c r="U38" s="396"/>
      <c r="V38" s="396"/>
      <c r="W38" s="396"/>
      <c r="X38" s="78" t="s">
        <v>31</v>
      </c>
      <c r="Y38" s="78"/>
      <c r="Z38" s="373"/>
      <c r="AA38" s="396">
        <v>4.542913055633212</v>
      </c>
      <c r="AB38" s="396"/>
      <c r="AC38" s="396"/>
      <c r="AD38" s="396"/>
      <c r="AE38" s="396"/>
      <c r="AF38" s="78" t="s">
        <v>31</v>
      </c>
      <c r="AG38" s="78"/>
      <c r="AH38" s="347"/>
    </row>
    <row r="39" spans="3:34" ht="18.75" customHeight="1" thickTop="1">
      <c r="C39" s="556" t="s">
        <v>23</v>
      </c>
      <c r="D39" s="557"/>
      <c r="E39" s="557"/>
      <c r="F39" s="557"/>
      <c r="G39" s="557"/>
      <c r="H39" s="557"/>
      <c r="I39" s="557"/>
      <c r="J39" s="557"/>
      <c r="K39" s="541">
        <v>2.7356902356902357</v>
      </c>
      <c r="L39" s="542"/>
      <c r="M39" s="542"/>
      <c r="N39" s="542"/>
      <c r="O39" s="542"/>
      <c r="P39" s="81" t="s">
        <v>31</v>
      </c>
      <c r="Q39" s="81"/>
      <c r="R39" s="82"/>
      <c r="S39" s="450">
        <v>4.949381327334083</v>
      </c>
      <c r="T39" s="450"/>
      <c r="U39" s="450"/>
      <c r="V39" s="450"/>
      <c r="W39" s="450"/>
      <c r="X39" s="32" t="s">
        <v>31</v>
      </c>
      <c r="Y39" s="32"/>
      <c r="Z39" s="114"/>
      <c r="AA39" s="450">
        <v>3.0762371823450736</v>
      </c>
      <c r="AB39" s="450"/>
      <c r="AC39" s="450"/>
      <c r="AD39" s="450"/>
      <c r="AE39" s="450"/>
      <c r="AF39" s="32" t="s">
        <v>31</v>
      </c>
      <c r="AG39" s="32"/>
      <c r="AH39" s="37"/>
    </row>
    <row r="40" spans="3:34" ht="18.75" customHeight="1" thickBot="1">
      <c r="C40" s="492" t="s">
        <v>24</v>
      </c>
      <c r="D40" s="493"/>
      <c r="E40" s="493"/>
      <c r="F40" s="493"/>
      <c r="G40" s="493"/>
      <c r="H40" s="493"/>
      <c r="I40" s="493"/>
      <c r="J40" s="493"/>
      <c r="K40" s="560">
        <v>3.4627492130115427</v>
      </c>
      <c r="L40" s="561"/>
      <c r="M40" s="561"/>
      <c r="N40" s="561"/>
      <c r="O40" s="561"/>
      <c r="P40" s="76" t="s">
        <v>31</v>
      </c>
      <c r="Q40" s="76"/>
      <c r="R40" s="77"/>
      <c r="S40" s="447">
        <v>6.008583690987124</v>
      </c>
      <c r="T40" s="447"/>
      <c r="U40" s="447"/>
      <c r="V40" s="447"/>
      <c r="W40" s="447"/>
      <c r="X40" s="33" t="s">
        <v>31</v>
      </c>
      <c r="Y40" s="33"/>
      <c r="Z40" s="115"/>
      <c r="AA40" s="447">
        <v>3.399765533411489</v>
      </c>
      <c r="AB40" s="447"/>
      <c r="AC40" s="447"/>
      <c r="AD40" s="447"/>
      <c r="AE40" s="447"/>
      <c r="AF40" s="33" t="s">
        <v>31</v>
      </c>
      <c r="AG40" s="33"/>
      <c r="AH40" s="117"/>
    </row>
    <row r="41" spans="3:34" ht="18.75" customHeight="1" thickBot="1" thickTop="1">
      <c r="C41" s="444" t="s">
        <v>25</v>
      </c>
      <c r="D41" s="445"/>
      <c r="E41" s="445"/>
      <c r="F41" s="445"/>
      <c r="G41" s="445"/>
      <c r="H41" s="445"/>
      <c r="I41" s="445"/>
      <c r="J41" s="445"/>
      <c r="K41" s="421">
        <v>3.3120776625107076</v>
      </c>
      <c r="L41" s="422"/>
      <c r="M41" s="422"/>
      <c r="N41" s="422"/>
      <c r="O41" s="422"/>
      <c r="P41" s="79" t="s">
        <v>31</v>
      </c>
      <c r="Q41" s="79"/>
      <c r="R41" s="80"/>
      <c r="S41" s="396">
        <v>6.3515312916111855</v>
      </c>
      <c r="T41" s="396"/>
      <c r="U41" s="396"/>
      <c r="V41" s="396"/>
      <c r="W41" s="396"/>
      <c r="X41" s="78" t="s">
        <v>31</v>
      </c>
      <c r="Y41" s="78"/>
      <c r="Z41" s="373"/>
      <c r="AA41" s="396">
        <v>4.126829268292683</v>
      </c>
      <c r="AB41" s="396"/>
      <c r="AC41" s="396"/>
      <c r="AD41" s="396"/>
      <c r="AE41" s="396"/>
      <c r="AF41" s="78" t="s">
        <v>31</v>
      </c>
      <c r="AG41" s="78"/>
      <c r="AH41" s="347"/>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9:J9"/>
    <mergeCell ref="K9:P9"/>
    <mergeCell ref="S9:X9"/>
    <mergeCell ref="AA9:AF9"/>
    <mergeCell ref="C6:J6"/>
    <mergeCell ref="K6:P6"/>
    <mergeCell ref="S6:X6"/>
    <mergeCell ref="AA6:AF6"/>
    <mergeCell ref="C7:J7"/>
    <mergeCell ref="K7:P7"/>
    <mergeCell ref="K4:R4"/>
    <mergeCell ref="S4:Z4"/>
    <mergeCell ref="AA4:AH4"/>
    <mergeCell ref="C5:J5"/>
    <mergeCell ref="K5:P5"/>
    <mergeCell ref="S5:X5"/>
    <mergeCell ref="AA5:AF5"/>
    <mergeCell ref="C8:J8"/>
    <mergeCell ref="K8:P8"/>
    <mergeCell ref="S8:X8"/>
    <mergeCell ref="AA8:AF8"/>
    <mergeCell ref="S7:X7"/>
    <mergeCell ref="AA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76"/>
  <sheetViews>
    <sheetView view="pageBreakPreview" zoomScale="60" zoomScaleNormal="85" zoomScalePageLayoutView="0" workbookViewId="0" topLeftCell="A29">
      <selection activeCell="M291" sqref="A290:M291"/>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295</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thickBot="1">
      <c r="A51" s="257" t="s">
        <v>298</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hidden="1">
      <c r="A52" s="297" t="s">
        <v>174</v>
      </c>
      <c r="B52" s="298">
        <f>AVERAGE(B107:B118)</f>
        <v>1.1754314867275113</v>
      </c>
      <c r="C52" s="299">
        <f aca="true" t="shared" si="10" ref="C52:C62">ROUND(B52,1)-ROUND(B51,1)</f>
        <v>0.19999999999999996</v>
      </c>
      <c r="D52" s="300">
        <f>AVERAGE(D107:D118)</f>
        <v>2.409498960852912</v>
      </c>
      <c r="E52" s="299">
        <f aca="true" t="shared" si="11" ref="E52:E62">ROUND(D52,1)-ROUND(D51,1)</f>
        <v>1.7</v>
      </c>
      <c r="F52" s="300">
        <f>AVERAGE(F107:F118)</f>
        <v>1.7558728382160445</v>
      </c>
      <c r="G52" s="299">
        <f aca="true" t="shared" si="12" ref="G52:G62">ROUND(F52,1)-ROUND(F51,1)</f>
        <v>1.2000000000000002</v>
      </c>
      <c r="H52" s="300">
        <f>AVERAGE(H107:H118)</f>
        <v>0.8624571520293305</v>
      </c>
      <c r="I52" s="299">
        <f aca="true" t="shared" si="13" ref="I52:I62">ROUND(H52,1)-ROUND(H51,1)</f>
        <v>0.5</v>
      </c>
      <c r="J52" s="300">
        <f>AVERAGE(J107:J118)</f>
        <v>0.9586001849213218</v>
      </c>
      <c r="K52" s="299">
        <f aca="true" t="shared" si="14" ref="K52:K62">ROUND(J52,1)-ROUND(J51,1)</f>
        <v>0.5</v>
      </c>
      <c r="L52" s="300">
        <f>AVERAGE(L107:L118)</f>
        <v>3.154422860162985</v>
      </c>
      <c r="M52" s="299">
        <f aca="true" t="shared" si="15" ref="M52:M62">ROUND(L52,1)-ROUND(L51,1)</f>
        <v>2.6</v>
      </c>
      <c r="N52" s="301">
        <f>AVERAGE(N107:N118)</f>
        <v>1.6366505089243824</v>
      </c>
      <c r="O52" s="302">
        <f aca="true" t="shared" si="16" ref="O52:O62">ROUND(N52,1)-ROUND(N51,1)</f>
        <v>1</v>
      </c>
      <c r="P52" s="298">
        <f>AVERAGE(P107:P118)</f>
        <v>0.3592661474042795</v>
      </c>
      <c r="Q52" s="299">
        <f aca="true" t="shared" si="17" ref="Q52:Q62">ROUND(P52,1)-ROUND(P51,1)</f>
        <v>0.10000000000000003</v>
      </c>
      <c r="R52" s="300">
        <f>AVERAGE(R107:R118)</f>
        <v>0.892281056745598</v>
      </c>
      <c r="S52" s="299">
        <f aca="true" t="shared" si="18" ref="S52:S62">ROUND(R52,1)-ROUND(R51,1)</f>
        <v>0.20000000000000007</v>
      </c>
      <c r="T52" s="301">
        <f>AVERAGE(T107:T118)</f>
        <v>1.2068216008677013</v>
      </c>
      <c r="U52" s="302">
        <f aca="true" t="shared" si="19" ref="U52:U62">ROUND(T52,1)-ROUND(T51,1)</f>
        <v>0.7</v>
      </c>
    </row>
    <row r="53" spans="1:21" s="14" customFormat="1" ht="15.75" customHeight="1" hidden="1">
      <c r="A53" s="297" t="s">
        <v>175</v>
      </c>
      <c r="B53" s="298">
        <f>_xlfn.IFERROR(AVERAGE(B119:B130),0)</f>
        <v>0</v>
      </c>
      <c r="C53" s="299">
        <f t="shared" si="10"/>
        <v>-1.2</v>
      </c>
      <c r="D53" s="300">
        <f>_xlfn.IFERROR(AVERAGE(D119:D130),0)</f>
        <v>0</v>
      </c>
      <c r="E53" s="299">
        <f t="shared" si="11"/>
        <v>-2.4</v>
      </c>
      <c r="F53" s="300">
        <f>_xlfn.IFERROR(AVERAGE(F119:F130),0)</f>
        <v>0</v>
      </c>
      <c r="G53" s="299">
        <f t="shared" si="12"/>
        <v>-1.8</v>
      </c>
      <c r="H53" s="300">
        <f>_xlfn.IFERROR(AVERAGE(H119:H130),0)</f>
        <v>0</v>
      </c>
      <c r="I53" s="299">
        <f t="shared" si="13"/>
        <v>-0.9</v>
      </c>
      <c r="J53" s="300">
        <f>_xlfn.IFERROR(AVERAGE(J119:J130),0)</f>
        <v>0</v>
      </c>
      <c r="K53" s="299">
        <f t="shared" si="14"/>
        <v>-1</v>
      </c>
      <c r="L53" s="300">
        <f>_xlfn.IFERROR(AVERAGE(L119:L130),0)</f>
        <v>0</v>
      </c>
      <c r="M53" s="299">
        <f t="shared" si="15"/>
        <v>-3.2</v>
      </c>
      <c r="N53" s="301">
        <f>_xlfn.IFERROR(AVERAGE(N119:N130),0)</f>
        <v>0</v>
      </c>
      <c r="O53" s="302">
        <f t="shared" si="16"/>
        <v>-1.6</v>
      </c>
      <c r="P53" s="298">
        <f>_xlfn.IFERROR(AVERAGE(P119:P130),0)</f>
        <v>0</v>
      </c>
      <c r="Q53" s="299">
        <f t="shared" si="17"/>
        <v>-0.4</v>
      </c>
      <c r="R53" s="300">
        <f>_xlfn.IFERROR(AVERAGE(R119:R130),0)</f>
        <v>0</v>
      </c>
      <c r="S53" s="299">
        <f t="shared" si="18"/>
        <v>-0.9</v>
      </c>
      <c r="T53" s="301">
        <f>_xlfn.IFERROR(AVERAGE(T119:T130),0)</f>
        <v>0</v>
      </c>
      <c r="U53" s="302">
        <f t="shared" si="19"/>
        <v>-1.2</v>
      </c>
    </row>
    <row r="54" spans="1:21" s="14" customFormat="1" ht="15.75" customHeight="1" hidden="1">
      <c r="A54" s="297" t="s">
        <v>176</v>
      </c>
      <c r="B54" s="298">
        <f>_xlfn.IFERROR(AVERAGE(B131:B142),0)</f>
        <v>0</v>
      </c>
      <c r="C54" s="299">
        <f t="shared" si="10"/>
        <v>0</v>
      </c>
      <c r="D54" s="300">
        <f>_xlfn.IFERROR(AVERAGE(D131:D142),0)</f>
        <v>0</v>
      </c>
      <c r="E54" s="299">
        <f t="shared" si="11"/>
        <v>0</v>
      </c>
      <c r="F54" s="300">
        <f>_xlfn.IFERROR(AVERAGE(F131:F142),0)</f>
        <v>0</v>
      </c>
      <c r="G54" s="299">
        <f t="shared" si="12"/>
        <v>0</v>
      </c>
      <c r="H54" s="300">
        <f>_xlfn.IFERROR(AVERAGE(H131:H142),0)</f>
        <v>0</v>
      </c>
      <c r="I54" s="299">
        <f t="shared" si="13"/>
        <v>0</v>
      </c>
      <c r="J54" s="300">
        <f>_xlfn.IFERROR(AVERAGE(J131:J142),0)</f>
        <v>0</v>
      </c>
      <c r="K54" s="299">
        <f t="shared" si="14"/>
        <v>0</v>
      </c>
      <c r="L54" s="300">
        <f>_xlfn.IFERROR(AVERAGE(L131:L142),0)</f>
        <v>0</v>
      </c>
      <c r="M54" s="299">
        <f t="shared" si="15"/>
        <v>0</v>
      </c>
      <c r="N54" s="301">
        <f>_xlfn.IFERROR(AVERAGE(N131:N142),0)</f>
        <v>0</v>
      </c>
      <c r="O54" s="302">
        <f t="shared" si="16"/>
        <v>0</v>
      </c>
      <c r="P54" s="298">
        <f>_xlfn.IFERROR(AVERAGE(P131:P142),0)</f>
        <v>0</v>
      </c>
      <c r="Q54" s="299">
        <f t="shared" si="17"/>
        <v>0</v>
      </c>
      <c r="R54" s="300">
        <f>_xlfn.IFERROR(AVERAGE(R131:R142),0)</f>
        <v>0</v>
      </c>
      <c r="S54" s="299">
        <f t="shared" si="18"/>
        <v>0</v>
      </c>
      <c r="T54" s="301">
        <f>_xlfn.IFERROR(AVERAGE(T131:T142),0)</f>
        <v>0</v>
      </c>
      <c r="U54" s="302">
        <f t="shared" si="19"/>
        <v>0</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272</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273</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274</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275</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276</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277</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278</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279</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280</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281</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282</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273</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294</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275</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276</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277</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278</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296</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321</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322</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323</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324</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326</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327</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329</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331</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332</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333</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324" t="s">
        <v>334</v>
      </c>
      <c r="B93" s="325">
        <v>0.7124895222129086</v>
      </c>
      <c r="C93" s="326">
        <f t="shared" si="29"/>
        <v>-2.8</v>
      </c>
      <c r="D93" s="327">
        <v>0.884450784593438</v>
      </c>
      <c r="E93" s="326">
        <f t="shared" si="30"/>
        <v>-2</v>
      </c>
      <c r="F93" s="327">
        <v>0.9193054136874361</v>
      </c>
      <c r="G93" s="326">
        <f t="shared" si="21"/>
        <v>-1.7000000000000002</v>
      </c>
      <c r="H93" s="327">
        <v>1.2405699916177704</v>
      </c>
      <c r="I93" s="326">
        <f t="shared" si="22"/>
        <v>-1.3</v>
      </c>
      <c r="J93" s="327">
        <v>0.37936267071320184</v>
      </c>
      <c r="K93" s="326">
        <f t="shared" si="23"/>
        <v>-1.5</v>
      </c>
      <c r="L93" s="327">
        <v>0.21893814997263275</v>
      </c>
      <c r="M93" s="326">
        <f t="shared" si="24"/>
        <v>-0.3</v>
      </c>
      <c r="N93" s="328">
        <v>0.8086707474588645</v>
      </c>
      <c r="O93" s="329">
        <f t="shared" si="25"/>
        <v>-1.4999999999999998</v>
      </c>
      <c r="P93" s="325">
        <v>0.790421945832849</v>
      </c>
      <c r="Q93" s="326">
        <f t="shared" si="26"/>
        <v>0</v>
      </c>
      <c r="R93" s="327">
        <v>1.92090395480226</v>
      </c>
      <c r="S93" s="326">
        <f t="shared" si="27"/>
        <v>0.2999999999999998</v>
      </c>
      <c r="T93" s="328">
        <v>0.9048683984173405</v>
      </c>
      <c r="U93" s="329">
        <f t="shared" si="28"/>
        <v>-0.9999999999999999</v>
      </c>
    </row>
    <row r="94" spans="1:21" s="14" customFormat="1" ht="16.5" customHeight="1" thickBot="1" thickTop="1">
      <c r="A94" s="313" t="s">
        <v>335</v>
      </c>
      <c r="B94" s="314">
        <v>0.6734006734006733</v>
      </c>
      <c r="C94" s="149">
        <f t="shared" si="29"/>
        <v>-1.9000000000000001</v>
      </c>
      <c r="D94" s="315">
        <v>-0.07921837866385001</v>
      </c>
      <c r="E94" s="149">
        <f t="shared" si="30"/>
        <v>-2.1</v>
      </c>
      <c r="F94" s="315">
        <v>-0.08183306055646482</v>
      </c>
      <c r="G94" s="149">
        <f aca="true" t="shared" si="31" ref="G94:G103">ROUND(F94,1)-ROUND(F82,1)</f>
        <v>-2.6</v>
      </c>
      <c r="H94" s="315">
        <v>0.30324236062514576</v>
      </c>
      <c r="I94" s="149">
        <f aca="true" t="shared" si="32" ref="I94:I103">ROUND(H94,1)-ROUND(H82,1)</f>
        <v>-2.3000000000000003</v>
      </c>
      <c r="J94" s="315">
        <v>-0.13080444735120994</v>
      </c>
      <c r="K94" s="149">
        <f aca="true" t="shared" si="33" ref="K94:K103">ROUND(J94,1)-ROUND(J82,1)</f>
        <v>-1.1</v>
      </c>
      <c r="L94" s="315">
        <v>0.23816612086930636</v>
      </c>
      <c r="M94" s="149">
        <f aca="true" t="shared" si="34" ref="M94:M103">ROUND(L94,1)-ROUND(L82,1)</f>
        <v>1.1</v>
      </c>
      <c r="N94" s="316">
        <v>0.18719806763285024</v>
      </c>
      <c r="O94" s="317">
        <f aca="true" t="shared" si="35" ref="O94:O103">ROUND(N94,1)-ROUND(N82,1)</f>
        <v>-1.6</v>
      </c>
      <c r="P94" s="314">
        <v>0.7038775006174364</v>
      </c>
      <c r="Q94" s="149">
        <f aca="true" t="shared" si="36" ref="Q94:Q103">ROUND(P94,1)-ROUND(P82,1)</f>
        <v>-0.5</v>
      </c>
      <c r="R94" s="315">
        <v>1.1680482290881689</v>
      </c>
      <c r="S94" s="149">
        <f aca="true" t="shared" si="37" ref="S94:S103">ROUND(R94,1)-ROUND(R82,1)</f>
        <v>0.29999999999999993</v>
      </c>
      <c r="T94" s="316">
        <v>0.43570591681312243</v>
      </c>
      <c r="U94" s="317">
        <f aca="true" t="shared" si="38" ref="U94:U103">ROUND(T94,1)-ROUND(T82,1)</f>
        <v>-1.1</v>
      </c>
    </row>
    <row r="95" spans="1:21" s="14" customFormat="1" ht="16.5" customHeight="1" thickTop="1">
      <c r="A95" s="318" t="s">
        <v>297</v>
      </c>
      <c r="B95" s="319">
        <v>1.4967637540453074</v>
      </c>
      <c r="C95" s="320">
        <f t="shared" si="29"/>
        <v>-0.19999999999999996</v>
      </c>
      <c r="D95" s="321">
        <v>-0.4996668887408394</v>
      </c>
      <c r="E95" s="320">
        <f t="shared" si="30"/>
        <v>-0.9</v>
      </c>
      <c r="F95" s="321">
        <v>-0.9060022650056626</v>
      </c>
      <c r="G95" s="320">
        <f t="shared" si="31"/>
        <v>-4.6000000000000005</v>
      </c>
      <c r="H95" s="321">
        <v>0.33203125</v>
      </c>
      <c r="I95" s="320">
        <f t="shared" si="32"/>
        <v>-1.2</v>
      </c>
      <c r="J95" s="321">
        <v>0.07142857142857142</v>
      </c>
      <c r="K95" s="320">
        <f t="shared" si="33"/>
        <v>-2.3</v>
      </c>
      <c r="L95" s="321">
        <v>0.3828274541974296</v>
      </c>
      <c r="M95" s="320">
        <f t="shared" si="34"/>
        <v>3.8</v>
      </c>
      <c r="N95" s="322">
        <v>0.2782145881214467</v>
      </c>
      <c r="O95" s="323">
        <f t="shared" si="35"/>
        <v>-0.6000000000000001</v>
      </c>
      <c r="P95" s="319">
        <v>0.7037126910943946</v>
      </c>
      <c r="Q95" s="320">
        <f t="shared" si="36"/>
        <v>-0.6000000000000001</v>
      </c>
      <c r="R95" s="321">
        <v>1.436265709156194</v>
      </c>
      <c r="S95" s="320">
        <f t="shared" si="37"/>
        <v>0.09999999999999987</v>
      </c>
      <c r="T95" s="322">
        <v>0.522477413736802</v>
      </c>
      <c r="U95" s="323">
        <f t="shared" si="38"/>
        <v>-0.5</v>
      </c>
    </row>
    <row r="96" spans="1:21" s="14" customFormat="1" ht="16.5" customHeight="1">
      <c r="A96" s="257" t="s">
        <v>281</v>
      </c>
      <c r="B96" s="133">
        <v>0.6048387096774194</v>
      </c>
      <c r="C96" s="54">
        <f t="shared" si="29"/>
        <v>-0.20000000000000007</v>
      </c>
      <c r="D96" s="59">
        <v>-0.06738544474393532</v>
      </c>
      <c r="E96" s="54">
        <f t="shared" si="30"/>
        <v>-0.6</v>
      </c>
      <c r="F96" s="59">
        <v>0.5076142131979695</v>
      </c>
      <c r="G96" s="54">
        <f t="shared" si="31"/>
        <v>-1.9</v>
      </c>
      <c r="H96" s="59">
        <v>0.2912621359223301</v>
      </c>
      <c r="I96" s="54">
        <f t="shared" si="32"/>
        <v>-0.7</v>
      </c>
      <c r="J96" s="59">
        <v>0.47318611987381703</v>
      </c>
      <c r="K96" s="54">
        <f t="shared" si="33"/>
        <v>0.09999999999999998</v>
      </c>
      <c r="L96" s="59">
        <v>0.2738892270237371</v>
      </c>
      <c r="M96" s="54">
        <f t="shared" si="34"/>
        <v>1.8</v>
      </c>
      <c r="N96" s="147">
        <v>0.2999877556018122</v>
      </c>
      <c r="O96" s="148">
        <f t="shared" si="35"/>
        <v>-0.2</v>
      </c>
      <c r="P96" s="133">
        <v>0.6614093106079878</v>
      </c>
      <c r="Q96" s="54">
        <f t="shared" si="36"/>
        <v>-0.30000000000000004</v>
      </c>
      <c r="R96" s="59">
        <v>1.1212333566923616</v>
      </c>
      <c r="S96" s="54">
        <f t="shared" si="37"/>
        <v>-0.19999999999999996</v>
      </c>
      <c r="T96" s="147">
        <v>0.49168207024029575</v>
      </c>
      <c r="U96" s="148">
        <f t="shared" si="38"/>
        <v>-0.19999999999999996</v>
      </c>
    </row>
    <row r="97" spans="1:21" s="1" customFormat="1" ht="16.5" customHeight="1">
      <c r="A97" s="257" t="s">
        <v>282</v>
      </c>
      <c r="B97" s="133">
        <v>0.7831821929101401</v>
      </c>
      <c r="C97" s="54">
        <f t="shared" si="29"/>
        <v>0.20000000000000007</v>
      </c>
      <c r="D97" s="59">
        <v>0.7365249414127887</v>
      </c>
      <c r="E97" s="54">
        <f t="shared" si="30"/>
        <v>1.2999999999999998</v>
      </c>
      <c r="F97" s="59">
        <v>0.08912655971479501</v>
      </c>
      <c r="G97" s="54">
        <f t="shared" si="31"/>
        <v>-0.9</v>
      </c>
      <c r="H97" s="59">
        <v>-0.04783544606553456</v>
      </c>
      <c r="I97" s="54">
        <f t="shared" si="32"/>
        <v>-0.9</v>
      </c>
      <c r="J97" s="59">
        <v>-0.08012820512820512</v>
      </c>
      <c r="K97" s="54">
        <f t="shared" si="33"/>
        <v>-0.1</v>
      </c>
      <c r="L97" s="59">
        <v>-0.3439052350019106</v>
      </c>
      <c r="M97" s="54">
        <f t="shared" si="34"/>
        <v>0.39999999999999997</v>
      </c>
      <c r="N97" s="147">
        <v>0.20574720526712847</v>
      </c>
      <c r="O97" s="148">
        <f t="shared" si="35"/>
        <v>0</v>
      </c>
      <c r="P97" s="133">
        <v>0.43943971436418566</v>
      </c>
      <c r="Q97" s="54">
        <f t="shared" si="36"/>
        <v>-0.6</v>
      </c>
      <c r="R97" s="59">
        <v>0.8566978193146416</v>
      </c>
      <c r="S97" s="54">
        <f t="shared" si="37"/>
        <v>-0.4999999999999999</v>
      </c>
      <c r="T97" s="147">
        <v>0.3438254676435676</v>
      </c>
      <c r="U97" s="148">
        <f t="shared" si="38"/>
        <v>-0.3</v>
      </c>
    </row>
    <row r="98" spans="1:21" s="14" customFormat="1" ht="16.5" customHeight="1">
      <c r="A98" s="257" t="s">
        <v>283</v>
      </c>
      <c r="B98" s="133">
        <v>1.1645569620253164</v>
      </c>
      <c r="C98" s="54">
        <f t="shared" si="29"/>
        <v>1.3</v>
      </c>
      <c r="D98" s="59">
        <v>-0.22010271460014674</v>
      </c>
      <c r="E98" s="54">
        <f t="shared" si="30"/>
        <v>-1.1</v>
      </c>
      <c r="F98" s="59">
        <v>-0.425531914893617</v>
      </c>
      <c r="G98" s="54">
        <f t="shared" si="31"/>
        <v>0.5</v>
      </c>
      <c r="H98" s="59">
        <v>-1.5546310488285526</v>
      </c>
      <c r="I98" s="54">
        <f t="shared" si="32"/>
        <v>-2</v>
      </c>
      <c r="J98" s="59">
        <v>0.10080645161290322</v>
      </c>
      <c r="K98" s="54">
        <f t="shared" si="33"/>
        <v>0</v>
      </c>
      <c r="L98" s="59">
        <v>-0.26611472501478417</v>
      </c>
      <c r="M98" s="54">
        <f t="shared" si="34"/>
        <v>0.6000000000000001</v>
      </c>
      <c r="N98" s="147">
        <v>-0.452183302962813</v>
      </c>
      <c r="O98" s="148">
        <f t="shared" si="35"/>
        <v>-0.6</v>
      </c>
      <c r="P98" s="133">
        <v>0.18055973517905505</v>
      </c>
      <c r="Q98" s="54">
        <f t="shared" si="36"/>
        <v>0.8</v>
      </c>
      <c r="R98" s="59">
        <v>-0.3518373729476153</v>
      </c>
      <c r="S98" s="54">
        <f t="shared" si="37"/>
        <v>-0.2</v>
      </c>
      <c r="T98" s="147">
        <v>-0.26643353732151037</v>
      </c>
      <c r="U98" s="148">
        <f t="shared" si="38"/>
        <v>-0.19999999999999998</v>
      </c>
    </row>
    <row r="99" spans="1:21" s="1" customFormat="1" ht="16.5" customHeight="1">
      <c r="A99" s="257" t="s">
        <v>284</v>
      </c>
      <c r="B99" s="133">
        <v>0.18932222642938282</v>
      </c>
      <c r="C99" s="54">
        <f t="shared" si="29"/>
        <v>-0.2</v>
      </c>
      <c r="D99" s="59">
        <v>0.322061191626409</v>
      </c>
      <c r="E99" s="54">
        <f t="shared" si="30"/>
        <v>0.5</v>
      </c>
      <c r="F99" s="59">
        <v>-0.20898641588296762</v>
      </c>
      <c r="G99" s="54">
        <f t="shared" si="31"/>
        <v>-0.30000000000000004</v>
      </c>
      <c r="H99" s="59">
        <v>-0.037601052829479224</v>
      </c>
      <c r="I99" s="54">
        <f t="shared" si="32"/>
        <v>-0.7</v>
      </c>
      <c r="J99" s="59">
        <v>-0.6769825918762089</v>
      </c>
      <c r="K99" s="54">
        <f t="shared" si="33"/>
        <v>-0.7999999999999999</v>
      </c>
      <c r="L99" s="59">
        <v>-0.5300353356890459</v>
      </c>
      <c r="M99" s="54">
        <f t="shared" si="34"/>
        <v>0.8</v>
      </c>
      <c r="N99" s="147">
        <v>-0.04952947003467063</v>
      </c>
      <c r="O99" s="148">
        <f t="shared" si="35"/>
        <v>0</v>
      </c>
      <c r="P99" s="133">
        <v>-0.20908837468636743</v>
      </c>
      <c r="Q99" s="54">
        <f t="shared" si="36"/>
        <v>-0.5</v>
      </c>
      <c r="R99" s="59">
        <v>-0.260707635009311</v>
      </c>
      <c r="S99" s="54">
        <f t="shared" si="37"/>
        <v>-1.1</v>
      </c>
      <c r="T99" s="147">
        <v>-0.12087362454151385</v>
      </c>
      <c r="U99" s="148">
        <f t="shared" si="38"/>
        <v>-0.2</v>
      </c>
    </row>
    <row r="100" spans="1:21" s="1" customFormat="1" ht="16.5" customHeight="1">
      <c r="A100" s="257" t="s">
        <v>273</v>
      </c>
      <c r="B100" s="133">
        <v>0.669176076955249</v>
      </c>
      <c r="C100" s="54">
        <f t="shared" si="29"/>
        <v>-0.20000000000000007</v>
      </c>
      <c r="D100" s="59">
        <v>2.09511140671766</v>
      </c>
      <c r="E100" s="54">
        <f t="shared" si="30"/>
        <v>0.40000000000000013</v>
      </c>
      <c r="F100" s="59">
        <v>0.0789889415481833</v>
      </c>
      <c r="G100" s="54">
        <f t="shared" si="31"/>
        <v>0.1</v>
      </c>
      <c r="H100" s="59">
        <v>-0.176616036736136</v>
      </c>
      <c r="I100" s="54">
        <f t="shared" si="32"/>
        <v>-1.3</v>
      </c>
      <c r="J100" s="59">
        <v>0.755429650613787</v>
      </c>
      <c r="K100" s="54">
        <f t="shared" si="33"/>
        <v>0.5</v>
      </c>
      <c r="L100" s="59">
        <v>-0.44362292051756</v>
      </c>
      <c r="M100" s="54">
        <f t="shared" si="34"/>
        <v>0.29999999999999993</v>
      </c>
      <c r="N100" s="147">
        <v>0.410192666252331</v>
      </c>
      <c r="O100" s="148">
        <f t="shared" si="35"/>
        <v>-0.29999999999999993</v>
      </c>
      <c r="P100" s="133">
        <v>-0.0432525951557093</v>
      </c>
      <c r="Q100" s="54">
        <f t="shared" si="36"/>
        <v>0</v>
      </c>
      <c r="R100" s="59">
        <v>-0.325262016624503</v>
      </c>
      <c r="S100" s="54">
        <f t="shared" si="37"/>
        <v>-1</v>
      </c>
      <c r="T100" s="147">
        <v>0.209359128445702</v>
      </c>
      <c r="U100" s="148">
        <f t="shared" si="38"/>
        <v>-0.3</v>
      </c>
    </row>
    <row r="101" spans="1:21" s="1" customFormat="1" ht="16.5" customHeight="1">
      <c r="A101" s="257" t="s">
        <v>274</v>
      </c>
      <c r="B101" s="133">
        <v>-0.134649910233393</v>
      </c>
      <c r="C101" s="54">
        <f t="shared" si="29"/>
        <v>-0.2</v>
      </c>
      <c r="D101" s="59">
        <v>-0.997150997150997</v>
      </c>
      <c r="E101" s="54">
        <f t="shared" si="30"/>
        <v>-2.2</v>
      </c>
      <c r="F101" s="59">
        <v>-0.462249614791988</v>
      </c>
      <c r="G101" s="54">
        <f t="shared" si="31"/>
        <v>2.7</v>
      </c>
      <c r="H101" s="59">
        <v>0.337457817772778</v>
      </c>
      <c r="I101" s="54">
        <f t="shared" si="32"/>
        <v>-0.7</v>
      </c>
      <c r="J101" s="59">
        <v>0.634057971014493</v>
      </c>
      <c r="K101" s="54">
        <f t="shared" si="33"/>
        <v>0.3</v>
      </c>
      <c r="L101" s="59">
        <v>0</v>
      </c>
      <c r="M101" s="54">
        <f t="shared" si="34"/>
        <v>-0.1</v>
      </c>
      <c r="N101" s="147">
        <v>-0.0795808740632668</v>
      </c>
      <c r="O101" s="148">
        <f t="shared" si="35"/>
        <v>-0.6</v>
      </c>
      <c r="P101" s="133">
        <v>0.17852238396045</v>
      </c>
      <c r="Q101" s="54">
        <f t="shared" si="36"/>
        <v>0</v>
      </c>
      <c r="R101" s="59">
        <v>-0.0764233855559801</v>
      </c>
      <c r="S101" s="54">
        <f t="shared" si="37"/>
        <v>-0.5</v>
      </c>
      <c r="T101" s="147">
        <v>-0.00400352310032829</v>
      </c>
      <c r="U101" s="148">
        <f t="shared" si="38"/>
        <v>-0.4</v>
      </c>
    </row>
    <row r="102" spans="1:21" s="1" customFormat="1" ht="16.5" customHeight="1">
      <c r="A102" s="257" t="s">
        <v>275</v>
      </c>
      <c r="B102" s="133">
        <v>1.86781609195402</v>
      </c>
      <c r="C102" s="54">
        <f t="shared" si="29"/>
        <v>0.5999999999999999</v>
      </c>
      <c r="D102" s="59">
        <v>0.253347810351068</v>
      </c>
      <c r="E102" s="54">
        <f t="shared" si="30"/>
        <v>-0.39999999999999997</v>
      </c>
      <c r="F102" s="59">
        <v>1.68697282099344</v>
      </c>
      <c r="G102" s="54">
        <f t="shared" si="31"/>
        <v>0.7999999999999999</v>
      </c>
      <c r="H102" s="59">
        <v>0.432474936111657</v>
      </c>
      <c r="I102" s="54">
        <f t="shared" si="32"/>
        <v>-0.19999999999999996</v>
      </c>
      <c r="J102" s="59">
        <v>1.75953079178886</v>
      </c>
      <c r="K102" s="54">
        <f t="shared" si="33"/>
        <v>0.8</v>
      </c>
      <c r="L102" s="59">
        <v>0.158982511923688</v>
      </c>
      <c r="M102" s="54">
        <f t="shared" si="34"/>
        <v>-0.09999999999999998</v>
      </c>
      <c r="N102" s="147">
        <v>0.76895436579231</v>
      </c>
      <c r="O102" s="148">
        <f t="shared" si="35"/>
        <v>0.10000000000000009</v>
      </c>
      <c r="P102" s="133">
        <v>0.327186198691255</v>
      </c>
      <c r="Q102" s="54">
        <f t="shared" si="36"/>
        <v>0</v>
      </c>
      <c r="R102" s="59">
        <v>0.710339384372534</v>
      </c>
      <c r="S102" s="54">
        <f t="shared" si="37"/>
        <v>-0.6000000000000001</v>
      </c>
      <c r="T102" s="147">
        <v>0.634358952228887</v>
      </c>
      <c r="U102" s="148">
        <f t="shared" si="38"/>
        <v>0</v>
      </c>
    </row>
    <row r="103" spans="1:21" s="1" customFormat="1" ht="16.5" customHeight="1">
      <c r="A103" s="257" t="s">
        <v>276</v>
      </c>
      <c r="B103" s="133">
        <v>2.4769305488101</v>
      </c>
      <c r="C103" s="54">
        <f t="shared" si="29"/>
        <v>1.2</v>
      </c>
      <c r="D103" s="59">
        <v>2.1673891297099</v>
      </c>
      <c r="E103" s="54">
        <f t="shared" si="30"/>
        <v>0.9000000000000001</v>
      </c>
      <c r="F103" s="59">
        <v>1.36861313868613</v>
      </c>
      <c r="G103" s="54">
        <f t="shared" si="31"/>
        <v>0.9999999999999999</v>
      </c>
      <c r="H103" s="59">
        <v>0.760022800684021</v>
      </c>
      <c r="I103" s="54">
        <f t="shared" si="32"/>
        <v>-0.3999999999999999</v>
      </c>
      <c r="J103" s="59">
        <v>0.325379609544469</v>
      </c>
      <c r="K103" s="54">
        <f t="shared" si="33"/>
        <v>-0.6000000000000001</v>
      </c>
      <c r="L103" s="59">
        <v>0.967741935483871</v>
      </c>
      <c r="M103" s="54">
        <f t="shared" si="34"/>
        <v>1.1</v>
      </c>
      <c r="N103" s="147">
        <v>1.34399338341719</v>
      </c>
      <c r="O103" s="148">
        <f t="shared" si="35"/>
        <v>0.4</v>
      </c>
      <c r="P103" s="133">
        <v>0.33287940686942</v>
      </c>
      <c r="Q103" s="54">
        <f t="shared" si="36"/>
        <v>-0.2</v>
      </c>
      <c r="R103" s="59">
        <v>0.833333333333333</v>
      </c>
      <c r="S103" s="54">
        <f t="shared" si="37"/>
        <v>-0.30000000000000004</v>
      </c>
      <c r="T103" s="147">
        <v>1.00685337168965</v>
      </c>
      <c r="U103" s="148">
        <f t="shared" si="38"/>
        <v>0.19999999999999996</v>
      </c>
    </row>
    <row r="104" spans="1:21" s="1" customFormat="1" ht="16.5" customHeight="1">
      <c r="A104" s="257" t="s">
        <v>277</v>
      </c>
      <c r="B104" s="133">
        <v>1.06951871657754</v>
      </c>
      <c r="C104" s="54">
        <f t="shared" si="29"/>
        <v>-0.2999999999999998</v>
      </c>
      <c r="D104" s="59">
        <v>2.79103929489534</v>
      </c>
      <c r="E104" s="54">
        <f>ROUND(D104,1)-ROUND(D92,1)</f>
        <v>3</v>
      </c>
      <c r="F104" s="59">
        <v>2.28628230616302</v>
      </c>
      <c r="G104" s="54">
        <f>ROUND(F104,1)-ROUND(F92,1)</f>
        <v>1.0999999999999999</v>
      </c>
      <c r="H104" s="59">
        <v>0.887965237105611</v>
      </c>
      <c r="I104" s="54">
        <f>ROUND(H104,1)-ROUND(H92,1)</f>
        <v>-0.4</v>
      </c>
      <c r="J104" s="59">
        <v>0.842105263157895</v>
      </c>
      <c r="K104" s="54">
        <f>ROUND(J104,1)-ROUND(J92,1)</f>
        <v>-1.0999999999999999</v>
      </c>
      <c r="L104" s="59">
        <v>0.393528640139921</v>
      </c>
      <c r="M104" s="54">
        <f>ROUND(L104,1)-ROUND(L92,1)</f>
        <v>-0.4</v>
      </c>
      <c r="N104" s="147">
        <v>1.29226040793518</v>
      </c>
      <c r="O104" s="148">
        <f>ROUND(N104,1)-ROUND(N92,1)</f>
        <v>0.30000000000000004</v>
      </c>
      <c r="P104" s="133">
        <v>0.245131417676699</v>
      </c>
      <c r="Q104" s="54">
        <f>ROUND(P104,1)-ROUND(P92,1)</f>
        <v>-0.49999999999999994</v>
      </c>
      <c r="R104" s="59">
        <v>1.24340617935192</v>
      </c>
      <c r="S104" s="54">
        <f>ROUND(R104,1)-ROUND(R92,1)</f>
        <v>-0.5</v>
      </c>
      <c r="T104" s="147">
        <v>0.970674124953729</v>
      </c>
      <c r="U104" s="148">
        <f>ROUND(T104,1)-ROUND(T92,1)</f>
        <v>0</v>
      </c>
    </row>
    <row r="105" spans="1:21" s="1" customFormat="1" ht="16.5" customHeight="1" thickBot="1">
      <c r="A105" s="303" t="s">
        <v>278</v>
      </c>
      <c r="B105" s="304">
        <v>1.26728110599078</v>
      </c>
      <c r="C105" s="53">
        <f t="shared" si="29"/>
        <v>0.6000000000000001</v>
      </c>
      <c r="D105" s="305">
        <v>1.4859437751004</v>
      </c>
      <c r="E105" s="53">
        <f>ROUND(D105,1)-ROUND(D93,1)</f>
        <v>0.6</v>
      </c>
      <c r="F105" s="305">
        <v>2.79870828848224</v>
      </c>
      <c r="G105" s="53">
        <f>ROUND(F105,1)-ROUND(F93,1)</f>
        <v>1.9</v>
      </c>
      <c r="H105" s="305">
        <v>1.16708811515269</v>
      </c>
      <c r="I105" s="53">
        <f>ROUND(H105,1)-ROUND(H93,1)</f>
        <v>0</v>
      </c>
      <c r="J105" s="305">
        <v>0.941176470588235</v>
      </c>
      <c r="K105" s="53">
        <f>ROUND(J105,1)-ROUND(J93,1)</f>
        <v>0.5</v>
      </c>
      <c r="L105" s="305">
        <v>0.387931034482759</v>
      </c>
      <c r="M105" s="53">
        <f>ROUND(L105,1)-ROUND(L93,1)</f>
        <v>0.2</v>
      </c>
      <c r="N105" s="306">
        <v>1.20302985296302</v>
      </c>
      <c r="O105" s="290">
        <f>ROUND(N105,1)-ROUND(N93,1)</f>
        <v>0.3999999999999999</v>
      </c>
      <c r="P105" s="304">
        <v>0.168232160381326</v>
      </c>
      <c r="Q105" s="53">
        <f>ROUND(P105,1)-ROUND(P93,1)</f>
        <v>-0.6000000000000001</v>
      </c>
      <c r="R105" s="305">
        <v>1.07927056196502</v>
      </c>
      <c r="S105" s="53">
        <f>ROUND(R105,1)-ROUND(R93,1)</f>
        <v>-0.7999999999999998</v>
      </c>
      <c r="T105" s="306">
        <v>0.871768444558962</v>
      </c>
      <c r="U105" s="290">
        <f>ROUND(T105,1)-ROUND(T93,1)</f>
        <v>0</v>
      </c>
    </row>
    <row r="106" spans="1:21" s="1" customFormat="1" ht="16.5" customHeight="1" thickBot="1" thickTop="1">
      <c r="A106" s="313" t="s">
        <v>279</v>
      </c>
      <c r="B106" s="314">
        <v>1.01311084624553</v>
      </c>
      <c r="C106" s="149">
        <v>0.30000000000000004</v>
      </c>
      <c r="D106" s="315">
        <v>0.133037694013304</v>
      </c>
      <c r="E106" s="149">
        <v>0.2</v>
      </c>
      <c r="F106" s="315">
        <v>0.432525951557093</v>
      </c>
      <c r="G106" s="149">
        <v>0.5</v>
      </c>
      <c r="H106" s="315">
        <v>2.16010165184244</v>
      </c>
      <c r="I106" s="149">
        <v>1.9000000000000001</v>
      </c>
      <c r="J106" s="315">
        <v>0.953678474114441</v>
      </c>
      <c r="K106" s="149">
        <v>1.1</v>
      </c>
      <c r="L106" s="315">
        <v>6.49978041282389</v>
      </c>
      <c r="M106" s="149">
        <v>6.3</v>
      </c>
      <c r="N106" s="316">
        <v>2.19934487599438</v>
      </c>
      <c r="O106" s="317">
        <v>2</v>
      </c>
      <c r="P106" s="314">
        <v>0.960627790556082</v>
      </c>
      <c r="Q106" s="149">
        <v>0.30000000000000004</v>
      </c>
      <c r="R106" s="315">
        <v>1.91905094207955</v>
      </c>
      <c r="S106" s="149">
        <v>0.7</v>
      </c>
      <c r="T106" s="316">
        <v>1.76784089431951</v>
      </c>
      <c r="U106" s="317">
        <v>1.4</v>
      </c>
    </row>
    <row r="107" spans="1:21" s="1" customFormat="1" ht="16.5" customHeight="1" thickTop="1">
      <c r="A107" s="318" t="s">
        <v>299</v>
      </c>
      <c r="B107" s="319">
        <v>0.722733245729304</v>
      </c>
      <c r="C107" s="320">
        <v>0</v>
      </c>
      <c r="D107" s="321">
        <v>-0.19739439399921</v>
      </c>
      <c r="E107" s="320">
        <v>-0.1</v>
      </c>
      <c r="F107" s="321">
        <v>-0.38572806171649</v>
      </c>
      <c r="G107" s="320">
        <v>-0.30000000000000004</v>
      </c>
      <c r="H107" s="321">
        <v>0.308698020700926</v>
      </c>
      <c r="I107" s="320">
        <v>0</v>
      </c>
      <c r="J107" s="321">
        <v>1.11627906976744</v>
      </c>
      <c r="K107" s="320">
        <v>1.2000000000000002</v>
      </c>
      <c r="L107" s="321">
        <v>8.04821150855365</v>
      </c>
      <c r="M107" s="320">
        <v>7.8</v>
      </c>
      <c r="N107" s="322">
        <v>1.67064439140811</v>
      </c>
      <c r="O107" s="323">
        <v>1.5</v>
      </c>
      <c r="P107" s="319">
        <v>0</v>
      </c>
      <c r="Q107" s="320">
        <v>-0.7</v>
      </c>
      <c r="R107" s="321">
        <v>1.23537061118336</v>
      </c>
      <c r="S107" s="320">
        <v>0</v>
      </c>
      <c r="T107" s="322">
        <v>1.13202903900578</v>
      </c>
      <c r="U107" s="323">
        <v>0.7000000000000001</v>
      </c>
    </row>
    <row r="108" spans="1:22" s="233" customFormat="1" ht="16.5" customHeight="1">
      <c r="A108" s="257" t="s">
        <v>281</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7" t="s">
        <v>301</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7" t="s">
        <v>302</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7" t="s">
        <v>303</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304</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305</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7" t="s">
        <v>306</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7" t="s">
        <v>307</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c r="A116" s="257" t="s">
        <v>308</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thickBot="1">
      <c r="A117" s="303" t="s">
        <v>309</v>
      </c>
      <c r="B117" s="304">
        <v>1.98300283286119</v>
      </c>
      <c r="C117" s="53">
        <v>0.7</v>
      </c>
      <c r="D117" s="305">
        <v>2.88888888888889</v>
      </c>
      <c r="E117" s="53">
        <v>1.4</v>
      </c>
      <c r="F117" s="305">
        <v>3.23660714285714</v>
      </c>
      <c r="G117" s="53">
        <v>0.40000000000000036</v>
      </c>
      <c r="H117" s="305">
        <v>1.29440925364913</v>
      </c>
      <c r="I117" s="53">
        <v>0.10000000000000009</v>
      </c>
      <c r="J117" s="305">
        <v>1.21739130434783</v>
      </c>
      <c r="K117" s="53">
        <v>0.29999999999999993</v>
      </c>
      <c r="L117" s="305">
        <v>0.62962962962963</v>
      </c>
      <c r="M117" s="53">
        <v>0.19999999999999996</v>
      </c>
      <c r="N117" s="306">
        <v>1.69242920004513</v>
      </c>
      <c r="O117" s="290">
        <v>0.5</v>
      </c>
      <c r="P117" s="304">
        <v>0.686237133053755</v>
      </c>
      <c r="Q117" s="53">
        <v>0.49999999999999994</v>
      </c>
      <c r="R117" s="305">
        <v>0.746547219111609</v>
      </c>
      <c r="S117" s="53">
        <v>-0.40000000000000013</v>
      </c>
      <c r="T117" s="306">
        <v>1.32277003607555</v>
      </c>
      <c r="U117" s="290">
        <v>0.4</v>
      </c>
    </row>
    <row r="118" spans="1:21" s="1" customFormat="1" ht="16.5" customHeight="1" thickBot="1" thickTop="1">
      <c r="A118" s="313" t="s">
        <v>310</v>
      </c>
      <c r="B118" s="314">
        <f>'地域別表'!N9</f>
        <v>1.51300236406619</v>
      </c>
      <c r="C118" s="149">
        <f>ROUND(B118,1)-ROUND(B106,1)</f>
        <v>0.5</v>
      </c>
      <c r="D118" s="315">
        <f>'地域別表'!N13</f>
        <v>2.54567235699311</v>
      </c>
      <c r="E118" s="149">
        <f>ROUND(D118,1)-ROUND(D106,1)</f>
        <v>2.4</v>
      </c>
      <c r="F118" s="315">
        <f>'地域別表'!N17</f>
        <v>1.62689804772234</v>
      </c>
      <c r="G118" s="149">
        <f>ROUND(F118,1)-ROUND(F106,1)</f>
        <v>1.2000000000000002</v>
      </c>
      <c r="H118" s="315">
        <f>'地域別表'!N21</f>
        <v>0.87797619047619</v>
      </c>
      <c r="I118" s="149">
        <f>ROUND(H118,1)-ROUND(H106,1)</f>
        <v>-1.3000000000000003</v>
      </c>
      <c r="J118" s="315">
        <f>'地域別表'!N25</f>
        <v>0.691443388072602</v>
      </c>
      <c r="K118" s="149">
        <f>ROUND(J118,1)-ROUND(J106,1)</f>
        <v>-0.30000000000000004</v>
      </c>
      <c r="L118" s="315">
        <f>'地域別表'!N29</f>
        <v>1.1446012972148</v>
      </c>
      <c r="M118" s="149">
        <f>ROUND(L118,1)-ROUND(L106,1)</f>
        <v>-5.4</v>
      </c>
      <c r="N118" s="316">
        <f>'地域別表'!N33</f>
        <v>1.35711745881237</v>
      </c>
      <c r="O118" s="317">
        <f>ROUND(N118,1)-ROUND(N106,1)</f>
        <v>-0.8000000000000003</v>
      </c>
      <c r="P118" s="314">
        <f>'地域別表'!N37</f>
        <v>0.374751141819885</v>
      </c>
      <c r="Q118" s="149">
        <f>ROUND(P118,1)-ROUND(P106,1)</f>
        <v>-0.6</v>
      </c>
      <c r="R118" s="315">
        <f>'地域別表'!N41</f>
        <v>1.04858441104509</v>
      </c>
      <c r="S118" s="149">
        <f>ROUND(R118,1)-ROUND(R106,1)</f>
        <v>-0.8999999999999999</v>
      </c>
      <c r="T118" s="316">
        <f>'地域別表'!N45</f>
        <v>1.02921411897857</v>
      </c>
      <c r="U118" s="317">
        <f>ROUND(T118,1)-ROUND(T106,1)</f>
        <v>-0.8</v>
      </c>
    </row>
    <row r="119" spans="1:21" s="1" customFormat="1" ht="16.5" customHeight="1" hidden="1">
      <c r="A119" s="307" t="s">
        <v>311</v>
      </c>
      <c r="B119" s="308"/>
      <c r="C119" s="309"/>
      <c r="D119" s="310"/>
      <c r="E119" s="309"/>
      <c r="F119" s="310"/>
      <c r="G119" s="309"/>
      <c r="H119" s="310"/>
      <c r="I119" s="309"/>
      <c r="J119" s="310"/>
      <c r="K119" s="309"/>
      <c r="L119" s="310"/>
      <c r="M119" s="309"/>
      <c r="N119" s="311"/>
      <c r="O119" s="312"/>
      <c r="P119" s="308"/>
      <c r="Q119" s="309"/>
      <c r="R119" s="310"/>
      <c r="S119" s="309"/>
      <c r="T119" s="311"/>
      <c r="U119" s="312"/>
    </row>
    <row r="120" spans="1:21" s="233" customFormat="1" ht="16.5" customHeight="1" hidden="1">
      <c r="A120" s="297" t="s">
        <v>300</v>
      </c>
      <c r="B120" s="298"/>
      <c r="C120" s="299"/>
      <c r="D120" s="300"/>
      <c r="E120" s="299"/>
      <c r="F120" s="300"/>
      <c r="G120" s="299"/>
      <c r="H120" s="300"/>
      <c r="I120" s="299"/>
      <c r="J120" s="300"/>
      <c r="K120" s="299"/>
      <c r="L120" s="300"/>
      <c r="M120" s="299"/>
      <c r="N120" s="301"/>
      <c r="O120" s="302"/>
      <c r="P120" s="298"/>
      <c r="Q120" s="299"/>
      <c r="R120" s="300"/>
      <c r="S120" s="299"/>
      <c r="T120" s="301"/>
      <c r="U120" s="302"/>
    </row>
    <row r="121" spans="1:21" s="1" customFormat="1" ht="16.5" customHeight="1" hidden="1">
      <c r="A121" s="297" t="s">
        <v>301</v>
      </c>
      <c r="B121" s="298"/>
      <c r="C121" s="299"/>
      <c r="D121" s="300"/>
      <c r="E121" s="299"/>
      <c r="F121" s="300"/>
      <c r="G121" s="299"/>
      <c r="H121" s="300"/>
      <c r="I121" s="299"/>
      <c r="J121" s="300"/>
      <c r="K121" s="299"/>
      <c r="L121" s="300"/>
      <c r="M121" s="299"/>
      <c r="N121" s="301"/>
      <c r="O121" s="302"/>
      <c r="P121" s="298"/>
      <c r="Q121" s="299"/>
      <c r="R121" s="300"/>
      <c r="S121" s="299"/>
      <c r="T121" s="301"/>
      <c r="U121" s="302"/>
    </row>
    <row r="122" spans="1:21" s="14" customFormat="1" ht="16.5" customHeight="1" hidden="1">
      <c r="A122" s="297" t="s">
        <v>302</v>
      </c>
      <c r="B122" s="298"/>
      <c r="C122" s="299"/>
      <c r="D122" s="300"/>
      <c r="E122" s="299"/>
      <c r="F122" s="300"/>
      <c r="G122" s="299"/>
      <c r="H122" s="300"/>
      <c r="I122" s="299"/>
      <c r="J122" s="300"/>
      <c r="K122" s="299"/>
      <c r="L122" s="300"/>
      <c r="M122" s="299"/>
      <c r="N122" s="301"/>
      <c r="O122" s="302"/>
      <c r="P122" s="298"/>
      <c r="Q122" s="299"/>
      <c r="R122" s="300"/>
      <c r="S122" s="299"/>
      <c r="T122" s="301"/>
      <c r="U122" s="302"/>
    </row>
    <row r="123" spans="1:21" s="1" customFormat="1" ht="16.5" customHeight="1" hidden="1">
      <c r="A123" s="297" t="s">
        <v>303</v>
      </c>
      <c r="B123" s="298"/>
      <c r="C123" s="299"/>
      <c r="D123" s="300"/>
      <c r="E123" s="299"/>
      <c r="F123" s="300"/>
      <c r="G123" s="299"/>
      <c r="H123" s="300"/>
      <c r="I123" s="299"/>
      <c r="J123" s="300"/>
      <c r="K123" s="299"/>
      <c r="L123" s="300"/>
      <c r="M123" s="299"/>
      <c r="N123" s="301"/>
      <c r="O123" s="302"/>
      <c r="P123" s="298"/>
      <c r="Q123" s="299"/>
      <c r="R123" s="300"/>
      <c r="S123" s="299"/>
      <c r="T123" s="301"/>
      <c r="U123" s="302"/>
    </row>
    <row r="124" spans="1:21" s="1" customFormat="1" ht="16.5" customHeight="1" hidden="1">
      <c r="A124" s="297" t="s">
        <v>304</v>
      </c>
      <c r="B124" s="298"/>
      <c r="C124" s="299"/>
      <c r="D124" s="300"/>
      <c r="E124" s="299"/>
      <c r="F124" s="300"/>
      <c r="G124" s="299"/>
      <c r="H124" s="300"/>
      <c r="I124" s="299"/>
      <c r="J124" s="300"/>
      <c r="K124" s="299"/>
      <c r="L124" s="300"/>
      <c r="M124" s="299"/>
      <c r="N124" s="301"/>
      <c r="O124" s="302"/>
      <c r="P124" s="298"/>
      <c r="Q124" s="299"/>
      <c r="R124" s="300"/>
      <c r="S124" s="299"/>
      <c r="T124" s="301"/>
      <c r="U124" s="302"/>
    </row>
    <row r="125" spans="1:21" s="1" customFormat="1" ht="16.5" customHeight="1" hidden="1">
      <c r="A125" s="297" t="s">
        <v>305</v>
      </c>
      <c r="B125" s="298"/>
      <c r="C125" s="299"/>
      <c r="D125" s="300"/>
      <c r="E125" s="299"/>
      <c r="F125" s="300"/>
      <c r="G125" s="299"/>
      <c r="H125" s="300"/>
      <c r="I125" s="299"/>
      <c r="J125" s="300"/>
      <c r="K125" s="299"/>
      <c r="L125" s="300"/>
      <c r="M125" s="299"/>
      <c r="N125" s="301"/>
      <c r="O125" s="302"/>
      <c r="P125" s="298"/>
      <c r="Q125" s="299"/>
      <c r="R125" s="300"/>
      <c r="S125" s="299"/>
      <c r="T125" s="301"/>
      <c r="U125" s="302"/>
    </row>
    <row r="126" spans="1:21" s="1" customFormat="1" ht="16.5" customHeight="1" hidden="1">
      <c r="A126" s="297" t="s">
        <v>306</v>
      </c>
      <c r="B126" s="298"/>
      <c r="C126" s="299"/>
      <c r="D126" s="300"/>
      <c r="E126" s="299"/>
      <c r="F126" s="300"/>
      <c r="G126" s="299"/>
      <c r="H126" s="300"/>
      <c r="I126" s="299"/>
      <c r="J126" s="300"/>
      <c r="K126" s="299"/>
      <c r="L126" s="300"/>
      <c r="M126" s="299"/>
      <c r="N126" s="301"/>
      <c r="O126" s="302"/>
      <c r="P126" s="298"/>
      <c r="Q126" s="299"/>
      <c r="R126" s="300"/>
      <c r="S126" s="299"/>
      <c r="T126" s="301"/>
      <c r="U126" s="302"/>
    </row>
    <row r="127" spans="1:21" s="1" customFormat="1" ht="16.5" customHeight="1" hidden="1">
      <c r="A127" s="297" t="s">
        <v>307</v>
      </c>
      <c r="B127" s="298"/>
      <c r="C127" s="299"/>
      <c r="D127" s="300"/>
      <c r="E127" s="299"/>
      <c r="F127" s="300"/>
      <c r="G127" s="299"/>
      <c r="H127" s="300"/>
      <c r="I127" s="299"/>
      <c r="J127" s="300"/>
      <c r="K127" s="299"/>
      <c r="L127" s="300"/>
      <c r="M127" s="299"/>
      <c r="N127" s="301"/>
      <c r="O127" s="302"/>
      <c r="P127" s="298"/>
      <c r="Q127" s="299"/>
      <c r="R127" s="300"/>
      <c r="S127" s="299"/>
      <c r="T127" s="301"/>
      <c r="U127" s="302"/>
    </row>
    <row r="128" spans="1:21" s="1" customFormat="1" ht="16.5" customHeight="1" hidden="1">
      <c r="A128" s="297" t="s">
        <v>308</v>
      </c>
      <c r="B128" s="298"/>
      <c r="C128" s="299"/>
      <c r="D128" s="300"/>
      <c r="E128" s="299"/>
      <c r="F128" s="300"/>
      <c r="G128" s="299"/>
      <c r="H128" s="300"/>
      <c r="I128" s="299"/>
      <c r="J128" s="300"/>
      <c r="K128" s="299"/>
      <c r="L128" s="300"/>
      <c r="M128" s="299"/>
      <c r="N128" s="301"/>
      <c r="O128" s="302"/>
      <c r="P128" s="298"/>
      <c r="Q128" s="299"/>
      <c r="R128" s="300"/>
      <c r="S128" s="299"/>
      <c r="T128" s="301"/>
      <c r="U128" s="302"/>
    </row>
    <row r="129" spans="1:21" s="1" customFormat="1" ht="16.5" customHeight="1" hidden="1">
      <c r="A129" s="297" t="s">
        <v>309</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310</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312</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300</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301</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302</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303</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304</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305</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306</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307</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308</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309</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310</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313</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300</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301</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302</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303</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304</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305</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306</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307</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308</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309</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310</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314</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300</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301</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302</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303</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304</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305</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306</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307</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308</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309</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310</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315</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300</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301</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302</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303</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304</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305</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306</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307</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308</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309</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310</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316</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300</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301</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302</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303</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304</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305</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306</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307</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308</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309</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310</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317</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300</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301</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302</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303</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304</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305</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306</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307</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308</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309</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310</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318</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300</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301</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302</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303</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304</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305</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306</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307</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308</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309</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310</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319</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300</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301</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302</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303</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304</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305</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306</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307</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308</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309</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310</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320</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300</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301</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302</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303</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304</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305</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306</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307</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308</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309</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310</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view="pageBreakPreview" zoomScaleSheetLayoutView="100" zoomScalePageLayoutView="0" workbookViewId="0" topLeftCell="A5">
      <selection activeCell="R22" sqref="R22"/>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7" width="6.75390625" style="0" customWidth="1"/>
    <col min="8"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605" t="s">
        <v>79</v>
      </c>
      <c r="C6" s="606"/>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607"/>
      <c r="C7" s="608"/>
      <c r="D7" s="48" t="s">
        <v>89</v>
      </c>
      <c r="E7" s="234"/>
      <c r="F7" s="234"/>
      <c r="G7" s="234"/>
      <c r="H7" s="234"/>
      <c r="I7" s="234"/>
      <c r="J7" s="234"/>
      <c r="K7" s="234"/>
      <c r="L7" s="234"/>
      <c r="M7" s="235"/>
      <c r="N7" s="89" t="s">
        <v>90</v>
      </c>
    </row>
    <row r="8" spans="1:15" s="14" customFormat="1" ht="14.25" customHeight="1" thickBot="1">
      <c r="A8" s="236" t="s">
        <v>91</v>
      </c>
      <c r="B8" s="609"/>
      <c r="C8" s="610"/>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611" t="s">
        <v>100</v>
      </c>
      <c r="C9" s="283" t="str">
        <f>'表紙'!P6&amp;"年"&amp;'表紙'!U6&amp;"月"</f>
        <v>4年12月</v>
      </c>
      <c r="D9" s="232">
        <v>1.37931034482759</v>
      </c>
      <c r="E9" s="355">
        <v>0</v>
      </c>
      <c r="F9" s="356">
        <v>2.76243093922652</v>
      </c>
      <c r="G9" s="355">
        <v>4.16666666666667</v>
      </c>
      <c r="H9" s="355">
        <v>2.83018867924528</v>
      </c>
      <c r="I9" s="355">
        <v>0</v>
      </c>
      <c r="J9" s="355">
        <v>2</v>
      </c>
      <c r="K9" s="355">
        <v>0</v>
      </c>
      <c r="L9" s="355">
        <v>3.44827586206897</v>
      </c>
      <c r="M9" s="355">
        <v>0</v>
      </c>
      <c r="N9" s="60">
        <v>1.51300236406619</v>
      </c>
    </row>
    <row r="10" spans="1:14" ht="13.5">
      <c r="A10" s="94" t="s">
        <v>201</v>
      </c>
      <c r="B10" s="598" t="s">
        <v>101</v>
      </c>
      <c r="C10" s="284" t="str">
        <f>'表紙'!P6-1&amp;"年"&amp;'表紙'!U6&amp;"月"</f>
        <v>3年12月</v>
      </c>
      <c r="D10" s="357">
        <v>0.744416873449132</v>
      </c>
      <c r="E10" s="358">
        <v>0</v>
      </c>
      <c r="F10" s="359">
        <v>1.58730158730159</v>
      </c>
      <c r="G10" s="358">
        <v>0</v>
      </c>
      <c r="H10" s="358">
        <v>3.04878048780488</v>
      </c>
      <c r="I10" s="358">
        <v>0</v>
      </c>
      <c r="J10" s="358">
        <v>0</v>
      </c>
      <c r="K10" s="358">
        <v>0</v>
      </c>
      <c r="L10" s="358">
        <v>0</v>
      </c>
      <c r="M10" s="358">
        <v>0</v>
      </c>
      <c r="N10" s="95">
        <v>1.01311084624553</v>
      </c>
    </row>
    <row r="11" spans="1:14" ht="13.5">
      <c r="A11" s="94" t="s">
        <v>102</v>
      </c>
      <c r="B11" s="96" t="s">
        <v>103</v>
      </c>
      <c r="C11" s="283" t="str">
        <f>'地域別'!K32&amp;"月見通し"</f>
        <v>2月見通し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3月見通し</v>
      </c>
      <c r="D12" s="361" t="s">
        <v>163</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7" t="s">
        <v>100</v>
      </c>
      <c r="C13" s="276" t="str">
        <f>C9</f>
        <v>4年12月</v>
      </c>
      <c r="D13" s="232">
        <v>3.19148936170213</v>
      </c>
      <c r="E13" s="355">
        <v>0</v>
      </c>
      <c r="F13" s="356">
        <v>2.69138755980861</v>
      </c>
      <c r="G13" s="355">
        <v>0</v>
      </c>
      <c r="H13" s="355">
        <v>-2.88461538461538</v>
      </c>
      <c r="I13" s="355">
        <v>0</v>
      </c>
      <c r="J13" s="355">
        <v>0</v>
      </c>
      <c r="K13" s="355">
        <v>8.06451612903226</v>
      </c>
      <c r="L13" s="355">
        <v>11.400651465798</v>
      </c>
      <c r="M13" s="355">
        <v>0</v>
      </c>
      <c r="N13" s="60">
        <v>2.54567235699311</v>
      </c>
    </row>
    <row r="14" spans="1:14" ht="13.5">
      <c r="A14" s="94" t="s">
        <v>201</v>
      </c>
      <c r="B14" s="598" t="s">
        <v>101</v>
      </c>
      <c r="C14" s="277" t="str">
        <f>C10</f>
        <v>3年12月</v>
      </c>
      <c r="D14" s="357">
        <v>0</v>
      </c>
      <c r="E14" s="358">
        <v>0</v>
      </c>
      <c r="F14" s="359">
        <v>-0.203873598369011</v>
      </c>
      <c r="G14" s="358">
        <v>0</v>
      </c>
      <c r="H14" s="358">
        <v>1.16959064327485</v>
      </c>
      <c r="I14" s="358">
        <v>0</v>
      </c>
      <c r="J14" s="358">
        <v>0</v>
      </c>
      <c r="K14" s="358">
        <v>0</v>
      </c>
      <c r="L14" s="358">
        <v>1.38248847926267</v>
      </c>
      <c r="M14" s="358">
        <v>0</v>
      </c>
      <c r="N14" s="95">
        <v>0.133037694013304</v>
      </c>
    </row>
    <row r="15" spans="1:14" ht="13.5">
      <c r="A15" s="94" t="s">
        <v>105</v>
      </c>
      <c r="B15" s="96" t="s">
        <v>103</v>
      </c>
      <c r="C15" s="276" t="str">
        <f>C11</f>
        <v>2月見通し</v>
      </c>
      <c r="D15" s="360" t="s">
        <v>163</v>
      </c>
      <c r="E15" s="356" t="s">
        <v>163</v>
      </c>
      <c r="F15" s="356" t="s">
        <v>163</v>
      </c>
      <c r="G15" s="363" t="s">
        <v>163</v>
      </c>
      <c r="H15" s="363" t="s">
        <v>163</v>
      </c>
      <c r="I15" s="363" t="s">
        <v>163</v>
      </c>
      <c r="J15" s="363" t="s">
        <v>163</v>
      </c>
      <c r="K15" s="356" t="s">
        <v>163</v>
      </c>
      <c r="L15" s="356" t="s">
        <v>163</v>
      </c>
      <c r="M15" s="356" t="s">
        <v>163</v>
      </c>
      <c r="N15" s="61" t="s">
        <v>163</v>
      </c>
    </row>
    <row r="16" spans="1:14" ht="13.5">
      <c r="A16" s="97"/>
      <c r="B16" s="98" t="s">
        <v>104</v>
      </c>
      <c r="C16" s="278" t="str">
        <f>C12</f>
        <v>3月見通し</v>
      </c>
      <c r="D16" s="361" t="s">
        <v>163</v>
      </c>
      <c r="E16" s="362" t="s">
        <v>163</v>
      </c>
      <c r="F16" s="362" t="s">
        <v>325</v>
      </c>
      <c r="G16" s="362" t="s">
        <v>163</v>
      </c>
      <c r="H16" s="362" t="s">
        <v>163</v>
      </c>
      <c r="I16" s="362" t="s">
        <v>163</v>
      </c>
      <c r="J16" s="362" t="s">
        <v>163</v>
      </c>
      <c r="K16" s="362" t="s">
        <v>163</v>
      </c>
      <c r="L16" s="362" t="s">
        <v>163</v>
      </c>
      <c r="M16" s="362" t="s">
        <v>163</v>
      </c>
      <c r="N16" s="99" t="s">
        <v>163</v>
      </c>
    </row>
    <row r="17" spans="1:14" ht="13.5">
      <c r="A17" s="594" t="s">
        <v>202</v>
      </c>
      <c r="B17" s="597" t="s">
        <v>100</v>
      </c>
      <c r="C17" s="283" t="str">
        <f aca="true" t="shared" si="0" ref="C17:C48">C13</f>
        <v>4年12月</v>
      </c>
      <c r="D17" s="232">
        <v>1.55038759689922</v>
      </c>
      <c r="E17" s="355">
        <v>13.8297872340426</v>
      </c>
      <c r="F17" s="356">
        <v>-0.401606425702811</v>
      </c>
      <c r="G17" s="355">
        <v>0</v>
      </c>
      <c r="H17" s="355">
        <v>0</v>
      </c>
      <c r="I17" s="355">
        <v>0</v>
      </c>
      <c r="J17" s="355">
        <v>0</v>
      </c>
      <c r="K17" s="355">
        <v>0</v>
      </c>
      <c r="L17" s="355">
        <v>2.12765957446809</v>
      </c>
      <c r="M17" s="355">
        <v>0</v>
      </c>
      <c r="N17" s="60">
        <v>1.62689804772234</v>
      </c>
    </row>
    <row r="18" spans="1:14" ht="13.5">
      <c r="A18" s="595"/>
      <c r="B18" s="598" t="s">
        <v>101</v>
      </c>
      <c r="C18" s="284" t="str">
        <f t="shared" si="0"/>
        <v>3年12月</v>
      </c>
      <c r="D18" s="357">
        <v>-2.56410256410256</v>
      </c>
      <c r="E18" s="358">
        <v>3.57142857142857</v>
      </c>
      <c r="F18" s="359">
        <v>0</v>
      </c>
      <c r="G18" s="358">
        <v>0</v>
      </c>
      <c r="H18" s="358">
        <v>0</v>
      </c>
      <c r="I18" s="358">
        <v>0</v>
      </c>
      <c r="J18" s="358">
        <v>6.52173913043478</v>
      </c>
      <c r="K18" s="358">
        <v>0</v>
      </c>
      <c r="L18" s="358">
        <v>1.69491525423729</v>
      </c>
      <c r="M18" s="358">
        <v>0</v>
      </c>
      <c r="N18" s="95">
        <v>0.432525951557093</v>
      </c>
    </row>
    <row r="19" spans="1:14" ht="13.5">
      <c r="A19" s="595"/>
      <c r="B19" s="96" t="s">
        <v>103</v>
      </c>
      <c r="C19" s="283" t="str">
        <f t="shared" si="0"/>
        <v>2月見通し</v>
      </c>
      <c r="D19" s="237" t="s">
        <v>163</v>
      </c>
      <c r="E19" s="356" t="s">
        <v>163</v>
      </c>
      <c r="F19" s="356" t="s">
        <v>163</v>
      </c>
      <c r="G19" s="363" t="s">
        <v>163</v>
      </c>
      <c r="H19" s="363" t="s">
        <v>163</v>
      </c>
      <c r="I19" s="363" t="s">
        <v>163</v>
      </c>
      <c r="J19" s="363" t="s">
        <v>163</v>
      </c>
      <c r="K19" s="363" t="s">
        <v>163</v>
      </c>
      <c r="L19" s="356" t="s">
        <v>163</v>
      </c>
      <c r="M19" s="356" t="s">
        <v>163</v>
      </c>
      <c r="N19" s="61" t="s">
        <v>163</v>
      </c>
    </row>
    <row r="20" spans="1:14" ht="13.5">
      <c r="A20" s="604"/>
      <c r="B20" s="98" t="s">
        <v>104</v>
      </c>
      <c r="C20" s="285" t="str">
        <f t="shared" si="0"/>
        <v>3月見通し</v>
      </c>
      <c r="D20" s="361" t="s">
        <v>163</v>
      </c>
      <c r="E20" s="362" t="s">
        <v>163</v>
      </c>
      <c r="F20" s="362" t="s">
        <v>163</v>
      </c>
      <c r="G20" s="362" t="s">
        <v>163</v>
      </c>
      <c r="H20" s="362" t="s">
        <v>163</v>
      </c>
      <c r="I20" s="362" t="s">
        <v>163</v>
      </c>
      <c r="J20" s="362" t="s">
        <v>163</v>
      </c>
      <c r="K20" s="362" t="s">
        <v>163</v>
      </c>
      <c r="L20" s="362" t="s">
        <v>163</v>
      </c>
      <c r="M20" s="362" t="s">
        <v>163</v>
      </c>
      <c r="N20" s="99" t="s">
        <v>163</v>
      </c>
    </row>
    <row r="21" spans="1:14" ht="13.5">
      <c r="A21" s="594" t="s">
        <v>106</v>
      </c>
      <c r="B21" s="597" t="s">
        <v>100</v>
      </c>
      <c r="C21" s="283" t="str">
        <f t="shared" si="0"/>
        <v>4年12月</v>
      </c>
      <c r="D21" s="232">
        <v>1.66493236212279</v>
      </c>
      <c r="E21" s="355">
        <v>2.3454157782516</v>
      </c>
      <c r="F21" s="356">
        <v>0.682162708438605</v>
      </c>
      <c r="G21" s="355">
        <v>0</v>
      </c>
      <c r="H21" s="355">
        <v>0</v>
      </c>
      <c r="I21" s="355">
        <v>0.512820512820513</v>
      </c>
      <c r="J21" s="355">
        <v>1.05263157894737</v>
      </c>
      <c r="K21" s="355">
        <v>0</v>
      </c>
      <c r="L21" s="355">
        <v>1.09289617486339</v>
      </c>
      <c r="M21" s="355">
        <v>0</v>
      </c>
      <c r="N21" s="60">
        <v>0.87797619047619</v>
      </c>
    </row>
    <row r="22" spans="1:15" ht="13.5">
      <c r="A22" s="595"/>
      <c r="B22" s="598" t="s">
        <v>101</v>
      </c>
      <c r="C22" s="284" t="str">
        <f t="shared" si="0"/>
        <v>3年12月</v>
      </c>
      <c r="D22" s="357">
        <v>3.43796711509716</v>
      </c>
      <c r="E22" s="358">
        <v>3.09278350515464</v>
      </c>
      <c r="F22" s="359">
        <v>2.21606648199446</v>
      </c>
      <c r="G22" s="358">
        <v>2</v>
      </c>
      <c r="H22" s="358">
        <v>2.82485875706215</v>
      </c>
      <c r="I22" s="358">
        <v>0.909090909090909</v>
      </c>
      <c r="J22" s="358">
        <v>1.58730158730159</v>
      </c>
      <c r="K22" s="358">
        <v>0</v>
      </c>
      <c r="L22" s="358">
        <v>0</v>
      </c>
      <c r="M22" s="358">
        <v>0</v>
      </c>
      <c r="N22" s="95">
        <v>2.16010165184244</v>
      </c>
      <c r="O22" s="232"/>
    </row>
    <row r="23" spans="1:14" ht="13.5">
      <c r="A23" s="595"/>
      <c r="B23" s="96" t="s">
        <v>103</v>
      </c>
      <c r="C23" s="283" t="str">
        <f t="shared" si="0"/>
        <v>2月見通し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604"/>
      <c r="B24" s="98" t="s">
        <v>104</v>
      </c>
      <c r="C24" s="285" t="str">
        <f t="shared" si="0"/>
        <v>3月見通し</v>
      </c>
      <c r="D24" s="364"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7" t="s">
        <v>100</v>
      </c>
      <c r="C25" s="283" t="str">
        <f t="shared" si="0"/>
        <v>4年12月</v>
      </c>
      <c r="D25" s="232">
        <v>0.65359477124183</v>
      </c>
      <c r="E25" s="355">
        <v>0</v>
      </c>
      <c r="F25" s="356">
        <v>0.532859680284192</v>
      </c>
      <c r="G25" s="355">
        <v>-16.6666666666667</v>
      </c>
      <c r="H25" s="355">
        <v>6.25</v>
      </c>
      <c r="I25" s="355">
        <v>0</v>
      </c>
      <c r="J25" s="355">
        <v>3.7037037037037</v>
      </c>
      <c r="K25" s="355">
        <v>0</v>
      </c>
      <c r="L25" s="355">
        <v>0</v>
      </c>
      <c r="M25" s="355">
        <v>0</v>
      </c>
      <c r="N25" s="60">
        <v>0.691443388072602</v>
      </c>
    </row>
    <row r="26" spans="1:14" ht="13.5">
      <c r="A26" s="94" t="s">
        <v>107</v>
      </c>
      <c r="B26" s="598" t="s">
        <v>101</v>
      </c>
      <c r="C26" s="284" t="str">
        <f t="shared" si="0"/>
        <v>3年12月</v>
      </c>
      <c r="D26" s="357">
        <v>0</v>
      </c>
      <c r="E26" s="358">
        <v>0</v>
      </c>
      <c r="F26" s="359">
        <v>1.45985401459854</v>
      </c>
      <c r="G26" s="358">
        <v>0</v>
      </c>
      <c r="H26" s="358">
        <v>0</v>
      </c>
      <c r="I26" s="358">
        <v>0</v>
      </c>
      <c r="J26" s="358">
        <v>0</v>
      </c>
      <c r="K26" s="358">
        <v>12.1951219512195</v>
      </c>
      <c r="L26" s="358">
        <v>0</v>
      </c>
      <c r="M26" s="358">
        <v>0</v>
      </c>
      <c r="N26" s="95">
        <v>0.953678474114441</v>
      </c>
    </row>
    <row r="27" spans="1:14" ht="13.5">
      <c r="A27" s="94" t="s">
        <v>102</v>
      </c>
      <c r="B27" s="96" t="s">
        <v>103</v>
      </c>
      <c r="C27" s="283" t="str">
        <f t="shared" si="0"/>
        <v>2月見通し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3月見通し</v>
      </c>
      <c r="D28" s="364"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7" t="s">
        <v>100</v>
      </c>
      <c r="C29" s="283" t="str">
        <f t="shared" si="0"/>
        <v>4年12月</v>
      </c>
      <c r="D29" s="232">
        <v>0</v>
      </c>
      <c r="E29" s="355">
        <v>0</v>
      </c>
      <c r="F29" s="356">
        <v>1.55786350148368</v>
      </c>
      <c r="G29" s="355">
        <v>0</v>
      </c>
      <c r="H29" s="355">
        <v>-3.92156862745098</v>
      </c>
      <c r="I29" s="355">
        <v>0</v>
      </c>
      <c r="J29" s="355">
        <v>0</v>
      </c>
      <c r="K29" s="355">
        <v>6.91823899371069</v>
      </c>
      <c r="L29" s="355">
        <v>0</v>
      </c>
      <c r="M29" s="355">
        <v>0</v>
      </c>
      <c r="N29" s="60">
        <v>1.1446012972148</v>
      </c>
    </row>
    <row r="30" spans="1:14" ht="13.5">
      <c r="A30" s="94" t="s">
        <v>107</v>
      </c>
      <c r="B30" s="598" t="s">
        <v>101</v>
      </c>
      <c r="C30" s="284" t="str">
        <f t="shared" si="0"/>
        <v>3年12月</v>
      </c>
      <c r="D30" s="357">
        <v>3.59477124183007</v>
      </c>
      <c r="E30" s="358">
        <v>0</v>
      </c>
      <c r="F30" s="359">
        <v>10.8515448379804</v>
      </c>
      <c r="G30" s="358">
        <v>-5.5045871559633</v>
      </c>
      <c r="H30" s="358">
        <v>0</v>
      </c>
      <c r="I30" s="358">
        <v>0</v>
      </c>
      <c r="J30" s="358">
        <v>0</v>
      </c>
      <c r="K30" s="358">
        <v>0</v>
      </c>
      <c r="L30" s="358">
        <v>-0.925925925925926</v>
      </c>
      <c r="M30" s="358">
        <v>0</v>
      </c>
      <c r="N30" s="95">
        <v>6.49978041282389</v>
      </c>
    </row>
    <row r="31" spans="1:14" ht="13.5">
      <c r="A31" s="94" t="s">
        <v>105</v>
      </c>
      <c r="B31" s="96" t="s">
        <v>103</v>
      </c>
      <c r="C31" s="283" t="str">
        <f t="shared" si="0"/>
        <v>2月見通し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3月見通し</v>
      </c>
      <c r="D32" s="365" t="s">
        <v>163</v>
      </c>
      <c r="E32" s="366" t="s">
        <v>163</v>
      </c>
      <c r="F32" s="366" t="s">
        <v>163</v>
      </c>
      <c r="G32" s="366" t="s">
        <v>163</v>
      </c>
      <c r="H32" s="366" t="s">
        <v>163</v>
      </c>
      <c r="I32" s="366" t="s">
        <v>163</v>
      </c>
      <c r="J32" s="366" t="s">
        <v>163</v>
      </c>
      <c r="K32" s="366" t="s">
        <v>163</v>
      </c>
      <c r="L32" s="366" t="s">
        <v>163</v>
      </c>
      <c r="M32" s="367" t="s">
        <v>163</v>
      </c>
      <c r="N32" s="103" t="s">
        <v>163</v>
      </c>
    </row>
    <row r="33" spans="1:14" ht="13.5">
      <c r="A33" s="599" t="s">
        <v>108</v>
      </c>
      <c r="B33" s="600" t="s">
        <v>100</v>
      </c>
      <c r="C33" s="287" t="str">
        <f t="shared" si="0"/>
        <v>4年12月</v>
      </c>
      <c r="D33" s="368">
        <v>1.30636325326591</v>
      </c>
      <c r="E33" s="104">
        <v>2.60586319218241</v>
      </c>
      <c r="F33" s="105">
        <v>1.32005280211208</v>
      </c>
      <c r="G33" s="104">
        <v>-0.386100386100386</v>
      </c>
      <c r="H33" s="104">
        <v>0.183823529411765</v>
      </c>
      <c r="I33" s="104">
        <v>0.15527950310559</v>
      </c>
      <c r="J33" s="104">
        <v>1.24740124740125</v>
      </c>
      <c r="K33" s="104">
        <v>3.52422907488987</v>
      </c>
      <c r="L33" s="104">
        <v>5.77464788732394</v>
      </c>
      <c r="M33" s="104">
        <v>0</v>
      </c>
      <c r="N33" s="60">
        <v>1.35711745881237</v>
      </c>
    </row>
    <row r="34" spans="1:14" ht="13.5">
      <c r="A34" s="595"/>
      <c r="B34" s="601" t="s">
        <v>101</v>
      </c>
      <c r="C34" s="288" t="str">
        <f t="shared" si="0"/>
        <v>3年12月</v>
      </c>
      <c r="D34" s="106">
        <v>1.60476845483723</v>
      </c>
      <c r="E34" s="107">
        <v>2.0746887966805</v>
      </c>
      <c r="F34" s="108">
        <v>3.40926944226237</v>
      </c>
      <c r="G34" s="107">
        <v>-0.842696629213483</v>
      </c>
      <c r="H34" s="107">
        <v>1.74672489082969</v>
      </c>
      <c r="I34" s="107">
        <v>0.191938579654511</v>
      </c>
      <c r="J34" s="107">
        <v>1.32743362831858</v>
      </c>
      <c r="K34" s="107">
        <v>1.30890052356021</v>
      </c>
      <c r="L34" s="107">
        <v>0.447427293064877</v>
      </c>
      <c r="M34" s="107">
        <v>0</v>
      </c>
      <c r="N34" s="95">
        <v>2.19934487599438</v>
      </c>
    </row>
    <row r="35" spans="1:14" ht="13.5">
      <c r="A35" s="595"/>
      <c r="B35" s="109" t="s">
        <v>103</v>
      </c>
      <c r="C35" s="287" t="str">
        <f t="shared" si="0"/>
        <v>2月見通し</v>
      </c>
      <c r="D35" s="369"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596"/>
      <c r="B36" s="110" t="s">
        <v>104</v>
      </c>
      <c r="C36" s="289" t="str">
        <f t="shared" si="0"/>
        <v>3月見通し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603" t="s">
        <v>109</v>
      </c>
      <c r="B37" s="597" t="s">
        <v>100</v>
      </c>
      <c r="C37" s="283" t="str">
        <f t="shared" si="0"/>
        <v>4年12月</v>
      </c>
      <c r="D37" s="232">
        <v>1.37931034482759</v>
      </c>
      <c r="E37" s="355">
        <v>0.31496062992126</v>
      </c>
      <c r="F37" s="356">
        <v>0.688524590163935</v>
      </c>
      <c r="G37" s="355">
        <v>3.2</v>
      </c>
      <c r="H37" s="355">
        <v>0</v>
      </c>
      <c r="I37" s="355">
        <v>-0.694006309148265</v>
      </c>
      <c r="J37" s="355">
        <v>0</v>
      </c>
      <c r="K37" s="355">
        <v>0</v>
      </c>
      <c r="L37" s="355">
        <v>1.50375939849624</v>
      </c>
      <c r="M37" s="355">
        <v>0</v>
      </c>
      <c r="N37" s="60">
        <v>0.374751141819885</v>
      </c>
    </row>
    <row r="38" spans="1:14" ht="13.5">
      <c r="A38" s="595"/>
      <c r="B38" s="598" t="s">
        <v>101</v>
      </c>
      <c r="C38" s="284" t="str">
        <f t="shared" si="0"/>
        <v>3年12月</v>
      </c>
      <c r="D38" s="357">
        <v>3.98860398860399</v>
      </c>
      <c r="E38" s="358">
        <v>-0.223214285714286</v>
      </c>
      <c r="F38" s="359">
        <v>0.206825232678387</v>
      </c>
      <c r="G38" s="358">
        <v>-0.431034482758621</v>
      </c>
      <c r="H38" s="358">
        <v>0</v>
      </c>
      <c r="I38" s="358">
        <v>2.88404944084756</v>
      </c>
      <c r="J38" s="358">
        <v>0</v>
      </c>
      <c r="K38" s="358">
        <v>0</v>
      </c>
      <c r="L38" s="358">
        <v>3.07692307692308</v>
      </c>
      <c r="M38" s="358">
        <v>0</v>
      </c>
      <c r="N38" s="95">
        <v>0.960627790556082</v>
      </c>
    </row>
    <row r="39" spans="1:15" ht="13.5">
      <c r="A39" s="595"/>
      <c r="B39" s="96" t="s">
        <v>103</v>
      </c>
      <c r="C39" s="283" t="str">
        <f t="shared" si="0"/>
        <v>2月見通し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604"/>
      <c r="B40" s="98" t="s">
        <v>104</v>
      </c>
      <c r="C40" s="285" t="str">
        <f t="shared" si="0"/>
        <v>3月見通し</v>
      </c>
      <c r="D40" s="364" t="s">
        <v>163</v>
      </c>
      <c r="E40" s="362" t="s">
        <v>163</v>
      </c>
      <c r="F40" s="362" t="s">
        <v>163</v>
      </c>
      <c r="G40" s="362" t="s">
        <v>163</v>
      </c>
      <c r="H40" s="370" t="s">
        <v>163</v>
      </c>
      <c r="I40" s="362" t="s">
        <v>163</v>
      </c>
      <c r="J40" s="362" t="s">
        <v>163</v>
      </c>
      <c r="K40" s="362" t="s">
        <v>163</v>
      </c>
      <c r="L40" s="362" t="s">
        <v>163</v>
      </c>
      <c r="M40" s="362" t="s">
        <v>163</v>
      </c>
      <c r="N40" s="99" t="s">
        <v>163</v>
      </c>
    </row>
    <row r="41" spans="1:14" ht="13.5">
      <c r="A41" s="594" t="s">
        <v>110</v>
      </c>
      <c r="B41" s="597" t="s">
        <v>100</v>
      </c>
      <c r="C41" s="283" t="str">
        <f t="shared" si="0"/>
        <v>4年12月</v>
      </c>
      <c r="D41" s="232">
        <v>1.6260162601626</v>
      </c>
      <c r="E41" s="355">
        <v>0</v>
      </c>
      <c r="F41" s="356">
        <v>1.17810117810118</v>
      </c>
      <c r="G41" s="355">
        <v>2.17391304347826</v>
      </c>
      <c r="H41" s="355">
        <v>0</v>
      </c>
      <c r="I41" s="355">
        <v>0.911854103343465</v>
      </c>
      <c r="J41" s="355">
        <v>0</v>
      </c>
      <c r="K41" s="355">
        <v>11.5384615384615</v>
      </c>
      <c r="L41" s="355">
        <v>0</v>
      </c>
      <c r="M41" s="355">
        <v>0</v>
      </c>
      <c r="N41" s="60">
        <v>1.04858441104509</v>
      </c>
    </row>
    <row r="42" spans="1:14" ht="13.5">
      <c r="A42" s="595"/>
      <c r="B42" s="598" t="s">
        <v>101</v>
      </c>
      <c r="C42" s="284" t="str">
        <f t="shared" si="0"/>
        <v>3年12月</v>
      </c>
      <c r="D42" s="357">
        <v>4.34782608695652</v>
      </c>
      <c r="E42" s="358">
        <v>1.92307692307692</v>
      </c>
      <c r="F42" s="359">
        <v>2.45210727969349</v>
      </c>
      <c r="G42" s="358">
        <v>0</v>
      </c>
      <c r="H42" s="358">
        <v>1.69491525423729</v>
      </c>
      <c r="I42" s="358">
        <v>0.634920634920635</v>
      </c>
      <c r="J42" s="358">
        <v>0.65359477124183</v>
      </c>
      <c r="K42" s="358">
        <v>2.89017341040462</v>
      </c>
      <c r="L42" s="358">
        <v>2.34741784037559</v>
      </c>
      <c r="M42" s="358">
        <v>0</v>
      </c>
      <c r="N42" s="95">
        <v>1.91905094207955</v>
      </c>
    </row>
    <row r="43" spans="1:14" ht="13.5">
      <c r="A43" s="595"/>
      <c r="B43" s="96" t="s">
        <v>103</v>
      </c>
      <c r="C43" s="283" t="str">
        <f t="shared" si="0"/>
        <v>2月見通し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596"/>
      <c r="B44" s="102" t="s">
        <v>104</v>
      </c>
      <c r="C44" s="286" t="str">
        <f t="shared" si="0"/>
        <v>3月見通し</v>
      </c>
      <c r="D44" s="371" t="s">
        <v>163</v>
      </c>
      <c r="E44" s="367" t="s">
        <v>163</v>
      </c>
      <c r="F44" s="367" t="s">
        <v>163</v>
      </c>
      <c r="G44" s="367" t="s">
        <v>163</v>
      </c>
      <c r="H44" s="367" t="s">
        <v>163</v>
      </c>
      <c r="I44" s="367" t="s">
        <v>163</v>
      </c>
      <c r="J44" s="367" t="s">
        <v>163</v>
      </c>
      <c r="K44" s="367" t="s">
        <v>163</v>
      </c>
      <c r="L44" s="367" t="s">
        <v>163</v>
      </c>
      <c r="M44" s="367" t="s">
        <v>163</v>
      </c>
      <c r="N44" s="103" t="s">
        <v>163</v>
      </c>
    </row>
    <row r="45" spans="1:14" ht="13.5">
      <c r="A45" s="599" t="s">
        <v>111</v>
      </c>
      <c r="B45" s="600" t="s">
        <v>100</v>
      </c>
      <c r="C45" s="287" t="str">
        <f t="shared" si="0"/>
        <v>4年12月</v>
      </c>
      <c r="D45" s="368">
        <v>1.32806891600861</v>
      </c>
      <c r="E45" s="104">
        <v>0.970245795601552</v>
      </c>
      <c r="F45" s="105">
        <v>1.15390612817714</v>
      </c>
      <c r="G45" s="104">
        <v>1.49750415973378</v>
      </c>
      <c r="H45" s="104">
        <v>0.137741046831956</v>
      </c>
      <c r="I45" s="104">
        <v>-0.273651290070367</v>
      </c>
      <c r="J45" s="104">
        <v>0.603621730382294</v>
      </c>
      <c r="K45" s="104">
        <v>3.53130016051364</v>
      </c>
      <c r="L45" s="104">
        <v>4.24528301886792</v>
      </c>
      <c r="M45" s="104">
        <v>0</v>
      </c>
      <c r="N45" s="60">
        <v>1.02921411897857</v>
      </c>
    </row>
    <row r="46" spans="1:14" ht="13.5">
      <c r="A46" s="595"/>
      <c r="B46" s="601" t="s">
        <v>101</v>
      </c>
      <c r="C46" s="288" t="str">
        <f t="shared" si="0"/>
        <v>3年12月</v>
      </c>
      <c r="D46" s="106">
        <v>2.01981707317073</v>
      </c>
      <c r="E46" s="107">
        <v>0.464037122969838</v>
      </c>
      <c r="F46" s="108">
        <v>2.41225995648472</v>
      </c>
      <c r="G46" s="107">
        <v>-0.553709856035437</v>
      </c>
      <c r="H46" s="107">
        <v>1.51187904967603</v>
      </c>
      <c r="I46" s="107">
        <v>2.05128205128205</v>
      </c>
      <c r="J46" s="107">
        <v>0.823045267489712</v>
      </c>
      <c r="K46" s="107">
        <v>1.52671755725191</v>
      </c>
      <c r="L46" s="107">
        <v>1.15207373271889</v>
      </c>
      <c r="M46" s="107">
        <v>0</v>
      </c>
      <c r="N46" s="95">
        <v>1.76784089431951</v>
      </c>
    </row>
    <row r="47" spans="1:14" ht="13.5">
      <c r="A47" s="595"/>
      <c r="B47" s="109" t="s">
        <v>103</v>
      </c>
      <c r="C47" s="287" t="str">
        <f t="shared" si="0"/>
        <v>2月見通し</v>
      </c>
      <c r="D47" s="369"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596"/>
      <c r="B48" s="110" t="s">
        <v>104</v>
      </c>
      <c r="C48" s="289" t="str">
        <f t="shared" si="0"/>
        <v>3月見通し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02"/>
      <c r="C49" s="602"/>
      <c r="D49" s="602"/>
      <c r="E49" s="602"/>
      <c r="F49" s="602"/>
      <c r="G49" s="602"/>
      <c r="H49" s="602"/>
      <c r="I49" s="602"/>
      <c r="J49" s="602"/>
      <c r="K49" s="602"/>
      <c r="L49" s="602"/>
      <c r="M49" s="602"/>
      <c r="N49" s="602"/>
    </row>
    <row r="50" spans="1:14" s="14" customFormat="1" ht="16.5" customHeight="1">
      <c r="A50" s="36" t="s">
        <v>112</v>
      </c>
      <c r="B50" s="591" t="s">
        <v>285</v>
      </c>
      <c r="C50" s="591"/>
      <c r="D50" s="591"/>
      <c r="E50" s="591"/>
      <c r="F50" s="591"/>
      <c r="G50" s="591"/>
      <c r="H50" s="591"/>
      <c r="I50" s="591"/>
      <c r="J50" s="591"/>
      <c r="K50" s="591"/>
      <c r="L50" s="591"/>
      <c r="M50" s="591"/>
      <c r="N50" s="591"/>
    </row>
    <row r="51" spans="1:14" s="14" customFormat="1" ht="16.5" customHeight="1">
      <c r="A51" s="36"/>
      <c r="B51" s="591" t="s">
        <v>113</v>
      </c>
      <c r="C51" s="591"/>
      <c r="D51" s="591"/>
      <c r="E51" s="591"/>
      <c r="F51" s="591"/>
      <c r="G51" s="591"/>
      <c r="H51" s="591"/>
      <c r="I51" s="591"/>
      <c r="J51" s="591"/>
      <c r="K51" s="591"/>
      <c r="L51" s="591"/>
      <c r="M51" s="591"/>
      <c r="N51" s="591"/>
    </row>
    <row r="52" spans="1:14" s="14" customFormat="1" ht="16.5" customHeight="1">
      <c r="A52" s="238" t="s">
        <v>114</v>
      </c>
      <c r="B52" s="592" t="s">
        <v>115</v>
      </c>
      <c r="C52" s="593"/>
      <c r="D52" s="593"/>
      <c r="E52" s="593"/>
      <c r="F52" s="593"/>
      <c r="G52" s="593"/>
      <c r="H52" s="593"/>
      <c r="I52" s="593"/>
      <c r="J52" s="593"/>
      <c r="K52" s="593"/>
      <c r="L52" s="593"/>
      <c r="M52" s="593"/>
      <c r="N52" s="593"/>
    </row>
    <row r="53" spans="1:14" s="251" customFormat="1" ht="16.5" customHeight="1">
      <c r="A53" s="238" t="s">
        <v>116</v>
      </c>
      <c r="B53" s="591" t="str">
        <f>C48&amp;"は、「容易」「普通」「困難」「不明」のうちからの回答である。"</f>
        <v>3月見通しは、「容易」「普通」「困難」「不明」のうちからの回答である。</v>
      </c>
      <c r="C53" s="593"/>
      <c r="D53" s="593"/>
      <c r="E53" s="593"/>
      <c r="F53" s="593"/>
      <c r="G53" s="593"/>
      <c r="H53" s="593"/>
      <c r="I53" s="593"/>
      <c r="J53" s="593"/>
      <c r="K53" s="593"/>
      <c r="L53" s="593"/>
      <c r="M53" s="593"/>
      <c r="N53" s="593"/>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view="pageBreakPreview" zoomScale="70" zoomScaleNormal="85" zoomScaleSheetLayoutView="70" zoomScalePageLayoutView="0" workbookViewId="0" topLeftCell="A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0.9</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1.1</v>
      </c>
    </row>
    <row r="322" spans="1:3" ht="13.5">
      <c r="A322" s="259" t="s">
        <v>261</v>
      </c>
      <c r="B322" s="254">
        <v>1.3</v>
      </c>
      <c r="C322" s="254">
        <v>1.4</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0.6</v>
      </c>
    </row>
    <row r="334" spans="1:3" ht="13.5">
      <c r="A334" s="259" t="s">
        <v>233</v>
      </c>
      <c r="B334" s="254">
        <v>0.4</v>
      </c>
      <c r="C334" s="254">
        <v>0.6</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0.2</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0.3</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1.6</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v>
      </c>
    </row>
    <row r="358" spans="1:3" ht="13.5">
      <c r="A358" s="259" t="s">
        <v>233</v>
      </c>
      <c r="B358" s="254">
        <v>1.1</v>
      </c>
      <c r="C358" s="254">
        <v>1.3</v>
      </c>
    </row>
    <row r="359" spans="2:3" ht="13.5">
      <c r="B359" s="254">
        <v>1.6</v>
      </c>
      <c r="C359" s="254">
        <v>1.4</v>
      </c>
    </row>
    <row r="360" spans="2:3" ht="13.5">
      <c r="B360" s="254">
        <v>1.8</v>
      </c>
      <c r="C360" s="254">
        <v>1.4</v>
      </c>
    </row>
    <row r="361" spans="1:3" ht="13.5">
      <c r="A361" s="259" t="s">
        <v>234</v>
      </c>
      <c r="B361" s="254">
        <v>1.4</v>
      </c>
      <c r="C361" s="254">
        <v>1</v>
      </c>
    </row>
    <row r="362" spans="2:3" ht="13.5">
      <c r="B362" s="254">
        <v>1.3</v>
      </c>
      <c r="C362" s="254">
        <v>0.9</v>
      </c>
    </row>
    <row r="363" spans="2:3" ht="13.5">
      <c r="B363" s="254">
        <v>1</v>
      </c>
      <c r="C363" s="254">
        <v>0.9</v>
      </c>
    </row>
    <row r="364" spans="1:3" ht="13.5" hidden="1">
      <c r="A364" s="260" t="s">
        <v>266</v>
      </c>
      <c r="B364" s="254">
        <v>0</v>
      </c>
      <c r="C364" s="254">
        <v>0</v>
      </c>
    </row>
    <row r="365" spans="1:3" ht="13.5" hidden="1">
      <c r="A365"/>
      <c r="B365" s="254">
        <v>0</v>
      </c>
      <c r="C365" s="254">
        <v>0</v>
      </c>
    </row>
    <row r="366" spans="1:3" ht="13.5" hidden="1">
      <c r="A366"/>
      <c r="B366" s="254">
        <v>0</v>
      </c>
      <c r="C366" s="254">
        <v>0</v>
      </c>
    </row>
    <row r="367" spans="1:3" ht="13.5" hidden="1">
      <c r="A367" s="259" t="s">
        <v>232</v>
      </c>
      <c r="B367" s="254">
        <v>0</v>
      </c>
      <c r="C367" s="254">
        <v>0</v>
      </c>
    </row>
    <row r="368" spans="2:3" ht="13.5" hidden="1">
      <c r="B368" s="254">
        <v>0</v>
      </c>
      <c r="C368" s="254">
        <v>0</v>
      </c>
    </row>
    <row r="369" spans="2:3" ht="13.5" hidden="1">
      <c r="B369" s="254">
        <v>0</v>
      </c>
      <c r="C369" s="254">
        <v>0</v>
      </c>
    </row>
    <row r="370" spans="1:3" ht="13.5" hidden="1">
      <c r="A370" s="259" t="s">
        <v>233</v>
      </c>
      <c r="B370" s="254">
        <v>0</v>
      </c>
      <c r="C370" s="254">
        <v>0</v>
      </c>
    </row>
    <row r="371" spans="2:3" ht="13.5" hidden="1">
      <c r="B371" s="254">
        <v>0</v>
      </c>
      <c r="C371" s="254">
        <v>0</v>
      </c>
    </row>
    <row r="372" spans="2:3" ht="13.5" hidden="1">
      <c r="B372" s="254">
        <v>0</v>
      </c>
      <c r="C372" s="254">
        <v>0</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view="pageBreakPreview" zoomScale="70" zoomScaleNormal="85" zoomScaleSheetLayoutView="70" zoomScalePageLayoutView="0" workbookViewId="0" topLeftCell="B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2.2</v>
      </c>
    </row>
    <row r="363" spans="1:3" ht="13.5">
      <c r="A363"/>
      <c r="B363" s="254">
        <v>1.8</v>
      </c>
      <c r="C363" s="254">
        <v>1.5</v>
      </c>
    </row>
    <row r="364" spans="1:3" ht="13.5">
      <c r="A364" s="259" t="s">
        <v>260</v>
      </c>
      <c r="B364" s="254">
        <v>1.4</v>
      </c>
      <c r="C364" s="254">
        <v>1.6</v>
      </c>
    </row>
    <row r="365" spans="1:3" ht="13.5">
      <c r="A365"/>
      <c r="B365" s="254">
        <v>1.2</v>
      </c>
      <c r="C365" s="254">
        <v>1.5</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0.7</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v>
      </c>
    </row>
    <row r="388" spans="1:3" ht="13.5">
      <c r="A388" s="260" t="s">
        <v>263</v>
      </c>
      <c r="B388" s="254">
        <v>0.3</v>
      </c>
      <c r="C388" s="254">
        <v>0.4</v>
      </c>
    </row>
    <row r="389" spans="1:3" ht="13.5">
      <c r="A389"/>
      <c r="B389" s="254">
        <v>0.3</v>
      </c>
      <c r="C389" s="254">
        <v>0.6</v>
      </c>
    </row>
    <row r="390" spans="1:3" ht="13.5">
      <c r="A390"/>
      <c r="B390" s="254">
        <v>0.2</v>
      </c>
      <c r="C390" s="254">
        <v>0.8</v>
      </c>
    </row>
    <row r="391" spans="1:3" ht="13.5">
      <c r="A391" s="259" t="s">
        <v>232</v>
      </c>
      <c r="B391" s="254">
        <v>-0.5</v>
      </c>
      <c r="C391" s="254">
        <v>0.1</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0.7</v>
      </c>
    </row>
    <row r="397" spans="1:3" ht="13.5">
      <c r="A397" s="259" t="s">
        <v>234</v>
      </c>
      <c r="B397" s="254">
        <v>1.3</v>
      </c>
      <c r="C397" s="254">
        <v>0.8</v>
      </c>
    </row>
    <row r="398" spans="2:3" ht="13.5">
      <c r="B398" s="254">
        <v>1.2</v>
      </c>
      <c r="C398" s="254">
        <v>0.7</v>
      </c>
    </row>
    <row r="399" spans="2:3" ht="13.5">
      <c r="B399" s="254">
        <v>2.2</v>
      </c>
      <c r="C399" s="254">
        <v>2</v>
      </c>
    </row>
    <row r="400" spans="1:3" ht="13.5">
      <c r="A400" s="260" t="s">
        <v>265</v>
      </c>
      <c r="B400" s="254">
        <v>1.7</v>
      </c>
      <c r="C400" s="254">
        <v>1.7</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1.8</v>
      </c>
    </row>
    <row r="405" spans="2:3" ht="13.5">
      <c r="B405" s="254">
        <v>1.2</v>
      </c>
      <c r="C405" s="254">
        <v>1.1</v>
      </c>
    </row>
    <row r="406" spans="1:3" ht="13.5">
      <c r="A406" s="259" t="s">
        <v>233</v>
      </c>
      <c r="B406" s="254">
        <v>1.6</v>
      </c>
      <c r="C406" s="254">
        <v>1.9</v>
      </c>
    </row>
    <row r="407" spans="2:3" ht="13.5">
      <c r="B407" s="254">
        <v>2.2</v>
      </c>
      <c r="C407" s="254">
        <v>1.9</v>
      </c>
    </row>
    <row r="408" spans="2:3" ht="13.5">
      <c r="B408" s="254">
        <v>2.5</v>
      </c>
      <c r="C408" s="254">
        <v>1.9</v>
      </c>
    </row>
    <row r="409" spans="1:3" ht="13.5">
      <c r="A409" s="259" t="s">
        <v>234</v>
      </c>
      <c r="B409" s="254">
        <v>1.9</v>
      </c>
      <c r="C409" s="254">
        <v>1.4</v>
      </c>
    </row>
    <row r="410" spans="2:3" ht="13.5">
      <c r="B410" s="254">
        <v>1.7</v>
      </c>
      <c r="C410" s="254">
        <v>1.3</v>
      </c>
    </row>
    <row r="411" spans="2:3" ht="13.5">
      <c r="B411" s="254">
        <v>1.4</v>
      </c>
      <c r="C411" s="254">
        <v>1.2</v>
      </c>
    </row>
    <row r="412" spans="1:3" ht="13.5" hidden="1">
      <c r="A412" s="260" t="s">
        <v>266</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76" t="s">
        <v>122</v>
      </c>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row>
    <row r="8" spans="3:36" ht="13.5">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row>
    <row r="9" spans="3:36" ht="13.5">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row>
    <row r="10" spans="3:36" ht="13.5">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row>
    <row r="12" ht="13.5">
      <c r="A12" s="1" t="s">
        <v>123</v>
      </c>
    </row>
    <row r="13" spans="3:36" ht="13.5">
      <c r="C13" s="376" t="s">
        <v>124</v>
      </c>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row>
    <row r="14" spans="3:36" ht="13.5">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76" t="s">
        <v>139</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row>
    <row r="44" spans="3:36" ht="13.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row>
    <row r="45" spans="3:36" ht="13.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2022-08-10T12:27:23Z</cp:lastPrinted>
  <dcterms:created xsi:type="dcterms:W3CDTF">2003-02-07T04:58:56Z</dcterms:created>
  <dcterms:modified xsi:type="dcterms:W3CDTF">2023-01-19T20:37:30Z</dcterms:modified>
  <cp:category/>
  <cp:version/>
  <cp:contentType/>
  <cp:contentStatus/>
</cp:coreProperties>
</file>