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1950" windowWidth="21600" windowHeight="11385" tabRatio="867"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<sst xmlns="http://schemas.openxmlformats.org/spreadsheetml/2006/main" count="1500" uniqueCount="356">
  <si>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</si>
  <si>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</si>
  <si>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</si>
  <si>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</si>
  <si>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</si>
  <si>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</si>
  <si>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</si>
  <si>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</si>
  <si>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</si>
  <si>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</si>
  <si>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</si>
  <si>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</si>
  <si>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</si>
  <si>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</si>
  <si>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</si>
  <si>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</si>
  <si>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</si>
  <si>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</si>
  <si>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</si>
  <si>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</si>
  <si>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</si>
  <si>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</si>
  <si>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</si>
  <si>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</si>
  <si>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</si>
  <si>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</si>
  <si>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</si>
  <si>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</si>
  <si>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</si>
  <si>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</si>
  <si>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</si>
  <si>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</si>
  <si>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</si>
  <si>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</si>
  <si>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</si>
  <si>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</si>
  <si>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</si>
  <si>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</si>
  <si>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</si>
  <si>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</si>
  <si>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</si>
  <si>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</si>
  <si>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</si>
  <si>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</si>
  <si>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</si>
  <si>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</si>
  <si>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</si>
  <si>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</si>
  <si>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</si>
  <si>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</si>
  <si>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</si>
  <si>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</si>
  <si>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</si>
  <si>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</si>
  <si>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</si>
  <si>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</si>
  <si>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</si>
  <si>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</si>
  <si>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</si>
  <si>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</si>
  <si>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</si>
  <si>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</si>
  <si>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</si>
  <si>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</si>
  <si>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</si>
  <si>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</si>
  <si>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</si>
  <si>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</si>
  <si>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</si>
  <si>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</si>
  <si>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</si>
  <si>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</si>
  <si>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</si>
  <si>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</si>
  <si>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</si>
  <si>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</si>
  <si>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</si>
  <si>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</si>
  <si>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</si>
  <si>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</si>
  <si>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</si>
  <si>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</si>
  <si>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</si>
  <si>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</si>
  <si>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</si>
  <si>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</si>
  <si>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</si>
  <si>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</si>
  <si>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</si>
  <si>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</si>
  <si>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</si>
  <si>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</si>
  <si>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</si>
  <si>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</si>
  <si>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</si>
  <si>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</si>
  <si>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</si>
  <si>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</si>
  <si>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</si>
  <si>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</si>
  <si>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</si>
  <si>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</si>
  <si>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</si>
  <si>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</si>
  <si>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</si>
  <si>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</si>
  <si>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</si>
  <si>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</si>
  <si>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</si>
  <si>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</si>
  <si>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</si>
  <si>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</si>
  <si>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</si>
  <si>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</si>
  <si>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</si>
  <si>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</si>
  <si>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</si>
  <si>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</si>
  <si>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</si>
  <si>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</si>
  <si>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</si>
  <si>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</si>
  <si>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</si>
  <si>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</si>
  <si>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</si>
  <si>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</si>
  <si>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</si>
  <si>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</si>
  <si>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</si>
  <si>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</si>
  <si>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</si>
  <si>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</si>
  <si>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</si>
  <si>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</si>
  <si>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</si>
  <si>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</si>
  <si>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</si>
  <si>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</si>
  <si>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</si>
  <si>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</si>
  <si>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</si>
  <si>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</si>
  <si>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</si>
  <si>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</si>
  <si>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</si>
  <si>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</si>
  <si>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</si>
  <si>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</si>
  <si>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</si>
  <si>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</si>
  <si>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</si>
  <si>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</si>
  <si>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</si>
  <si>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</si>
  <si>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</si>
  <si>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</si>
  <si>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</si>
  <si>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</si>
  <si>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</si>
  <si>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</si>
  <si>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</si>
  <si>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</si>
  <si>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</si>
  <si>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</si>
  <si>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</si>
  <si>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</si>
  <si>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</si>
  <si>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</si>
  <si>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</si>
  <si>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</si>
  <si>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</si>
  <si>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</si>
  <si>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</si>
  <si>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</si>
  <si>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</si>
  <si>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</si>
  <si>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</si>
  <si>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</si>
  <si>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</si>
  <si>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</si>
  <si>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</si>
  <si>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</si>
  <si>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</si>
  <si>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</si>
  <si>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</si>
  <si>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</si>
  <si>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</si>
  <si>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</si>
  <si>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</si>
  <si>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</si>
  <si>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</si>
  <si>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</si>
  <si>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</si>
  <si>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</si>
  <si>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</si>
  <si>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</si>
  <si>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</si>
  <si>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</si>
  <si>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</si>
  <si>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</si>
  <si>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</si>
  <si>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</si>
  <si>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</si>
  <si>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</si>
  <si>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</si>
  <si>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</si>
  <si>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</si>
  <si>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</si>
  <si>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</si>
  <si>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</si>
  <si>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</si>
  <si>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</si>
  <si>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</si>
  <si>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</si>
  <si>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</si>
  <si>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</si>
  <si>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</si>
  <si>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</si>
  <si>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</si>
  <si>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</si>
  <si>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</si>
  <si>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</si>
  <si>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</si>
  <si>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</si>
  <si>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</si>
  <si>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</si>
  <si>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</si>
  <si>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</si>
  <si>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</si>
  <si>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</si>
  <si>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</si>
  <si>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</si>
  <si>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</si>
  <si>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</si>
  <si>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</si>
  <si>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</si>
  <si>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</si>
  <si>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</si>
  <si>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</si>
  <si>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</si>
  <si>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</si>
  <si>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</si>
  <si>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</si>
  <si>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</si>
  <si>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</si>
  <si>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</si>
  <si>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</si>
  <si>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</si>
  <si>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</si>
  <si>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</si>
  <si>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</si>
  <si>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</si>
  <si>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</si>
  <si>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</si>
  <si>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</si>
  <si>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</si>
  <si>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</si>
  <si>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</si>
  <si>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</si>
  <si>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</si>
  <si>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</si>
  <si>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</si>
  <si>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</si>
  <si>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</si>
  <si>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</si>
  <si>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</si>
  <si>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</si>
  <si>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</si>
  <si>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</si>
  <si>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</si>
  <si>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</si>
  <si>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</si>
  <si>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</si>
  <si>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</si>
  <si>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</si>
  <si>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</si>
  <si>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</si>
  <si>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</si>
  <si>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</si>
  <si>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</si>
  <si>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</si>
  <si>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</si>
  <si>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4月</t>
  </si>
  <si>
    <t>5月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</si>
  <si>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</si>
  <si>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</si>
  <si>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</si>
  <si>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</si>
  <si>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</si>
  <si>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</si>
  <si>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</si>
  <si>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</si>
  <si>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</si>
  <si>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</si>
  <si>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</si>
  <si>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</si>
  <si>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</si>
  <si>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</si>
  <si>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</si>
  <si>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</si>
  <si>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</si>
  <si>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</si>
  <si>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</si>
  <si>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</si>
  <si>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</si>
  <si>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</si>
  <si>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</si>
  <si>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</si>
  <si>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</si>
  <si>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</si>
  <si>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</si>
  <si>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</si>
  <si>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</si>
  <si>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</si>
  <si>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</si>
  <si>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</si>
  <si>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</si>
  <si>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</si>
  <si>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</si>
  <si>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</si>
  <si>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</si>
  <si>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</si>
  <si>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</si>
  <si>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</si>
  <si>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</si>
  <si>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</si>
  <si>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</si>
  <si>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</si>
  <si>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</si>
  <si>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</si>
  <si>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</si>
  <si>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</si>
  <si>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</si>
  <si>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</si>
  <si>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</si>
  <si>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</si>
  <si>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</si>
  <si>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t>
  </si>
  <si>
    <t>　　　　  　 川﨑（内線24854）</t>
  </si>
  <si>
    <t>本調査結果は、令和5年3月10日～20日までの間の1日（日曜、休日を除く）を調査対象日として調査している。</t>
  </si>
  <si>
    <t>全国の８職種の過不足率は、3月は0.8％の不足、前月（2月）は1.0％の不足となり、前月と比べ0.2ポイントと不足幅が縮小（前年同月（0.9%の不足）と比べ0.1ポイント不足幅が縮小）した。</t>
  </si>
  <si>
    <t>東北地域の８職種の過不足率は、3月は1.3％の不足、前月（2月）は1.0％の不足となり、前月と比べ0.3ポイントと不足幅が拡大（前年同月（0.9%の過剰）と比べ2.2ポイント不足幅が拡大）した。</t>
  </si>
  <si>
    <t>8職種の今後の労働者の確保に関する見通し（5月及び6月）については、全国及び東北地域とも「普通」となっている。（Ｐ６：表－２　地域別の需給状況（原数値）を参照）</t>
  </si>
  <si>
    <t>とび工で均衡、鉄筋工（土木）で過剰、その他の職種で不足となっている。</t>
  </si>
  <si>
    <t>また、左官の過不足率について、対前年の増加幅が大きくなっている（△1.5％→1.5％）が、鉄筋工（建築）の過不足率については、対前年の減少幅が大きくなっている（4.7％→2.6％）。</t>
  </si>
  <si>
    <t>左官(13.3%)、とび工(3.0%)、鉄筋工（建築）(33.3%)、電工(0.5%)で不足、配管工(1.5%)で過剰、その他の職種で均衡となっている。（Ｐ６：表－２　地域別の需給状況（原数値）を参照）</t>
  </si>
  <si>
    <t>今後の見通しとしては、6職種及び８職種で「普通」となっている。
（Ｐ６：表－２　地域別の需給状況（原数値）を参照）</t>
  </si>
  <si>
    <t>新規募集の過不足状況については、６職種計、8職種計が前年同月を下回る不足率となっている（Ｐ４：参考３参照）。</t>
  </si>
  <si>
    <t>沖縄で均衡、北海道、中部で過剰、その他の地域で不足となっている。</t>
  </si>
  <si>
    <t>地域別に過不足率を前年同月と比較すると、四国が3.8ポイントの増で、全国で最も増加幅が大きくなっているが、中部が1.4ポイントの減で、全国で最も減少幅が大きくなっている。</t>
  </si>
  <si>
    <t>沖縄で均衡、北海道、北陸、中部で過剰、その他の地域で不足となっている。</t>
  </si>
  <si>
    <t>地域別に過不足率を前年同月と比較すると、東北が4.3ポイントの増で、全国で最も増加幅が大きくなっているが、北陸が2.7ポイントの減で、全国で最も減少幅が大きくなっている。</t>
  </si>
  <si>
    <t>翌々月（5月）における労働者の確保に関する見通しは、「困難」と「やや困難」の合計が23.7％で、対前年同月（18.1％）比5.6ポイントの上昇となっている。また、「やや容易」と「容易」の合計は7.1%で、対前年同月（8.5％）比1.4ポイントの下降となっている。</t>
  </si>
  <si>
    <t>翌々々月（6月）に関する見通しについては、「困難」が18.5％で対前年同月（14.4%）比4.1ポイントの上昇となっている。「容易」は6.4％で、対前年同月（7.4％）比1.0ポイントの下降となっている。</t>
  </si>
  <si>
    <t>残業・休日作業を実施している現場数（強化現場数）は、全手持現場数の3.3％となっており、前月（3.4%）と比べ0.1ポイント下降となっている。なお、対前年同月（3.2％）と比べ0.1ポイント上昇となっている。</t>
  </si>
  <si>
    <t>強化理由は、「その他」(18.9%)を除いて「前工程の工事遅延」(32.8%)、「昼間時間帯時間の制約」(29.5%)、「天候不順」(10.7%)、「無理な受注」(8.2%)の順となっている。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</si>
</sst>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ggge&quot;年&quot;m&quot;月&quot;d&quot;日&quot;;@"/>
    <numFmt numFmtId="183" formatCode="[$-411]gge&quot;年&quot;m&quot;月&quot;d&quot;日&quot;;@"/>
    <numFmt numFmtId="184" formatCode="[$]gge&quot;年&quot;m&quot;月&quot;d&quot;日&quot;;@"/>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8.25"/>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ck"/>
      <right/>
      <top style="medium"/>
      <bottom style="thin"/>
    </border>
    <border>
      <left/>
      <right/>
      <top style="thick"/>
      <bottom style="medium"/>
    </border>
    <border>
      <left style="thick"/>
      <right/>
      <top style="medium"/>
      <bottom style="medium"/>
    </border>
    <border>
      <left/>
      <right style="thin"/>
      <top style="medium"/>
      <bottom style="medium"/>
    </border>
    <border>
      <left style="medium"/>
      <right/>
      <top style="thick"/>
      <bottom style="thick"/>
    </border>
    <border>
      <left style="thin"/>
      <right/>
      <top style="thick"/>
      <bottom style="thin"/>
    </border>
    <border>
      <left style="thin"/>
      <right/>
      <top style="thick"/>
      <bottom style="thick"/>
    </border>
    <border>
      <left style="thick"/>
      <right/>
      <top style="thick"/>
      <bottom style="thick"/>
    </border>
    <border>
      <left style="thin"/>
      <right/>
      <top style="medium"/>
      <bottom style="medium"/>
    </border>
    <border>
      <left/>
      <right style="medium"/>
      <top style="medium"/>
      <bottom style="medium"/>
    </border>
    <border>
      <left style="medium"/>
      <right/>
      <top style="medium"/>
      <bottom style="thin"/>
    </border>
    <border>
      <left/>
      <right style="medium"/>
      <top style="thick"/>
      <bottom/>
    </border>
    <border>
      <left style="thin"/>
      <right/>
      <top style="thick"/>
      <bottom/>
    </border>
    <border>
      <left style="dashed"/>
      <right/>
      <top style="thin"/>
      <bottom style="thin"/>
    </border>
    <border>
      <left style="medium"/>
      <right/>
      <top style="thick"/>
      <bottom/>
    </border>
    <border>
      <left/>
      <right style="thin"/>
      <top style="thick"/>
      <bottom/>
    </border>
    <border>
      <left/>
      <right style="thick"/>
      <top style="thick"/>
      <bottom/>
    </border>
    <border>
      <left style="medium"/>
      <right/>
      <top style="medium"/>
      <bottom/>
    </border>
    <border>
      <left style="medium"/>
      <right/>
      <top/>
      <bottom style="medium"/>
    </border>
    <border>
      <left style="thick"/>
      <right/>
      <top/>
      <bottom style="thin"/>
    </border>
    <border>
      <left/>
      <right style="medium"/>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border>
    <border>
      <left style="thick"/>
      <right style="thin"/>
      <top style="thick"/>
      <bottom style="thin"/>
    </border>
    <border>
      <left style="thin"/>
      <right style="thin"/>
      <top style="thick"/>
      <bottom style="thin"/>
    </border>
    <border>
      <left style="medium"/>
      <right/>
      <top/>
      <bottom style="thin"/>
    </border>
    <border>
      <left style="thin"/>
      <right/>
      <top style="thin"/>
      <bottom style="medium"/>
    </border>
    <border>
      <left style="medium"/>
      <right style="thin"/>
      <top style="thin"/>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right/>
      <top style="dotted"/>
      <bottom style="thin"/>
    </border>
    <border>
      <left/>
      <right/>
      <top style="double"/>
      <bottom style="dotted"/>
    </border>
    <border>
      <left style="dotted"/>
      <right/>
      <top/>
      <bottom/>
    </border>
    <border>
      <left/>
      <right style="dotted"/>
      <top/>
      <bottom style="thin"/>
    </border>
    <border>
      <left style="dotted"/>
      <right/>
      <top/>
      <bottom style="thin"/>
    </border>
    <border>
      <left/>
      <right style="dotted"/>
      <top/>
      <bottom/>
    </border>
    <border>
      <left style="dotted"/>
      <right/>
      <top style="thin"/>
      <bottom style="double"/>
    </border>
    <border>
      <left/>
      <right/>
      <top style="double"/>
      <bottom/>
    </border>
    <border>
      <left/>
      <right style="dotted"/>
      <top style="double"/>
      <bottom/>
    </border>
    <border>
      <left style="dotted"/>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7">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9" fillId="0" borderId="0" xfId="0" applyFont="1" applyAlignment="1">
      <alignment vertical="top" wrapText="1"/>
    </xf>
    <xf numFmtId="0" fontId="2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176" fontId="3" fillId="34" borderId="12" xfId="0" applyNumberFormat="1" applyFont="1" applyFill="1" applyBorder="1" applyAlignment="1">
      <alignment horizontal="right" vertical="center"/>
    </xf>
    <xf numFmtId="176" fontId="3" fillId="0" borderId="12" xfId="0" applyNumberFormat="1" applyFont="1" applyBorder="1" applyAlignment="1" applyProtection="1">
      <alignment horizontal="right" vertical="center"/>
      <protection locked="0"/>
    </xf>
    <xf numFmtId="176" fontId="3" fillId="34" borderId="80" xfId="0" applyNumberFormat="1" applyFont="1" applyFill="1" applyBorder="1" applyAlignment="1">
      <alignment horizontal="right"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lignment horizontal="right" vertical="center"/>
    </xf>
    <xf numFmtId="176" fontId="3" fillId="0" borderId="94" xfId="0" applyNumberFormat="1" applyFont="1" applyBorder="1" applyAlignment="1">
      <alignment horizontal="right" vertical="center"/>
    </xf>
    <xf numFmtId="176" fontId="3" fillId="34" borderId="116"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0" borderId="85"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34" borderId="71" xfId="0" applyFont="1" applyFill="1" applyBorder="1" applyAlignment="1">
      <alignment horizontal="center" vertical="center"/>
    </xf>
    <xf numFmtId="0" fontId="3" fillId="34" borderId="117"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18" xfId="0" applyFont="1" applyBorder="1" applyAlignment="1">
      <alignment horizontal="center" vertical="center"/>
    </xf>
    <xf numFmtId="0" fontId="3" fillId="0" borderId="41" xfId="0" applyFont="1" applyBorder="1" applyAlignment="1">
      <alignment horizontal="center" vertical="center"/>
    </xf>
    <xf numFmtId="0" fontId="3" fillId="0" borderId="119"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10" xfId="0" applyNumberFormat="1" applyFont="1" applyBorder="1" applyAlignment="1">
      <alignment horizontal="right" vertical="center"/>
    </xf>
    <xf numFmtId="176" fontId="3" fillId="34" borderId="88" xfId="0" applyNumberFormat="1" applyFont="1" applyFill="1" applyBorder="1" applyAlignment="1">
      <alignment horizontal="right" vertical="center"/>
    </xf>
    <xf numFmtId="0" fontId="10" fillId="0" borderId="0" xfId="0" applyFont="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176" fontId="3" fillId="0" borderId="120"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9" xfId="0" applyNumberFormat="1" applyFont="1" applyBorder="1" applyAlignment="1">
      <alignment horizontal="right"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176" fontId="3" fillId="0" borderId="121" xfId="0" applyNumberFormat="1" applyFont="1" applyBorder="1" applyAlignment="1">
      <alignment horizontal="right" vertical="center"/>
    </xf>
    <xf numFmtId="176" fontId="3" fillId="0" borderId="122" xfId="0" applyNumberFormat="1" applyFont="1" applyBorder="1" applyAlignment="1">
      <alignment horizontal="right" vertical="center"/>
    </xf>
    <xf numFmtId="0" fontId="3" fillId="0" borderId="12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23" xfId="0" applyNumberFormat="1" applyFont="1" applyBorder="1" applyAlignment="1">
      <alignment horizontal="right" vertical="center"/>
    </xf>
    <xf numFmtId="176" fontId="3" fillId="34" borderId="123"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31" xfId="0" applyFont="1" applyBorder="1" applyAlignment="1">
      <alignment horizontal="center" vertical="center"/>
    </xf>
    <xf numFmtId="176" fontId="3" fillId="0" borderId="116" xfId="0" applyNumberFormat="1" applyFont="1" applyBorder="1" applyAlignment="1">
      <alignment horizontal="right" vertical="center"/>
    </xf>
    <xf numFmtId="0" fontId="3" fillId="0" borderId="126"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0" borderId="83" xfId="0" applyNumberFormat="1" applyFont="1" applyBorder="1" applyAlignment="1" applyProtection="1">
      <alignment horizontal="right" vertical="center"/>
      <protection locked="0"/>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7" xfId="0" applyFont="1" applyFill="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8" xfId="0" applyFont="1" applyBorder="1" applyAlignment="1">
      <alignment horizontal="center" vertical="center"/>
    </xf>
    <xf numFmtId="0" fontId="3" fillId="0" borderId="91" xfId="0" applyFont="1" applyBorder="1" applyAlignment="1">
      <alignment horizontal="center" vertical="center"/>
    </xf>
    <xf numFmtId="0" fontId="3" fillId="0" borderId="127" xfId="0" applyFont="1" applyBorder="1" applyAlignment="1">
      <alignment horizontal="center" vertical="center"/>
    </xf>
    <xf numFmtId="0" fontId="3" fillId="0" borderId="89"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176" fontId="3" fillId="0" borderId="3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3" fillId="0" borderId="133" xfId="0" applyFont="1" applyBorder="1" applyAlignment="1">
      <alignment horizontal="center" vertical="center"/>
    </xf>
    <xf numFmtId="0" fontId="3" fillId="0" borderId="63" xfId="0" applyFont="1" applyBorder="1" applyAlignment="1">
      <alignment horizontal="center" vertical="center"/>
    </xf>
    <xf numFmtId="0" fontId="3" fillId="0" borderId="134" xfId="0" applyFont="1" applyBorder="1" applyAlignment="1">
      <alignment horizontal="center" vertical="center"/>
    </xf>
    <xf numFmtId="0" fontId="3" fillId="0" borderId="70" xfId="0" applyFont="1" applyBorder="1" applyAlignment="1">
      <alignment horizontal="center" vertical="center"/>
    </xf>
    <xf numFmtId="176" fontId="3" fillId="0" borderId="65"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wrapText="1"/>
    </xf>
    <xf numFmtId="0" fontId="0" fillId="0" borderId="0" xfId="0" applyAlignment="1">
      <alignment vertical="top"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5"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0" fontId="10" fillId="0" borderId="0" xfId="0" applyFont="1" applyAlignment="1">
      <alignment vertical="top" wrapText="1"/>
    </xf>
    <xf numFmtId="178" fontId="3" fillId="36" borderId="126" xfId="0" applyNumberFormat="1" applyFont="1" applyFill="1" applyBorder="1" applyAlignment="1">
      <alignment horizontal="right"/>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7"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36"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6" fontId="3" fillId="0" borderId="140"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78" xfId="0" applyFont="1" applyBorder="1" applyAlignment="1">
      <alignment horizontal="center" vertical="center"/>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76" xfId="0" applyFont="1" applyBorder="1" applyAlignment="1">
      <alignment horizontal="center" vertical="center"/>
    </xf>
    <xf numFmtId="176" fontId="3" fillId="0" borderId="44" xfId="0" applyNumberFormat="1" applyFont="1" applyBorder="1" applyAlignment="1">
      <alignment horizontal="right" vertical="center"/>
    </xf>
    <xf numFmtId="0" fontId="3" fillId="0" borderId="12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2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16"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0" borderId="135"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0" fontId="3" fillId="0" borderId="144" xfId="0" applyFont="1" applyBorder="1" applyAlignment="1">
      <alignment horizontal="center" vertical="center"/>
    </xf>
    <xf numFmtId="0" fontId="3" fillId="0" borderId="10"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176" fontId="3" fillId="0" borderId="145" xfId="0" applyNumberFormat="1" applyFont="1" applyBorder="1" applyAlignment="1">
      <alignment horizontal="right"/>
    </xf>
    <xf numFmtId="176" fontId="3" fillId="0" borderId="113" xfId="0" applyNumberFormat="1" applyFont="1" applyBorder="1" applyAlignment="1">
      <alignment horizontal="right"/>
    </xf>
    <xf numFmtId="0" fontId="3" fillId="0" borderId="145" xfId="0" applyFont="1" applyBorder="1" applyAlignment="1">
      <alignment horizontal="center" vertical="center"/>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8"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6"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0" fontId="3" fillId="0" borderId="147"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5"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0" fontId="3" fillId="0" borderId="148" xfId="0" applyFont="1" applyBorder="1" applyAlignment="1">
      <alignment horizontal="center"/>
    </xf>
    <xf numFmtId="0" fontId="3" fillId="0" borderId="149" xfId="0" applyFont="1" applyBorder="1" applyAlignment="1">
      <alignment horizontal="center"/>
    </xf>
    <xf numFmtId="0" fontId="3" fillId="0" borderId="67" xfId="0" applyFont="1" applyBorder="1" applyAlignment="1">
      <alignment horizontal="center"/>
    </xf>
    <xf numFmtId="0" fontId="3" fillId="0" borderId="137" xfId="0" applyFont="1" applyBorder="1" applyAlignment="1">
      <alignment horizontal="center"/>
    </xf>
    <xf numFmtId="0" fontId="3" fillId="0" borderId="138" xfId="0" applyFont="1" applyBorder="1" applyAlignment="1">
      <alignment horizontal="center"/>
    </xf>
    <xf numFmtId="0" fontId="3" fillId="0" borderId="145"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0" fillId="34" borderId="10" xfId="0" applyFont="1" applyFill="1" applyBorder="1" applyAlignment="1">
      <alignment/>
    </xf>
    <xf numFmtId="0" fontId="11" fillId="0" borderId="133" xfId="0" applyFont="1" applyBorder="1" applyAlignment="1">
      <alignment horizontal="center" vertical="center" shrinkToFit="1"/>
    </xf>
    <xf numFmtId="0" fontId="0" fillId="0" borderId="150" xfId="0" applyBorder="1" applyAlignment="1">
      <alignment horizontal="center" vertical="center" shrinkToFit="1"/>
    </xf>
    <xf numFmtId="0" fontId="0" fillId="0" borderId="141" xfId="0" applyBorder="1" applyAlignment="1">
      <alignment horizontal="center" vertical="center" shrinkToFit="1"/>
    </xf>
    <xf numFmtId="0" fontId="0" fillId="0" borderId="136" xfId="0" applyBorder="1" applyAlignment="1">
      <alignment horizontal="center" vertical="center" shrinkToFit="1"/>
    </xf>
    <xf numFmtId="0" fontId="0" fillId="0" borderId="134" xfId="0" applyBorder="1" applyAlignment="1">
      <alignment horizontal="center" vertical="center" shrinkToFit="1"/>
    </xf>
    <xf numFmtId="0" fontId="0" fillId="0" borderId="151" xfId="0" applyBorder="1" applyAlignment="1">
      <alignment horizontal="center" vertical="center" shrinkToFit="1"/>
    </xf>
    <xf numFmtId="0" fontId="11" fillId="0" borderId="152" xfId="0" applyFont="1" applyBorder="1" applyAlignment="1">
      <alignment horizontal="center" vertical="center" shrinkToFit="1"/>
    </xf>
    <xf numFmtId="0" fontId="0" fillId="0" borderId="153" xfId="0" applyBorder="1" applyAlignment="1">
      <alignment horizontal="center" vertical="center" shrinkToFit="1"/>
    </xf>
    <xf numFmtId="0" fontId="11" fillId="0" borderId="15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3" fillId="33" borderId="47" xfId="0" applyFont="1" applyFill="1" applyBorder="1" applyAlignment="1">
      <alignment horizontal="center" vertical="center" shrinkToFit="1"/>
    </xf>
    <xf numFmtId="0" fontId="0" fillId="0" borderId="54" xfId="0" applyBorder="1" applyAlignment="1">
      <alignment horizontal="center" vertical="center" shrinkToFit="1"/>
    </xf>
    <xf numFmtId="0" fontId="11" fillId="33" borderId="155" xfId="0" applyFont="1" applyFill="1" applyBorder="1" applyAlignment="1">
      <alignment horizontal="center" vertical="center" shrinkToFit="1"/>
    </xf>
    <xf numFmtId="0" fontId="0" fillId="33" borderId="153" xfId="0" applyFill="1" applyBorder="1" applyAlignment="1">
      <alignment horizontal="center" vertical="center" shrinkToFit="1"/>
    </xf>
    <xf numFmtId="0" fontId="3" fillId="0" borderId="47" xfId="0" applyFont="1"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11" fillId="0" borderId="63" xfId="0" applyFont="1" applyBorder="1" applyAlignment="1">
      <alignment shrinkToFit="1"/>
    </xf>
    <xf numFmtId="179" fontId="3" fillId="0" borderId="20" xfId="0" applyNumberFormat="1" applyFont="1" applyBorder="1" applyAlignment="1">
      <alignment horizontal="right" vertical="center"/>
    </xf>
    <xf numFmtId="179" fontId="3" fillId="0" borderId="156"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57" xfId="0" applyNumberFormat="1" applyFont="1" applyBorder="1" applyAlignment="1">
      <alignment horizontal="right" vertical="center"/>
    </xf>
    <xf numFmtId="0" fontId="3" fillId="0" borderId="158"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0" xfId="0" applyFont="1" applyAlignment="1">
      <alignment horizontal="right"/>
    </xf>
    <xf numFmtId="20" fontId="3" fillId="0" borderId="0" xfId="0" applyNumberFormat="1" applyFont="1" applyAlignment="1">
      <alignment horizontal="left"/>
    </xf>
    <xf numFmtId="0" fontId="3" fillId="0" borderId="16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3" xfId="0" applyFont="1" applyBorder="1" applyAlignment="1">
      <alignment horizontal="right"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right" vertical="center"/>
    </xf>
    <xf numFmtId="0" fontId="10" fillId="0" borderId="0" xfId="0" applyFont="1" applyFill="1" applyAlignment="1" applyProtection="1">
      <alignment horizontal="left" vertical="top" wrapText="1"/>
      <protection locked="0"/>
    </xf>
    <xf numFmtId="0" fontId="10" fillId="0" borderId="0" xfId="0" applyFont="1" applyFill="1" applyAlignment="1" applyProtection="1">
      <alignment vertical="center"/>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protection locked="0"/>
    </xf>
    <xf numFmtId="0" fontId="10" fillId="0" borderId="0" xfId="0" applyFont="1" applyFill="1" applyAlignment="1">
      <alignment vertical="top" wrapText="1"/>
    </xf>
    <xf numFmtId="0" fontId="0" fillId="0" borderId="0" xfId="0" applyFill="1" applyAlignment="1">
      <alignment vertical="top" wrapText="1"/>
    </xf>
    <xf numFmtId="0" fontId="10" fillId="0" borderId="0" xfId="0" applyFont="1" applyFill="1" applyAlignment="1">
      <alignment horizontal="left" vertical="top" wrapText="1"/>
    </xf>
    <xf numFmtId="0" fontId="10" fillId="0" borderId="0" xfId="0" applyFont="1" applyFill="1" applyAlignment="1">
      <alignment vertical="center"/>
    </xf>
    <xf numFmtId="0" fontId="3" fillId="0"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64272415"/>
        <c:axId val="41580824"/>
      </c:lineChart>
      <c:catAx>
        <c:axId val="6427241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1580824"/>
        <c:crossesAt val="0"/>
        <c:auto val="0"/>
        <c:lblOffset val="100"/>
        <c:tickLblSkip val="1"/>
        <c:tickMarkSkip val="12"/>
        <c:noMultiLvlLbl val="0"/>
      </c:catAx>
      <c:valAx>
        <c:axId val="4158082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272415"/>
        <c:crossesAt val="1"/>
        <c:crossBetween val="midCat"/>
        <c:dispUnits/>
        <c:majorUnit val="0.2"/>
      </c:valAx>
      <c:spPr>
        <a:noFill/>
        <a:ln w="12700">
          <a:solidFill>
            <a:srgbClr val="000000"/>
          </a:solidFill>
        </a:ln>
      </c:spPr>
    </c:plotArea>
    <c:legend>
      <c:legendPos val="r"/>
      <c:layout>
        <c:manualLayout>
          <c:xMode val="edge"/>
          <c:yMode val="edge"/>
          <c:x val="0.8672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17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38683097"/>
        <c:axId val="12603554"/>
      </c:lineChart>
      <c:catAx>
        <c:axId val="3868309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2603554"/>
        <c:crossesAt val="0"/>
        <c:auto val="0"/>
        <c:lblOffset val="100"/>
        <c:tickLblSkip val="1"/>
        <c:tickMarkSkip val="12"/>
        <c:noMultiLvlLbl val="0"/>
      </c:catAx>
      <c:valAx>
        <c:axId val="12603554"/>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683097"/>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0.02875</cdr:y>
    </cdr:from>
    <cdr:to>
      <cdr:x>0.81375</cdr:x>
      <cdr:y>0.1115</cdr:y>
    </cdr:to>
    <cdr:sp>
      <cdr:nvSpPr>
        <cdr:cNvPr id="1" name="Text Box 1"/>
        <cdr:cNvSpPr txBox="1">
          <a:spLocks noChangeArrowheads="1"/>
        </cdr:cNvSpPr>
      </cdr:nvSpPr>
      <cdr:spPr>
        <a:xfrm>
          <a:off x="1981200"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0.07075</cdr:x>
      <cdr:y>0.1565</cdr:y>
    </cdr:from>
    <cdr:to>
      <cdr:x>0.26425</cdr:x>
      <cdr:y>0.29475</cdr:y>
    </cdr:to>
    <cdr:sp>
      <cdr:nvSpPr>
        <cdr:cNvPr id="2" name="Text Box 2"/>
        <cdr:cNvSpPr txBox="1">
          <a:spLocks noChangeArrowheads="1"/>
        </cdr:cNvSpPr>
      </cdr:nvSpPr>
      <cdr:spPr>
        <a:xfrm>
          <a:off x="895350"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3</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3</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tabSelected="1" view="pageBreakPreview" zoomScale="70" zoomScaleNormal="70" zoomScaleSheetLayoutView="70" zoomScalePageLayoutView="0"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77">
        <v>5</v>
      </c>
      <c r="AA1" s="377"/>
      <c r="AB1" s="250" t="s">
        <v>0</v>
      </c>
      <c r="AC1" s="378">
        <v>4</v>
      </c>
      <c r="AD1" s="378"/>
      <c r="AE1" s="250" t="s">
        <v>1</v>
      </c>
      <c r="AF1" s="378">
        <v>25</v>
      </c>
      <c r="AG1" s="378"/>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79" t="s">
        <v>3</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row>
    <row r="6" spans="1:37" s="5" customFormat="1" ht="20.25">
      <c r="A6" s="262"/>
      <c r="B6" s="4"/>
      <c r="C6" s="4"/>
      <c r="D6" s="4"/>
      <c r="E6" s="4"/>
      <c r="F6" s="4"/>
      <c r="G6" s="4"/>
      <c r="H6" s="4"/>
      <c r="I6" s="4"/>
      <c r="J6" s="4"/>
      <c r="K6" s="4"/>
      <c r="M6" s="4" t="s">
        <v>225</v>
      </c>
      <c r="N6" s="4"/>
      <c r="O6" s="4"/>
      <c r="P6" s="380">
        <f>YEAR(DATE(Z1+2018,AC1-1,1))-2018</f>
        <v>5</v>
      </c>
      <c r="Q6" s="380"/>
      <c r="R6" s="380"/>
      <c r="S6" s="262" t="s">
        <v>0</v>
      </c>
      <c r="T6" s="4"/>
      <c r="U6" s="380">
        <f>MONTH(DATE(Z1+2018,AC1-1,1))</f>
        <v>3</v>
      </c>
      <c r="V6" s="380"/>
      <c r="W6" s="380"/>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328</v>
      </c>
      <c r="X12" s="263"/>
      <c r="Y12" s="263"/>
      <c r="Z12" s="263"/>
      <c r="AA12" s="264"/>
      <c r="AB12" s="263"/>
      <c r="AC12" s="263"/>
      <c r="AD12" s="263"/>
      <c r="AE12" s="263"/>
      <c r="AF12" s="263"/>
      <c r="AG12" s="263"/>
      <c r="AH12" s="263"/>
    </row>
    <row r="13" spans="21:34" ht="13.5">
      <c r="U13" s="263"/>
      <c r="V13" s="263"/>
      <c r="W13" s="263" t="s">
        <v>338</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326</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5" t="s">
        <v>339</v>
      </c>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row>
    <row r="25" ht="3.75" customHeight="1"/>
    <row r="26" spans="4:33" ht="51.75" customHeight="1">
      <c r="D26" s="151" t="s">
        <v>193</v>
      </c>
      <c r="E26" s="375" t="s">
        <v>340</v>
      </c>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row>
    <row r="27" spans="4:33" ht="2.25" customHeight="1">
      <c r="D27" s="151"/>
      <c r="E27" s="382"/>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row>
    <row r="28" spans="4:33" ht="55.5" customHeight="1">
      <c r="D28" s="151" t="s">
        <v>193</v>
      </c>
      <c r="E28" s="375" t="s">
        <v>341</v>
      </c>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row>
    <row r="29" spans="4:33" ht="2.25" customHeight="1">
      <c r="D29" s="151"/>
      <c r="E29" s="382"/>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row>
    <row r="30" spans="4:33" ht="43.5" customHeight="1">
      <c r="D30" s="151" t="s">
        <v>193</v>
      </c>
      <c r="E30" s="375" t="s">
        <v>342</v>
      </c>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4">
        <f>ABS('過不足率状況'!K29)</f>
        <v>0.8</v>
      </c>
      <c r="J41" s="384"/>
      <c r="K41" s="385"/>
      <c r="L41" s="1" t="str">
        <f>IF('過不足率状況'!K29&gt;0,"%の不足。",IF('過不足率状況'!K29&lt;0,"%の過剰。","%の均衡。"))</f>
        <v>%の不足。</v>
      </c>
      <c r="S41" s="280"/>
      <c r="T41" s="280"/>
      <c r="U41" s="280"/>
      <c r="V41" s="228"/>
      <c r="W41" s="228"/>
      <c r="X41" s="5"/>
      <c r="Z41" s="280"/>
    </row>
    <row r="42" spans="8:33" ht="13.5" customHeight="1">
      <c r="H42" s="151" t="s">
        <v>193</v>
      </c>
      <c r="I42" s="381" t="str">
        <f>"８職種全体で"&amp;TEXT(I41,"0.0")&amp;SUBSTITUTE(L41,"。","")&amp;"となった。"</f>
        <v>８職種全体で0.8%の不足となった。</v>
      </c>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row>
    <row r="43" spans="8:33" ht="30.75" customHeight="1">
      <c r="H43" s="15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row>
    <row r="44" ht="9" customHeight="1"/>
    <row r="45" spans="4:25" ht="17.25" customHeight="1">
      <c r="D45" s="1" t="s">
        <v>10</v>
      </c>
      <c r="I45" s="384">
        <f>ABS('過不足率状況'!K26)</f>
        <v>0.8</v>
      </c>
      <c r="J45" s="384"/>
      <c r="K45" s="385"/>
      <c r="L45" s="1" t="str">
        <f>IF('過不足率状況'!K26&gt;0,"%の不足。",IF('過不足率状況'!K26&lt;0,"%の過剰。","%の均衡。"))</f>
        <v>%の不足。</v>
      </c>
      <c r="V45" s="228"/>
      <c r="W45" s="228"/>
      <c r="X45" s="5"/>
      <c r="Y45" s="281"/>
    </row>
    <row r="46" spans="8:33" ht="13.5">
      <c r="H46" s="151" t="s">
        <v>193</v>
      </c>
      <c r="I46" s="381" t="str">
        <f>"６職種全体で"&amp;TEXT(I45,"0.0")&amp;SUBSTITUTE(L45,"。","")&amp;"となった。"</f>
        <v>６職種全体で0.8%の不足となった。</v>
      </c>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row>
    <row r="47" spans="8:33" ht="30.75" customHeight="1">
      <c r="H47" s="15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row>
    <row r="48" ht="6" customHeight="1"/>
    <row r="52" ht="16.5" customHeight="1"/>
    <row r="53" ht="16.5" customHeight="1"/>
    <row r="54" ht="16.5" customHeight="1"/>
  </sheetData>
  <sheetProtection/>
  <mergeCells count="18">
    <mergeCell ref="I47:AG47"/>
    <mergeCell ref="I43:AG43"/>
    <mergeCell ref="E29:AG29"/>
    <mergeCell ref="E27:AG27"/>
    <mergeCell ref="E28:AG28"/>
    <mergeCell ref="E30:AG30"/>
    <mergeCell ref="I41:K41"/>
    <mergeCell ref="I42:AG42"/>
    <mergeCell ref="I45:K45"/>
    <mergeCell ref="I46:AG46"/>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tabSelected="1" view="pageBreakPreview" zoomScale="60" zoomScalePageLayoutView="0" workbookViewId="0" topLeftCell="A1">
      <selection activeCell="A1" sqref="A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9">
        <v>5</v>
      </c>
      <c r="N4" s="619"/>
      <c r="O4" s="1" t="s">
        <v>144</v>
      </c>
      <c r="W4" s="344"/>
      <c r="X4" s="52"/>
      <c r="Y4" s="620">
        <v>0.5833333333333334</v>
      </c>
      <c r="Z4" s="620"/>
      <c r="AA4" s="620"/>
      <c r="AB4" s="345" t="s">
        <v>145</v>
      </c>
    </row>
    <row r="6" spans="3:36" s="16" customFormat="1" ht="17.25" customHeight="1" thickBot="1">
      <c r="C6" s="17"/>
      <c r="D6" s="18"/>
      <c r="E6" s="18"/>
      <c r="F6" s="18"/>
      <c r="G6" s="18"/>
      <c r="H6" s="18"/>
      <c r="I6" s="18"/>
      <c r="J6" s="19"/>
      <c r="K6" s="621" t="s">
        <v>146</v>
      </c>
      <c r="L6" s="622"/>
      <c r="M6" s="622"/>
      <c r="N6" s="622"/>
      <c r="O6" s="622"/>
      <c r="P6" s="622"/>
      <c r="Q6" s="622"/>
      <c r="R6" s="622"/>
      <c r="S6" s="623"/>
      <c r="T6" s="17"/>
      <c r="U6" s="18"/>
      <c r="V6" s="18"/>
      <c r="W6" s="18"/>
      <c r="X6" s="18"/>
      <c r="Y6" s="18"/>
      <c r="Z6" s="18"/>
      <c r="AA6" s="19"/>
      <c r="AB6" s="621" t="s">
        <v>146</v>
      </c>
      <c r="AC6" s="622"/>
      <c r="AD6" s="622"/>
      <c r="AE6" s="622"/>
      <c r="AF6" s="622"/>
      <c r="AG6" s="622"/>
      <c r="AH6" s="622"/>
      <c r="AI6" s="622"/>
      <c r="AJ6" s="623"/>
    </row>
    <row r="7" spans="3:36" s="16" customFormat="1" ht="17.25" customHeight="1" thickTop="1">
      <c r="C7" s="239" t="s">
        <v>223</v>
      </c>
      <c r="E7" s="624">
        <v>5</v>
      </c>
      <c r="F7" s="624"/>
      <c r="G7" s="16" t="s">
        <v>0</v>
      </c>
      <c r="H7" s="16">
        <v>3</v>
      </c>
      <c r="I7" s="625" t="s">
        <v>147</v>
      </c>
      <c r="J7" s="626"/>
      <c r="K7" s="627">
        <v>4</v>
      </c>
      <c r="L7" s="624"/>
      <c r="M7" s="16" t="s">
        <v>1</v>
      </c>
      <c r="N7" s="624">
        <v>25</v>
      </c>
      <c r="O7" s="624"/>
      <c r="P7" s="16" t="s">
        <v>148</v>
      </c>
      <c r="Q7" s="16" t="s">
        <v>149</v>
      </c>
      <c r="R7" s="240">
        <f>DATE(2023,K7,N7)</f>
        <v>45041</v>
      </c>
      <c r="S7" s="241" t="s">
        <v>150</v>
      </c>
      <c r="T7" s="239" t="s">
        <v>223</v>
      </c>
      <c r="V7" s="624">
        <v>5</v>
      </c>
      <c r="W7" s="624"/>
      <c r="X7" s="16" t="s">
        <v>0</v>
      </c>
      <c r="Y7" s="16">
        <v>9</v>
      </c>
      <c r="Z7" s="625" t="s">
        <v>147</v>
      </c>
      <c r="AA7" s="626"/>
      <c r="AB7" s="627">
        <v>10</v>
      </c>
      <c r="AC7" s="624"/>
      <c r="AD7" s="16" t="s">
        <v>1</v>
      </c>
      <c r="AE7" s="624">
        <v>25</v>
      </c>
      <c r="AF7" s="624"/>
      <c r="AG7" s="16" t="s">
        <v>148</v>
      </c>
      <c r="AH7" s="16" t="s">
        <v>149</v>
      </c>
      <c r="AI7" s="240">
        <f>DATE(2023,AB7,AE7)</f>
        <v>45224</v>
      </c>
      <c r="AJ7" s="241" t="s">
        <v>150</v>
      </c>
    </row>
    <row r="8" spans="3:36" s="16" customFormat="1" ht="17.25" customHeight="1">
      <c r="C8" s="239" t="s">
        <v>223</v>
      </c>
      <c r="E8" s="614">
        <v>5</v>
      </c>
      <c r="F8" s="614"/>
      <c r="G8" s="16" t="s">
        <v>0</v>
      </c>
      <c r="H8" s="16">
        <v>4</v>
      </c>
      <c r="I8" s="470" t="s">
        <v>147</v>
      </c>
      <c r="J8" s="618"/>
      <c r="K8" s="613">
        <v>5</v>
      </c>
      <c r="L8" s="614"/>
      <c r="M8" s="16" t="s">
        <v>1</v>
      </c>
      <c r="N8" s="614">
        <v>25</v>
      </c>
      <c r="O8" s="614"/>
      <c r="P8" s="16" t="s">
        <v>148</v>
      </c>
      <c r="Q8" s="16" t="s">
        <v>149</v>
      </c>
      <c r="R8" s="240">
        <f>DATE(2023,K8,N8)</f>
        <v>45071</v>
      </c>
      <c r="S8" s="241" t="s">
        <v>150</v>
      </c>
      <c r="T8" s="239" t="s">
        <v>223</v>
      </c>
      <c r="V8" s="614">
        <v>5</v>
      </c>
      <c r="W8" s="614"/>
      <c r="X8" s="16" t="s">
        <v>0</v>
      </c>
      <c r="Y8" s="16">
        <v>10</v>
      </c>
      <c r="Z8" s="470" t="s">
        <v>147</v>
      </c>
      <c r="AA8" s="618"/>
      <c r="AB8" s="613">
        <v>11</v>
      </c>
      <c r="AC8" s="614"/>
      <c r="AD8" s="16" t="s">
        <v>1</v>
      </c>
      <c r="AE8" s="614">
        <v>27</v>
      </c>
      <c r="AF8" s="614"/>
      <c r="AG8" s="16" t="s">
        <v>148</v>
      </c>
      <c r="AH8" s="16" t="s">
        <v>149</v>
      </c>
      <c r="AI8" s="240">
        <f>DATE(2023,AB8,AE8)</f>
        <v>45257</v>
      </c>
      <c r="AJ8" s="241" t="s">
        <v>150</v>
      </c>
    </row>
    <row r="9" spans="3:36" s="16" customFormat="1" ht="17.25" customHeight="1">
      <c r="C9" s="239" t="s">
        <v>223</v>
      </c>
      <c r="E9" s="614">
        <v>5</v>
      </c>
      <c r="F9" s="614"/>
      <c r="G9" s="16" t="s">
        <v>0</v>
      </c>
      <c r="H9" s="16">
        <v>5</v>
      </c>
      <c r="I9" s="470" t="s">
        <v>147</v>
      </c>
      <c r="J9" s="618"/>
      <c r="K9" s="613">
        <v>6</v>
      </c>
      <c r="L9" s="614"/>
      <c r="M9" s="16" t="s">
        <v>1</v>
      </c>
      <c r="N9" s="614">
        <v>26</v>
      </c>
      <c r="O9" s="614"/>
      <c r="P9" s="16" t="s">
        <v>148</v>
      </c>
      <c r="Q9" s="16" t="s">
        <v>149</v>
      </c>
      <c r="R9" s="240">
        <f>DATE(2023,K9,N9)</f>
        <v>45103</v>
      </c>
      <c r="S9" s="241" t="s">
        <v>150</v>
      </c>
      <c r="T9" s="239" t="s">
        <v>223</v>
      </c>
      <c r="V9" s="614">
        <v>5</v>
      </c>
      <c r="W9" s="614"/>
      <c r="X9" s="16" t="s">
        <v>0</v>
      </c>
      <c r="Y9" s="16">
        <v>11</v>
      </c>
      <c r="Z9" s="470" t="s">
        <v>147</v>
      </c>
      <c r="AA9" s="618"/>
      <c r="AB9" s="613">
        <v>12</v>
      </c>
      <c r="AC9" s="614"/>
      <c r="AD9" s="16" t="s">
        <v>1</v>
      </c>
      <c r="AE9" s="614">
        <v>25</v>
      </c>
      <c r="AF9" s="614"/>
      <c r="AG9" s="16" t="s">
        <v>148</v>
      </c>
      <c r="AH9" s="16" t="s">
        <v>149</v>
      </c>
      <c r="AI9" s="240">
        <f>DATE(2023,AB9,AE9)</f>
        <v>45285</v>
      </c>
      <c r="AJ9" s="241" t="s">
        <v>150</v>
      </c>
    </row>
    <row r="10" spans="3:36" s="16" customFormat="1" ht="17.25" customHeight="1">
      <c r="C10" s="239" t="s">
        <v>223</v>
      </c>
      <c r="E10" s="614">
        <v>5</v>
      </c>
      <c r="F10" s="614"/>
      <c r="G10" s="16" t="s">
        <v>0</v>
      </c>
      <c r="H10" s="16">
        <v>6</v>
      </c>
      <c r="I10" s="470" t="s">
        <v>147</v>
      </c>
      <c r="J10" s="618"/>
      <c r="K10" s="613">
        <v>7</v>
      </c>
      <c r="L10" s="614"/>
      <c r="M10" s="16" t="s">
        <v>1</v>
      </c>
      <c r="N10" s="614">
        <v>25</v>
      </c>
      <c r="O10" s="614"/>
      <c r="P10" s="16" t="s">
        <v>148</v>
      </c>
      <c r="Q10" s="16" t="s">
        <v>149</v>
      </c>
      <c r="R10" s="240">
        <f>DATE(2023,K10,N10)</f>
        <v>45132</v>
      </c>
      <c r="S10" s="241" t="s">
        <v>150</v>
      </c>
      <c r="T10" s="239" t="s">
        <v>223</v>
      </c>
      <c r="V10" s="614">
        <v>5</v>
      </c>
      <c r="W10" s="614"/>
      <c r="X10" s="16" t="s">
        <v>0</v>
      </c>
      <c r="Y10" s="16">
        <v>12</v>
      </c>
      <c r="Z10" s="470" t="s">
        <v>147</v>
      </c>
      <c r="AA10" s="618"/>
      <c r="AB10" s="613">
        <v>1</v>
      </c>
      <c r="AC10" s="614"/>
      <c r="AD10" s="16" t="s">
        <v>1</v>
      </c>
      <c r="AE10" s="614">
        <v>25</v>
      </c>
      <c r="AF10" s="614"/>
      <c r="AG10" s="16" t="s">
        <v>148</v>
      </c>
      <c r="AH10" s="16" t="s">
        <v>149</v>
      </c>
      <c r="AI10" s="240">
        <f>DATE(2023,AB10,AE10)</f>
        <v>44951</v>
      </c>
      <c r="AJ10" s="241" t="s">
        <v>150</v>
      </c>
    </row>
    <row r="11" spans="3:36" s="16" customFormat="1" ht="17.25" customHeight="1">
      <c r="C11" s="239" t="s">
        <v>223</v>
      </c>
      <c r="E11" s="614">
        <v>5</v>
      </c>
      <c r="F11" s="614"/>
      <c r="G11" s="16" t="s">
        <v>0</v>
      </c>
      <c r="H11" s="16">
        <v>7</v>
      </c>
      <c r="I11" s="470" t="s">
        <v>147</v>
      </c>
      <c r="J11" s="618"/>
      <c r="K11" s="613">
        <v>8</v>
      </c>
      <c r="L11" s="614"/>
      <c r="M11" s="16" t="s">
        <v>1</v>
      </c>
      <c r="N11" s="614">
        <v>25</v>
      </c>
      <c r="O11" s="614"/>
      <c r="P11" s="16" t="s">
        <v>148</v>
      </c>
      <c r="Q11" s="16" t="s">
        <v>149</v>
      </c>
      <c r="R11" s="240">
        <f>DATE(2023,K11,N11)</f>
        <v>45163</v>
      </c>
      <c r="S11" s="241" t="s">
        <v>150</v>
      </c>
      <c r="T11" s="239" t="s">
        <v>223</v>
      </c>
      <c r="V11" s="614">
        <v>6</v>
      </c>
      <c r="W11" s="614"/>
      <c r="X11" s="16" t="s">
        <v>0</v>
      </c>
      <c r="Y11" s="16">
        <v>1</v>
      </c>
      <c r="Z11" s="470" t="s">
        <v>147</v>
      </c>
      <c r="AA11" s="618"/>
      <c r="AB11" s="613">
        <v>2</v>
      </c>
      <c r="AC11" s="614"/>
      <c r="AD11" s="16" t="s">
        <v>1</v>
      </c>
      <c r="AE11" s="614">
        <v>27</v>
      </c>
      <c r="AF11" s="614"/>
      <c r="AG11" s="16" t="s">
        <v>148</v>
      </c>
      <c r="AH11" s="16" t="s">
        <v>149</v>
      </c>
      <c r="AI11" s="240">
        <f>DATE(2023,AB11,AE11)</f>
        <v>44984</v>
      </c>
      <c r="AJ11" s="241" t="s">
        <v>150</v>
      </c>
    </row>
    <row r="12" spans="3:36" s="16" customFormat="1" ht="17.25" customHeight="1">
      <c r="C12" s="242" t="s">
        <v>223</v>
      </c>
      <c r="D12" s="20"/>
      <c r="E12" s="615">
        <v>5</v>
      </c>
      <c r="F12" s="615"/>
      <c r="G12" s="20" t="s">
        <v>0</v>
      </c>
      <c r="H12" s="20">
        <v>8</v>
      </c>
      <c r="I12" s="554" t="s">
        <v>147</v>
      </c>
      <c r="J12" s="616"/>
      <c r="K12" s="617">
        <v>9</v>
      </c>
      <c r="L12" s="615"/>
      <c r="M12" s="20" t="s">
        <v>1</v>
      </c>
      <c r="N12" s="615">
        <v>26</v>
      </c>
      <c r="O12" s="615"/>
      <c r="P12" s="20" t="s">
        <v>148</v>
      </c>
      <c r="Q12" s="20" t="s">
        <v>149</v>
      </c>
      <c r="R12" s="243">
        <f>DATE(2023,K12,N12)</f>
        <v>45195</v>
      </c>
      <c r="S12" s="244" t="s">
        <v>150</v>
      </c>
      <c r="T12" s="242" t="s">
        <v>223</v>
      </c>
      <c r="U12" s="20"/>
      <c r="V12" s="615">
        <v>6</v>
      </c>
      <c r="W12" s="615"/>
      <c r="X12" s="20" t="s">
        <v>0</v>
      </c>
      <c r="Y12" s="20">
        <v>2</v>
      </c>
      <c r="Z12" s="554" t="s">
        <v>147</v>
      </c>
      <c r="AA12" s="616"/>
      <c r="AB12" s="617">
        <v>3</v>
      </c>
      <c r="AC12" s="615"/>
      <c r="AD12" s="20" t="s">
        <v>1</v>
      </c>
      <c r="AE12" s="615">
        <v>27</v>
      </c>
      <c r="AF12" s="615"/>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11">
        <v>1461</v>
      </c>
      <c r="I19" s="611"/>
      <c r="J19" s="611"/>
      <c r="K19" s="611"/>
      <c r="L19" s="611"/>
      <c r="M19" s="611"/>
      <c r="N19" s="18" t="s">
        <v>153</v>
      </c>
      <c r="O19" s="10"/>
      <c r="P19" s="15"/>
      <c r="Q19" s="18" t="s">
        <v>154</v>
      </c>
      <c r="R19" s="10"/>
      <c r="S19" s="10"/>
      <c r="T19" s="10"/>
      <c r="U19" s="354"/>
      <c r="V19" s="611">
        <v>9349</v>
      </c>
      <c r="W19" s="611"/>
      <c r="X19" s="611"/>
      <c r="Y19" s="611"/>
      <c r="Z19" s="611"/>
      <c r="AA19" s="611"/>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12">
        <v>1935</v>
      </c>
      <c r="J21" s="612"/>
      <c r="K21" s="612"/>
      <c r="L21" s="612"/>
      <c r="M21" s="612"/>
      <c r="N21" s="612"/>
      <c r="O21" s="66" t="s">
        <v>157</v>
      </c>
      <c r="P21" s="23"/>
      <c r="Q21" s="66" t="s">
        <v>17</v>
      </c>
      <c r="R21" s="21"/>
      <c r="S21" s="21"/>
      <c r="T21" s="21"/>
      <c r="U21" s="21"/>
      <c r="V21" s="21"/>
      <c r="W21" s="21"/>
      <c r="X21" s="612">
        <v>2461</v>
      </c>
      <c r="Y21" s="612"/>
      <c r="Z21" s="612"/>
      <c r="AA21" s="612"/>
      <c r="AB21" s="612"/>
      <c r="AC21" s="66" t="s">
        <v>157</v>
      </c>
      <c r="AD21" s="25"/>
    </row>
    <row r="22" spans="3:30" ht="17.25" customHeight="1">
      <c r="C22" s="65" t="s">
        <v>158</v>
      </c>
      <c r="D22" s="22"/>
      <c r="E22" s="22"/>
      <c r="F22" s="22"/>
      <c r="G22" s="22"/>
      <c r="H22" s="22"/>
      <c r="I22" s="609">
        <v>917</v>
      </c>
      <c r="J22" s="609"/>
      <c r="K22" s="609"/>
      <c r="L22" s="609"/>
      <c r="M22" s="609"/>
      <c r="N22" s="609"/>
      <c r="O22" s="67" t="s">
        <v>157</v>
      </c>
      <c r="P22" s="24"/>
      <c r="Q22" s="67" t="s">
        <v>19</v>
      </c>
      <c r="R22" s="22"/>
      <c r="S22" s="22"/>
      <c r="T22" s="22"/>
      <c r="U22" s="22"/>
      <c r="V22" s="22"/>
      <c r="W22" s="22"/>
      <c r="X22" s="609">
        <v>5896</v>
      </c>
      <c r="Y22" s="609"/>
      <c r="Z22" s="609"/>
      <c r="AA22" s="609"/>
      <c r="AB22" s="609"/>
      <c r="AC22" s="67" t="s">
        <v>157</v>
      </c>
      <c r="AD22" s="26"/>
    </row>
    <row r="23" spans="3:30" ht="17.25" customHeight="1">
      <c r="C23" s="65" t="s">
        <v>20</v>
      </c>
      <c r="D23" s="22"/>
      <c r="E23" s="22"/>
      <c r="F23" s="22"/>
      <c r="G23" s="22"/>
      <c r="H23" s="22"/>
      <c r="I23" s="609">
        <v>910</v>
      </c>
      <c r="J23" s="609"/>
      <c r="K23" s="609"/>
      <c r="L23" s="609"/>
      <c r="M23" s="609"/>
      <c r="N23" s="609"/>
      <c r="O23" s="67" t="s">
        <v>157</v>
      </c>
      <c r="P23" s="24"/>
      <c r="Q23" s="67" t="s">
        <v>21</v>
      </c>
      <c r="R23" s="22"/>
      <c r="S23" s="22"/>
      <c r="T23" s="22"/>
      <c r="U23" s="22"/>
      <c r="V23" s="22"/>
      <c r="W23" s="22"/>
      <c r="X23" s="609">
        <v>2917</v>
      </c>
      <c r="Y23" s="609"/>
      <c r="Z23" s="609"/>
      <c r="AA23" s="609"/>
      <c r="AB23" s="609"/>
      <c r="AC23" s="67" t="s">
        <v>157</v>
      </c>
      <c r="AD23" s="26"/>
    </row>
    <row r="24" spans="3:30" ht="17.25" customHeight="1">
      <c r="C24" s="65" t="s">
        <v>159</v>
      </c>
      <c r="D24" s="22"/>
      <c r="E24" s="22"/>
      <c r="F24" s="22"/>
      <c r="G24" s="22"/>
      <c r="H24" s="22"/>
      <c r="I24" s="609">
        <v>6973</v>
      </c>
      <c r="J24" s="609"/>
      <c r="K24" s="609"/>
      <c r="L24" s="609"/>
      <c r="M24" s="609"/>
      <c r="N24" s="609"/>
      <c r="O24" s="67" t="s">
        <v>157</v>
      </c>
      <c r="P24" s="24"/>
      <c r="Q24" s="67" t="s">
        <v>24</v>
      </c>
      <c r="R24" s="22"/>
      <c r="S24" s="22"/>
      <c r="T24" s="22"/>
      <c r="U24" s="22"/>
      <c r="V24" s="22"/>
      <c r="W24" s="22"/>
      <c r="X24" s="609">
        <v>2582</v>
      </c>
      <c r="Y24" s="609"/>
      <c r="Z24" s="609"/>
      <c r="AA24" s="609"/>
      <c r="AB24" s="609"/>
      <c r="AC24" s="67" t="s">
        <v>157</v>
      </c>
      <c r="AD24" s="26"/>
    </row>
    <row r="25" spans="3:30" ht="17.25" customHeight="1">
      <c r="C25" s="9"/>
      <c r="D25" s="2"/>
      <c r="E25" s="2"/>
      <c r="F25" s="2"/>
      <c r="G25" s="2"/>
      <c r="H25" s="2"/>
      <c r="I25" s="2"/>
      <c r="J25" s="20" t="s">
        <v>160</v>
      </c>
      <c r="K25" s="2"/>
      <c r="L25" s="2"/>
      <c r="M25" s="2"/>
      <c r="N25" s="2"/>
      <c r="O25" s="610">
        <f>SUM(I21:N24,X21:AB24)</f>
        <v>24591</v>
      </c>
      <c r="P25" s="610"/>
      <c r="Q25" s="610"/>
      <c r="R25" s="610"/>
      <c r="S25" s="610"/>
      <c r="T25" s="610"/>
      <c r="U25" s="610"/>
      <c r="V25" s="610"/>
      <c r="W25" s="20" t="s">
        <v>157</v>
      </c>
      <c r="X25" s="2"/>
      <c r="Y25" s="2"/>
      <c r="Z25" s="2"/>
      <c r="AA25" s="2"/>
      <c r="AB25" s="2"/>
      <c r="AC25" s="2"/>
      <c r="AD25" s="6"/>
    </row>
    <row r="27" ht="13.5">
      <c r="C27" s="62" t="s">
        <v>161</v>
      </c>
    </row>
    <row r="28" ht="13.5">
      <c r="C28" s="62" t="s">
        <v>162</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AB9:AC9"/>
    <mergeCell ref="AE9:AF9"/>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H19:M19"/>
    <mergeCell ref="V19:AA19"/>
    <mergeCell ref="I21:N21"/>
    <mergeCell ref="X21:AB21"/>
    <mergeCell ref="I22:N22"/>
    <mergeCell ref="X22:AB22"/>
    <mergeCell ref="I23:N23"/>
    <mergeCell ref="X23:AB23"/>
    <mergeCell ref="I24:N24"/>
    <mergeCell ref="X24:AB24"/>
    <mergeCell ref="O25:V25"/>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P49"/>
  <sheetViews>
    <sheetView tabSelected="1" view="pageBreakPreview" zoomScaleSheetLayoutView="100" zoomScalePageLayoutView="0" workbookViewId="0" topLeftCell="A29">
      <selection activeCell="A1" sqref="A1"/>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4">
        <f>ABS('地域別表'!$E$45)</f>
        <v>1.28301886792453</v>
      </c>
      <c r="J5" s="384"/>
      <c r="K5" s="385"/>
      <c r="L5" s="1" t="str">
        <f>IF('地域別表'!$E$45&gt;0,"%の不足。",IF('地域別表'!$E$45&lt;0,"%の過剰。","%の均衡。"))</f>
        <v>%の不足。</v>
      </c>
      <c r="AI5" s="384"/>
      <c r="AJ5" s="384"/>
    </row>
    <row r="6" spans="4:36" ht="17.25" customHeight="1">
      <c r="D6" s="1" t="s">
        <v>10</v>
      </c>
      <c r="I6" s="384">
        <f>ABS('地域別表'!$E$33)</f>
        <v>4.25219941348974</v>
      </c>
      <c r="J6" s="384"/>
      <c r="K6" s="385"/>
      <c r="L6" s="1" t="str">
        <f>IF('地域別表'!$E$33&gt;0,"%の不足。",IF('地域別表'!$E$33&lt;0,"%の過剰。","%の均衡。"))</f>
        <v>%の不足。</v>
      </c>
      <c r="AI6" s="228"/>
      <c r="AJ6"/>
    </row>
    <row r="7" spans="9:36" ht="6" customHeight="1">
      <c r="I7" s="228"/>
      <c r="J7" s="228"/>
      <c r="K7" s="228"/>
      <c r="AI7" s="228"/>
      <c r="AJ7"/>
    </row>
    <row r="8" spans="8:42" ht="45.75" customHeight="1">
      <c r="H8" s="151" t="s">
        <v>193</v>
      </c>
      <c r="I8" s="420" t="s">
        <v>345</v>
      </c>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20" t="s">
        <v>346</v>
      </c>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265"/>
    </row>
    <row r="11" ht="6" customHeight="1"/>
    <row r="12" ht="6.75" customHeight="1"/>
    <row r="13" ht="17.25">
      <c r="A13" s="3" t="s">
        <v>194</v>
      </c>
    </row>
    <row r="14" ht="6.75" customHeight="1">
      <c r="A14" s="3"/>
    </row>
    <row r="15" spans="2:42" ht="28.5" customHeight="1">
      <c r="B15" s="55"/>
      <c r="C15" s="150" t="s">
        <v>11</v>
      </c>
      <c r="D15" s="406" t="s">
        <v>343</v>
      </c>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row>
    <row r="16" spans="2:42" ht="42" customHeight="1">
      <c r="B16" s="55"/>
      <c r="C16" s="150" t="s">
        <v>193</v>
      </c>
      <c r="D16" s="406" t="s">
        <v>344</v>
      </c>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row>
    <row r="17" spans="2:42" ht="28.5" customHeight="1">
      <c r="B17" s="55"/>
      <c r="C17" s="150" t="s">
        <v>193</v>
      </c>
      <c r="D17" s="628" t="s">
        <v>347</v>
      </c>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row>
    <row r="18" ht="6" customHeight="1" thickBot="1"/>
    <row r="19" spans="3:42" ht="19.5" customHeight="1" thickBot="1" thickTop="1">
      <c r="C19" s="45"/>
      <c r="D19" s="68"/>
      <c r="E19" s="68"/>
      <c r="F19" s="68"/>
      <c r="G19" s="68"/>
      <c r="H19" s="68"/>
      <c r="I19" s="68"/>
      <c r="J19" s="68"/>
      <c r="K19" s="397" t="s">
        <v>12</v>
      </c>
      <c r="L19" s="398"/>
      <c r="M19" s="398"/>
      <c r="N19" s="398"/>
      <c r="O19" s="398"/>
      <c r="P19" s="398"/>
      <c r="Q19" s="399"/>
      <c r="R19" s="400" t="s">
        <v>197</v>
      </c>
      <c r="S19" s="401"/>
      <c r="T19" s="401"/>
      <c r="U19" s="401"/>
      <c r="V19" s="401"/>
      <c r="W19" s="402"/>
      <c r="X19" s="433" t="s">
        <v>198</v>
      </c>
      <c r="Y19" s="401"/>
      <c r="Z19" s="401"/>
      <c r="AA19" s="401"/>
      <c r="AB19" s="401"/>
      <c r="AC19" s="434"/>
      <c r="AD19" s="435" t="s">
        <v>13</v>
      </c>
      <c r="AE19" s="401"/>
      <c r="AF19" s="401"/>
      <c r="AG19" s="401"/>
      <c r="AH19" s="401"/>
      <c r="AI19" s="401"/>
      <c r="AJ19" s="402"/>
      <c r="AK19" s="433" t="s">
        <v>14</v>
      </c>
      <c r="AL19" s="401"/>
      <c r="AM19" s="401"/>
      <c r="AN19" s="401"/>
      <c r="AO19" s="401"/>
      <c r="AP19" s="434"/>
    </row>
    <row r="20" spans="3:42" ht="19.5" customHeight="1">
      <c r="C20" s="437" t="s">
        <v>230</v>
      </c>
      <c r="D20" s="438"/>
      <c r="E20" s="438"/>
      <c r="F20" s="438"/>
      <c r="G20" s="438"/>
      <c r="H20" s="438"/>
      <c r="I20" s="438"/>
      <c r="J20" s="439"/>
      <c r="K20" s="392">
        <f>ROUND('職種別表'!B121,1)</f>
        <v>0.6</v>
      </c>
      <c r="L20" s="393"/>
      <c r="M20" s="393"/>
      <c r="N20" s="393"/>
      <c r="O20" s="393"/>
      <c r="P20" s="69" t="s">
        <v>16</v>
      </c>
      <c r="Q20" s="70"/>
      <c r="R20" s="436">
        <f>ROUND('職種別表'!B120,1)</f>
        <v>-0.2</v>
      </c>
      <c r="S20" s="422"/>
      <c r="T20" s="422"/>
      <c r="U20" s="422"/>
      <c r="V20" s="422"/>
      <c r="W20" s="156" t="s">
        <v>16</v>
      </c>
      <c r="X20" s="421">
        <f>K20-R20</f>
        <v>0.8</v>
      </c>
      <c r="Y20" s="422"/>
      <c r="Z20" s="422"/>
      <c r="AA20" s="422"/>
      <c r="AB20" s="422"/>
      <c r="AC20" s="248"/>
      <c r="AD20" s="404">
        <f>ROUND('職種別表'!B109,1)</f>
        <v>0.6</v>
      </c>
      <c r="AE20" s="423"/>
      <c r="AF20" s="423"/>
      <c r="AG20" s="423"/>
      <c r="AH20" s="423"/>
      <c r="AI20" s="71" t="s">
        <v>16</v>
      </c>
      <c r="AJ20" s="32"/>
      <c r="AK20" s="421">
        <f aca="true" t="shared" si="0" ref="AK20:AK28">K20-AD20</f>
        <v>0</v>
      </c>
      <c r="AL20" s="422"/>
      <c r="AM20" s="422"/>
      <c r="AN20" s="422"/>
      <c r="AO20" s="422"/>
      <c r="AP20" s="248"/>
    </row>
    <row r="21" spans="3:42" ht="19.5" customHeight="1">
      <c r="C21" s="394" t="s">
        <v>227</v>
      </c>
      <c r="D21" s="395"/>
      <c r="E21" s="395"/>
      <c r="F21" s="395"/>
      <c r="G21" s="395"/>
      <c r="H21" s="395"/>
      <c r="I21" s="395"/>
      <c r="J21" s="396"/>
      <c r="K21" s="405">
        <f>ROUND('職種別表'!D121,1)</f>
        <v>0.9</v>
      </c>
      <c r="L21" s="386"/>
      <c r="M21" s="386"/>
      <c r="N21" s="386"/>
      <c r="O21" s="386"/>
      <c r="P21" s="72" t="s">
        <v>16</v>
      </c>
      <c r="Q21" s="75"/>
      <c r="R21" s="415">
        <f>ROUND('職種別表'!D120,1)</f>
        <v>2.1</v>
      </c>
      <c r="S21" s="390"/>
      <c r="T21" s="390"/>
      <c r="U21" s="390"/>
      <c r="V21" s="390"/>
      <c r="W21" s="157" t="s">
        <v>16</v>
      </c>
      <c r="X21" s="391">
        <f aca="true" t="shared" si="1" ref="X21:X29">K21-R21</f>
        <v>-1.2000000000000002</v>
      </c>
      <c r="Y21" s="390"/>
      <c r="Z21" s="390"/>
      <c r="AA21" s="390"/>
      <c r="AB21" s="390"/>
      <c r="AC21" s="152"/>
      <c r="AD21" s="390">
        <f>ROUND('職種別表'!D109,1)</f>
        <v>0.9</v>
      </c>
      <c r="AE21" s="390"/>
      <c r="AF21" s="390"/>
      <c r="AG21" s="390"/>
      <c r="AH21" s="390"/>
      <c r="AI21" s="7" t="s">
        <v>16</v>
      </c>
      <c r="AJ21" s="7"/>
      <c r="AK21" s="391">
        <f t="shared" si="0"/>
        <v>0</v>
      </c>
      <c r="AL21" s="390"/>
      <c r="AM21" s="390"/>
      <c r="AN21" s="390"/>
      <c r="AO21" s="390"/>
      <c r="AP21" s="152"/>
    </row>
    <row r="22" spans="3:42" ht="19.5" customHeight="1">
      <c r="C22" s="394" t="s">
        <v>229</v>
      </c>
      <c r="D22" s="395"/>
      <c r="E22" s="395"/>
      <c r="F22" s="395"/>
      <c r="G22" s="395"/>
      <c r="H22" s="395"/>
      <c r="I22" s="395"/>
      <c r="J22" s="396"/>
      <c r="K22" s="405">
        <f>ROUND('職種別表'!F121,1)</f>
        <v>1.5</v>
      </c>
      <c r="L22" s="386"/>
      <c r="M22" s="386"/>
      <c r="N22" s="386"/>
      <c r="O22" s="386"/>
      <c r="P22" s="73" t="s">
        <v>16</v>
      </c>
      <c r="Q22" s="74"/>
      <c r="R22" s="415">
        <f>ROUND('職種別表'!F120,1)</f>
        <v>1.4</v>
      </c>
      <c r="S22" s="390"/>
      <c r="T22" s="390"/>
      <c r="U22" s="390"/>
      <c r="V22" s="390"/>
      <c r="W22" s="158" t="s">
        <v>16</v>
      </c>
      <c r="X22" s="391">
        <f t="shared" si="1"/>
        <v>0.10000000000000009</v>
      </c>
      <c r="Y22" s="390"/>
      <c r="Z22" s="390"/>
      <c r="AA22" s="390"/>
      <c r="AB22" s="390"/>
      <c r="AC22" s="152"/>
      <c r="AD22" s="390">
        <f>ROUND('職種別表'!F109,1)</f>
        <v>-1.5</v>
      </c>
      <c r="AE22" s="390"/>
      <c r="AF22" s="390"/>
      <c r="AG22" s="390"/>
      <c r="AH22" s="390"/>
      <c r="AI22" s="35" t="s">
        <v>16</v>
      </c>
      <c r="AJ22" s="7"/>
      <c r="AK22" s="391">
        <f t="shared" si="0"/>
        <v>3</v>
      </c>
      <c r="AL22" s="390"/>
      <c r="AM22" s="390"/>
      <c r="AN22" s="390"/>
      <c r="AO22" s="390"/>
      <c r="AP22" s="152"/>
    </row>
    <row r="23" spans="3:42" ht="19.5" customHeight="1">
      <c r="C23" s="394" t="s">
        <v>19</v>
      </c>
      <c r="D23" s="395"/>
      <c r="E23" s="395"/>
      <c r="F23" s="395"/>
      <c r="G23" s="395"/>
      <c r="H23" s="395"/>
      <c r="I23" s="395"/>
      <c r="J23" s="396"/>
      <c r="K23" s="405">
        <f>ROUND('職種別表'!H121,1)</f>
        <v>0</v>
      </c>
      <c r="L23" s="386"/>
      <c r="M23" s="386"/>
      <c r="N23" s="386"/>
      <c r="O23" s="386"/>
      <c r="P23" s="72" t="s">
        <v>16</v>
      </c>
      <c r="Q23" s="75"/>
      <c r="R23" s="415">
        <f>ROUND('職種別表'!H120,1)</f>
        <v>1.4</v>
      </c>
      <c r="S23" s="390"/>
      <c r="T23" s="390"/>
      <c r="U23" s="390"/>
      <c r="V23" s="390"/>
      <c r="W23" s="157" t="s">
        <v>16</v>
      </c>
      <c r="X23" s="391">
        <f t="shared" si="1"/>
        <v>-1.4</v>
      </c>
      <c r="Y23" s="390"/>
      <c r="Z23" s="390"/>
      <c r="AA23" s="390"/>
      <c r="AB23" s="390"/>
      <c r="AC23" s="152"/>
      <c r="AD23" s="390">
        <f>ROUND('職種別表'!H109,1)</f>
        <v>0.3</v>
      </c>
      <c r="AE23" s="390"/>
      <c r="AF23" s="390"/>
      <c r="AG23" s="390"/>
      <c r="AH23" s="390"/>
      <c r="AI23" s="7" t="s">
        <v>16</v>
      </c>
      <c r="AJ23" s="7"/>
      <c r="AK23" s="391">
        <f t="shared" si="0"/>
        <v>-0.3</v>
      </c>
      <c r="AL23" s="390"/>
      <c r="AM23" s="390"/>
      <c r="AN23" s="390"/>
      <c r="AO23" s="390"/>
      <c r="AP23" s="152"/>
    </row>
    <row r="24" spans="3:42" ht="19.5" customHeight="1">
      <c r="C24" s="394" t="s">
        <v>292</v>
      </c>
      <c r="D24" s="395"/>
      <c r="E24" s="395"/>
      <c r="F24" s="395"/>
      <c r="G24" s="395"/>
      <c r="H24" s="395"/>
      <c r="I24" s="395"/>
      <c r="J24" s="396"/>
      <c r="K24" s="405">
        <f>ROUND('職種別表'!J121,1)</f>
        <v>-0.2</v>
      </c>
      <c r="L24" s="386"/>
      <c r="M24" s="386"/>
      <c r="N24" s="386"/>
      <c r="O24" s="386"/>
      <c r="P24" s="72" t="s">
        <v>16</v>
      </c>
      <c r="Q24" s="75"/>
      <c r="R24" s="415">
        <f>ROUND('職種別表'!J120,1)</f>
        <v>0.1</v>
      </c>
      <c r="S24" s="390"/>
      <c r="T24" s="390"/>
      <c r="U24" s="390"/>
      <c r="V24" s="390"/>
      <c r="W24" s="157" t="s">
        <v>16</v>
      </c>
      <c r="X24" s="391">
        <f t="shared" si="1"/>
        <v>-0.30000000000000004</v>
      </c>
      <c r="Y24" s="390"/>
      <c r="Z24" s="390"/>
      <c r="AA24" s="390"/>
      <c r="AB24" s="390"/>
      <c r="AC24" s="152"/>
      <c r="AD24" s="390">
        <f>ROUND('職種別表'!J109,1)</f>
        <v>0</v>
      </c>
      <c r="AE24" s="390"/>
      <c r="AF24" s="390"/>
      <c r="AG24" s="390"/>
      <c r="AH24" s="390"/>
      <c r="AI24" s="7" t="s">
        <v>16</v>
      </c>
      <c r="AJ24" s="7"/>
      <c r="AK24" s="391">
        <f t="shared" si="0"/>
        <v>-0.2</v>
      </c>
      <c r="AL24" s="390"/>
      <c r="AM24" s="390"/>
      <c r="AN24" s="390"/>
      <c r="AO24" s="390"/>
      <c r="AP24" s="152"/>
    </row>
    <row r="25" spans="3:42" ht="19.5" customHeight="1" thickBot="1">
      <c r="C25" s="416" t="s">
        <v>21</v>
      </c>
      <c r="D25" s="417"/>
      <c r="E25" s="417"/>
      <c r="F25" s="417"/>
      <c r="G25" s="417"/>
      <c r="H25" s="417"/>
      <c r="I25" s="417"/>
      <c r="J25" s="418"/>
      <c r="K25" s="410">
        <f>ROUND('職種別表'!L121,1)</f>
        <v>2.6</v>
      </c>
      <c r="L25" s="388"/>
      <c r="M25" s="388"/>
      <c r="N25" s="388"/>
      <c r="O25" s="388"/>
      <c r="P25" s="76" t="s">
        <v>16</v>
      </c>
      <c r="Q25" s="77"/>
      <c r="R25" s="419">
        <f>ROUND('職種別表'!L120,1)</f>
        <v>-0.1</v>
      </c>
      <c r="S25" s="414"/>
      <c r="T25" s="414"/>
      <c r="U25" s="414"/>
      <c r="V25" s="414"/>
      <c r="W25" s="159" t="s">
        <v>16</v>
      </c>
      <c r="X25" s="413">
        <f t="shared" si="1"/>
        <v>2.7</v>
      </c>
      <c r="Y25" s="414"/>
      <c r="Z25" s="414"/>
      <c r="AA25" s="414"/>
      <c r="AB25" s="414"/>
      <c r="AC25" s="153"/>
      <c r="AD25" s="424">
        <f>ROUND('職種別表'!L109,1)</f>
        <v>4.7</v>
      </c>
      <c r="AE25" s="424"/>
      <c r="AF25" s="424"/>
      <c r="AG25" s="424"/>
      <c r="AH25" s="424"/>
      <c r="AI25" s="33" t="s">
        <v>16</v>
      </c>
      <c r="AJ25" s="33"/>
      <c r="AK25" s="413">
        <f t="shared" si="0"/>
        <v>-2.1</v>
      </c>
      <c r="AL25" s="414"/>
      <c r="AM25" s="414"/>
      <c r="AN25" s="414"/>
      <c r="AO25" s="414"/>
      <c r="AP25" s="153"/>
    </row>
    <row r="26" spans="3:42" ht="19.5" customHeight="1" thickBot="1" thickTop="1">
      <c r="C26" s="427" t="s">
        <v>22</v>
      </c>
      <c r="D26" s="428"/>
      <c r="E26" s="428"/>
      <c r="F26" s="428"/>
      <c r="G26" s="428"/>
      <c r="H26" s="428"/>
      <c r="I26" s="428"/>
      <c r="J26" s="429"/>
      <c r="K26" s="431">
        <f>ROUND('職種別表'!N121,1)</f>
        <v>0.8</v>
      </c>
      <c r="L26" s="432"/>
      <c r="M26" s="432"/>
      <c r="N26" s="432"/>
      <c r="O26" s="432"/>
      <c r="P26" s="79" t="s">
        <v>16</v>
      </c>
      <c r="Q26" s="80"/>
      <c r="R26" s="430">
        <f>ROUND('職種別表'!N120,1)</f>
        <v>0.9</v>
      </c>
      <c r="S26" s="412"/>
      <c r="T26" s="412"/>
      <c r="U26" s="412"/>
      <c r="V26" s="412"/>
      <c r="W26" s="160" t="s">
        <v>16</v>
      </c>
      <c r="X26" s="426">
        <f t="shared" si="1"/>
        <v>-0.09999999999999998</v>
      </c>
      <c r="Y26" s="412"/>
      <c r="Z26" s="412"/>
      <c r="AA26" s="412"/>
      <c r="AB26" s="412"/>
      <c r="AC26" s="282"/>
      <c r="AD26" s="411">
        <f>ROUND('職種別表'!N109,1)</f>
        <v>1</v>
      </c>
      <c r="AE26" s="412"/>
      <c r="AF26" s="412"/>
      <c r="AG26" s="412"/>
      <c r="AH26" s="412"/>
      <c r="AI26" s="78" t="s">
        <v>16</v>
      </c>
      <c r="AJ26" s="78"/>
      <c r="AK26" s="426">
        <f t="shared" si="0"/>
        <v>-0.19999999999999996</v>
      </c>
      <c r="AL26" s="412"/>
      <c r="AM26" s="412"/>
      <c r="AN26" s="412"/>
      <c r="AO26" s="412"/>
      <c r="AP26" s="154"/>
    </row>
    <row r="27" spans="3:42" ht="19.5" customHeight="1" thickTop="1">
      <c r="C27" s="440" t="s">
        <v>23</v>
      </c>
      <c r="D27" s="441"/>
      <c r="E27" s="441"/>
      <c r="F27" s="441"/>
      <c r="G27" s="441"/>
      <c r="H27" s="441"/>
      <c r="I27" s="441"/>
      <c r="J27" s="442"/>
      <c r="K27" s="409">
        <f>ROUND('職種別表'!P121,1)</f>
        <v>0.6</v>
      </c>
      <c r="L27" s="403"/>
      <c r="M27" s="403"/>
      <c r="N27" s="403"/>
      <c r="O27" s="403"/>
      <c r="P27" s="81" t="s">
        <v>16</v>
      </c>
      <c r="Q27" s="82"/>
      <c r="R27" s="407">
        <f>ROUND('職種別表'!P120,1)</f>
        <v>0.8</v>
      </c>
      <c r="S27" s="408"/>
      <c r="T27" s="408"/>
      <c r="U27" s="408"/>
      <c r="V27" s="408"/>
      <c r="W27" s="161" t="s">
        <v>16</v>
      </c>
      <c r="X27" s="425">
        <f t="shared" si="1"/>
        <v>-0.20000000000000007</v>
      </c>
      <c r="Y27" s="408"/>
      <c r="Z27" s="408"/>
      <c r="AA27" s="408"/>
      <c r="AB27" s="408"/>
      <c r="AC27" s="155"/>
      <c r="AD27" s="404">
        <f>ROUND('職種別表'!P109,1)</f>
        <v>0.4</v>
      </c>
      <c r="AE27" s="404"/>
      <c r="AF27" s="404"/>
      <c r="AG27" s="404"/>
      <c r="AH27" s="404"/>
      <c r="AI27" s="32" t="s">
        <v>16</v>
      </c>
      <c r="AJ27" s="32"/>
      <c r="AK27" s="425">
        <f t="shared" si="0"/>
        <v>0.19999999999999996</v>
      </c>
      <c r="AL27" s="408"/>
      <c r="AM27" s="408"/>
      <c r="AN27" s="408"/>
      <c r="AO27" s="408"/>
      <c r="AP27" s="155"/>
    </row>
    <row r="28" spans="3:42" ht="19.5" customHeight="1" thickBot="1">
      <c r="C28" s="416" t="s">
        <v>24</v>
      </c>
      <c r="D28" s="417"/>
      <c r="E28" s="417"/>
      <c r="F28" s="417"/>
      <c r="G28" s="417"/>
      <c r="H28" s="417"/>
      <c r="I28" s="417"/>
      <c r="J28" s="418"/>
      <c r="K28" s="410">
        <f>ROUND('職種別表'!R121,1)</f>
        <v>1.4</v>
      </c>
      <c r="L28" s="388"/>
      <c r="M28" s="388"/>
      <c r="N28" s="388"/>
      <c r="O28" s="388"/>
      <c r="P28" s="76" t="s">
        <v>16</v>
      </c>
      <c r="Q28" s="77"/>
      <c r="R28" s="419">
        <f>ROUND('職種別表'!R120,1)</f>
        <v>1.5</v>
      </c>
      <c r="S28" s="414"/>
      <c r="T28" s="414"/>
      <c r="U28" s="414"/>
      <c r="V28" s="414"/>
      <c r="W28" s="159" t="s">
        <v>16</v>
      </c>
      <c r="X28" s="413">
        <f t="shared" si="1"/>
        <v>-0.10000000000000009</v>
      </c>
      <c r="Y28" s="414"/>
      <c r="Z28" s="414"/>
      <c r="AA28" s="414"/>
      <c r="AB28" s="414"/>
      <c r="AC28" s="153"/>
      <c r="AD28" s="424">
        <f>ROUND('職種別表'!R109,1)</f>
        <v>1.6</v>
      </c>
      <c r="AE28" s="424"/>
      <c r="AF28" s="424"/>
      <c r="AG28" s="424"/>
      <c r="AH28" s="424"/>
      <c r="AI28" s="33" t="s">
        <v>16</v>
      </c>
      <c r="AJ28" s="33"/>
      <c r="AK28" s="413">
        <f t="shared" si="0"/>
        <v>-0.20000000000000018</v>
      </c>
      <c r="AL28" s="414"/>
      <c r="AM28" s="414"/>
      <c r="AN28" s="414"/>
      <c r="AO28" s="414"/>
      <c r="AP28" s="153"/>
    </row>
    <row r="29" spans="3:42" ht="19.5" customHeight="1" thickBot="1" thickTop="1">
      <c r="C29" s="427" t="s">
        <v>25</v>
      </c>
      <c r="D29" s="428"/>
      <c r="E29" s="428"/>
      <c r="F29" s="428"/>
      <c r="G29" s="428"/>
      <c r="H29" s="428"/>
      <c r="I29" s="428"/>
      <c r="J29" s="429"/>
      <c r="K29" s="431">
        <f>ROUND('職種別表'!T121,1)</f>
        <v>0.8</v>
      </c>
      <c r="L29" s="432"/>
      <c r="M29" s="432"/>
      <c r="N29" s="432"/>
      <c r="O29" s="432"/>
      <c r="P29" s="79" t="s">
        <v>16</v>
      </c>
      <c r="Q29" s="80"/>
      <c r="R29" s="430">
        <f>ROUND('職種別表'!T120,1)</f>
        <v>1</v>
      </c>
      <c r="S29" s="412"/>
      <c r="T29" s="412"/>
      <c r="U29" s="412"/>
      <c r="V29" s="412"/>
      <c r="W29" s="160" t="s">
        <v>16</v>
      </c>
      <c r="X29" s="426">
        <f t="shared" si="1"/>
        <v>-0.19999999999999996</v>
      </c>
      <c r="Y29" s="412"/>
      <c r="Z29" s="412"/>
      <c r="AA29" s="412"/>
      <c r="AB29" s="412"/>
      <c r="AC29" s="282"/>
      <c r="AD29" s="411">
        <f>ROUND('職種別表'!T109,1)</f>
        <v>0.9</v>
      </c>
      <c r="AE29" s="412"/>
      <c r="AF29" s="412"/>
      <c r="AG29" s="412"/>
      <c r="AH29" s="412"/>
      <c r="AI29" s="78" t="s">
        <v>16</v>
      </c>
      <c r="AJ29" s="78"/>
      <c r="AK29" s="426">
        <f>K29-AD29</f>
        <v>-0.09999999999999998</v>
      </c>
      <c r="AL29" s="412"/>
      <c r="AM29" s="412"/>
      <c r="AN29" s="412"/>
      <c r="AO29" s="412"/>
      <c r="AP29" s="154"/>
    </row>
    <row r="30" ht="13.5" customHeight="1" thickTop="1"/>
    <row r="31" ht="9.75" customHeight="1" hidden="1" thickBot="1" thickTop="1"/>
    <row r="32" ht="6" customHeight="1" hidden="1" thickBot="1"/>
    <row r="33" ht="17.25">
      <c r="A33" s="3" t="s">
        <v>208</v>
      </c>
    </row>
    <row r="34" spans="1:42" ht="28.5" customHeight="1">
      <c r="A34" s="11"/>
      <c r="B34" s="150" t="s">
        <v>11</v>
      </c>
      <c r="C34" s="628" t="s">
        <v>348</v>
      </c>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row>
    <row r="35" spans="2:42" ht="2.25" customHeight="1">
      <c r="B35" s="11"/>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30"/>
      <c r="AK35" s="631"/>
      <c r="AL35" s="631"/>
      <c r="AM35" s="631"/>
      <c r="AN35" s="631"/>
      <c r="AO35" s="631"/>
      <c r="AP35" s="631"/>
    </row>
    <row r="36" spans="1:42" ht="33.75" customHeight="1">
      <c r="A36" s="11"/>
      <c r="B36" s="150" t="s">
        <v>11</v>
      </c>
      <c r="C36" s="628" t="s">
        <v>349</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row>
    <row r="37" ht="3.75" customHeight="1" thickBot="1"/>
    <row r="38" spans="3:42" ht="21" customHeight="1" thickBot="1" thickTop="1">
      <c r="C38" s="199"/>
      <c r="D38" s="200"/>
      <c r="E38" s="200"/>
      <c r="F38" s="200"/>
      <c r="G38" s="200"/>
      <c r="H38" s="200"/>
      <c r="I38" s="444" t="s">
        <v>12</v>
      </c>
      <c r="J38" s="445"/>
      <c r="K38" s="445"/>
      <c r="L38" s="445"/>
      <c r="M38" s="445"/>
      <c r="N38" s="445"/>
      <c r="O38" s="445"/>
      <c r="P38" s="446"/>
      <c r="Q38" s="457" t="s">
        <v>197</v>
      </c>
      <c r="R38" s="452"/>
      <c r="S38" s="452"/>
      <c r="T38" s="452"/>
      <c r="U38" s="452"/>
      <c r="V38" s="458"/>
      <c r="W38" s="451" t="s">
        <v>198</v>
      </c>
      <c r="X38" s="452"/>
      <c r="Y38" s="452"/>
      <c r="Z38" s="452"/>
      <c r="AA38" s="452"/>
      <c r="AB38" s="452"/>
      <c r="AC38" s="453"/>
      <c r="AD38" s="457" t="s">
        <v>13</v>
      </c>
      <c r="AE38" s="452"/>
      <c r="AF38" s="452"/>
      <c r="AG38" s="452"/>
      <c r="AH38" s="452"/>
      <c r="AI38" s="452"/>
      <c r="AJ38" s="458"/>
      <c r="AK38" s="451" t="s">
        <v>14</v>
      </c>
      <c r="AL38" s="452"/>
      <c r="AM38" s="452"/>
      <c r="AN38" s="452"/>
      <c r="AO38" s="452"/>
      <c r="AP38" s="459"/>
    </row>
    <row r="39" spans="3:42" ht="21" customHeight="1" thickTop="1">
      <c r="C39" s="447" t="s">
        <v>30</v>
      </c>
      <c r="D39" s="441"/>
      <c r="E39" s="441"/>
      <c r="F39" s="441"/>
      <c r="G39" s="441"/>
      <c r="H39" s="442"/>
      <c r="I39" s="193"/>
      <c r="J39" s="403">
        <f>ROUND('地域別表'!$D45,1)</f>
        <v>-0.7</v>
      </c>
      <c r="K39" s="403"/>
      <c r="L39" s="403"/>
      <c r="M39" s="187" t="s">
        <v>16</v>
      </c>
      <c r="N39" s="188"/>
      <c r="O39" s="188"/>
      <c r="P39" s="187"/>
      <c r="Q39" s="189"/>
      <c r="R39" s="195"/>
      <c r="S39" s="443">
        <v>-1.8</v>
      </c>
      <c r="T39" s="443"/>
      <c r="U39" s="443"/>
      <c r="V39" s="190" t="s">
        <v>16</v>
      </c>
      <c r="W39" s="425">
        <f>ROUND(J39,1)-ROUND(S39,1)</f>
        <v>1.1</v>
      </c>
      <c r="X39" s="408"/>
      <c r="Y39" s="408"/>
      <c r="Z39" s="408"/>
      <c r="AA39" s="408"/>
      <c r="AB39" s="408"/>
      <c r="AC39" s="191"/>
      <c r="AD39" s="189"/>
      <c r="AE39" s="195"/>
      <c r="AF39" s="408">
        <f>ROUND('地域別表'!$D46,1)</f>
        <v>-2.2</v>
      </c>
      <c r="AG39" s="408"/>
      <c r="AH39" s="408"/>
      <c r="AI39" s="192" t="s">
        <v>16</v>
      </c>
      <c r="AJ39" s="185"/>
      <c r="AK39" s="425">
        <f>ROUND(J39,1)-ROUND(AF39,1)</f>
        <v>1.5000000000000002</v>
      </c>
      <c r="AL39" s="408"/>
      <c r="AM39" s="408"/>
      <c r="AN39" s="408"/>
      <c r="AO39" s="408"/>
      <c r="AP39" s="249"/>
    </row>
    <row r="40" spans="3:42" ht="21" customHeight="1">
      <c r="C40" s="448" t="s">
        <v>32</v>
      </c>
      <c r="D40" s="395"/>
      <c r="E40" s="395"/>
      <c r="F40" s="449"/>
      <c r="G40" s="449"/>
      <c r="H40" s="450"/>
      <c r="I40" s="213"/>
      <c r="J40" s="386">
        <f>ROUND('地域別表'!$E45,1)</f>
        <v>1.3</v>
      </c>
      <c r="K40" s="386"/>
      <c r="L40" s="386"/>
      <c r="M40" s="214" t="s">
        <v>16</v>
      </c>
      <c r="N40" s="215"/>
      <c r="O40" s="215"/>
      <c r="P40" s="214"/>
      <c r="Q40" s="223"/>
      <c r="R40" s="220"/>
      <c r="S40" s="387">
        <v>1</v>
      </c>
      <c r="T40" s="387"/>
      <c r="U40" s="387"/>
      <c r="V40" s="168" t="s">
        <v>16</v>
      </c>
      <c r="W40" s="391">
        <f aca="true" t="shared" si="2" ref="W40:W49">ROUND(J40,1)-ROUND(S40,1)</f>
        <v>0.30000000000000004</v>
      </c>
      <c r="X40" s="390"/>
      <c r="Y40" s="390"/>
      <c r="Z40" s="390"/>
      <c r="AA40" s="390"/>
      <c r="AB40" s="390"/>
      <c r="AC40" s="179"/>
      <c r="AD40" s="186"/>
      <c r="AE40" s="196"/>
      <c r="AF40" s="390">
        <f>ROUND('地域別表'!$E46,1)</f>
        <v>-0.9</v>
      </c>
      <c r="AG40" s="390"/>
      <c r="AH40" s="390"/>
      <c r="AI40" s="7" t="s">
        <v>16</v>
      </c>
      <c r="AJ40" s="8"/>
      <c r="AK40" s="391">
        <f>ROUND(J40,1)-ROUND(AF40,1)</f>
        <v>2.2</v>
      </c>
      <c r="AL40" s="390"/>
      <c r="AM40" s="390"/>
      <c r="AN40" s="390"/>
      <c r="AO40" s="390"/>
      <c r="AP40" s="201"/>
    </row>
    <row r="41" spans="3:42" ht="21" customHeight="1">
      <c r="C41" s="212"/>
      <c r="D41" s="7"/>
      <c r="E41" s="7"/>
      <c r="F41" s="456" t="s">
        <v>216</v>
      </c>
      <c r="G41" s="395"/>
      <c r="H41" s="396"/>
      <c r="I41" s="194"/>
      <c r="J41" s="386">
        <v>0.9244992295839755</v>
      </c>
      <c r="K41" s="386"/>
      <c r="L41" s="386"/>
      <c r="M41" s="266" t="s">
        <v>213</v>
      </c>
      <c r="N41" s="267"/>
      <c r="O41" s="267"/>
      <c r="P41" s="268"/>
      <c r="Q41" s="269"/>
      <c r="R41" s="270"/>
      <c r="S41" s="387">
        <v>0.5569620253164557</v>
      </c>
      <c r="T41" s="387"/>
      <c r="U41" s="387"/>
      <c r="V41" s="271" t="s">
        <v>16</v>
      </c>
      <c r="W41" s="389">
        <f t="shared" si="2"/>
        <v>0.30000000000000004</v>
      </c>
      <c r="X41" s="387"/>
      <c r="Y41" s="387"/>
      <c r="Z41" s="387"/>
      <c r="AA41" s="387"/>
      <c r="AB41" s="387"/>
      <c r="AC41" s="272"/>
      <c r="AD41" s="269"/>
      <c r="AE41" s="270"/>
      <c r="AF41" s="390">
        <v>1.2539184952978055</v>
      </c>
      <c r="AG41" s="390"/>
      <c r="AH41" s="390"/>
      <c r="AI41" s="273" t="s">
        <v>16</v>
      </c>
      <c r="AJ41" s="274"/>
      <c r="AK41" s="389">
        <f>ROUND(J41,1)-ROUND(AF41,1)</f>
        <v>-0.4</v>
      </c>
      <c r="AL41" s="387"/>
      <c r="AM41" s="387"/>
      <c r="AN41" s="387"/>
      <c r="AO41" s="387"/>
      <c r="AP41" s="275"/>
    </row>
    <row r="42" spans="3:42" ht="21" customHeight="1">
      <c r="C42" s="448" t="s">
        <v>33</v>
      </c>
      <c r="D42" s="395"/>
      <c r="E42" s="395"/>
      <c r="F42" s="395"/>
      <c r="G42" s="395"/>
      <c r="H42" s="396"/>
      <c r="I42" s="194"/>
      <c r="J42" s="386">
        <f>ROUND('地域別表'!$F45,1)</f>
        <v>1.3</v>
      </c>
      <c r="K42" s="386"/>
      <c r="L42" s="386"/>
      <c r="M42" s="174" t="s">
        <v>16</v>
      </c>
      <c r="N42" s="172"/>
      <c r="O42" s="172"/>
      <c r="P42" s="174"/>
      <c r="Q42" s="186"/>
      <c r="R42" s="196"/>
      <c r="S42" s="387">
        <v>1.9</v>
      </c>
      <c r="T42" s="387"/>
      <c r="U42" s="387"/>
      <c r="V42" s="169" t="s">
        <v>16</v>
      </c>
      <c r="W42" s="391">
        <f t="shared" si="2"/>
        <v>-0.5999999999999999</v>
      </c>
      <c r="X42" s="390"/>
      <c r="Y42" s="390"/>
      <c r="Z42" s="390"/>
      <c r="AA42" s="390"/>
      <c r="AB42" s="390"/>
      <c r="AC42" s="179"/>
      <c r="AD42" s="186"/>
      <c r="AE42" s="196"/>
      <c r="AF42" s="390">
        <f>ROUND('地域別表'!$F46,1)</f>
        <v>2.1</v>
      </c>
      <c r="AG42" s="390"/>
      <c r="AH42" s="390"/>
      <c r="AI42" s="35" t="s">
        <v>16</v>
      </c>
      <c r="AJ42" s="8"/>
      <c r="AK42" s="391">
        <f aca="true" t="shared" si="3" ref="AK42:AK49">ROUND(J42,1)-ROUND(AF42,1)</f>
        <v>-0.8</v>
      </c>
      <c r="AL42" s="390"/>
      <c r="AM42" s="390"/>
      <c r="AN42" s="390"/>
      <c r="AO42" s="390"/>
      <c r="AP42" s="201"/>
    </row>
    <row r="43" spans="3:42" ht="21" customHeight="1">
      <c r="C43" s="448" t="s">
        <v>34</v>
      </c>
      <c r="D43" s="395"/>
      <c r="E43" s="395"/>
      <c r="F43" s="395"/>
      <c r="G43" s="395"/>
      <c r="H43" s="396"/>
      <c r="I43" s="194"/>
      <c r="J43" s="386">
        <f>ROUND('地域別表'!$G45,1)</f>
        <v>0.2</v>
      </c>
      <c r="K43" s="386"/>
      <c r="L43" s="386"/>
      <c r="M43" s="173" t="s">
        <v>16</v>
      </c>
      <c r="N43" s="172"/>
      <c r="O43" s="172"/>
      <c r="P43" s="173"/>
      <c r="Q43" s="186"/>
      <c r="R43" s="196"/>
      <c r="S43" s="387">
        <v>1.6</v>
      </c>
      <c r="T43" s="387"/>
      <c r="U43" s="387"/>
      <c r="V43" s="168" t="s">
        <v>16</v>
      </c>
      <c r="W43" s="391">
        <f t="shared" si="2"/>
        <v>-1.4000000000000001</v>
      </c>
      <c r="X43" s="390"/>
      <c r="Y43" s="390"/>
      <c r="Z43" s="390"/>
      <c r="AA43" s="390"/>
      <c r="AB43" s="390"/>
      <c r="AC43" s="179"/>
      <c r="AD43" s="186"/>
      <c r="AE43" s="196"/>
      <c r="AF43" s="390">
        <f>ROUND('地域別表'!$G46,1)</f>
        <v>0.7</v>
      </c>
      <c r="AG43" s="390"/>
      <c r="AH43" s="390"/>
      <c r="AI43" s="7" t="s">
        <v>16</v>
      </c>
      <c r="AJ43" s="8"/>
      <c r="AK43" s="391">
        <f t="shared" si="3"/>
        <v>-0.49999999999999994</v>
      </c>
      <c r="AL43" s="390"/>
      <c r="AM43" s="390"/>
      <c r="AN43" s="390"/>
      <c r="AO43" s="390"/>
      <c r="AP43" s="201"/>
    </row>
    <row r="44" spans="3:42" ht="21" customHeight="1">
      <c r="C44" s="448" t="s">
        <v>35</v>
      </c>
      <c r="D44" s="395"/>
      <c r="E44" s="395"/>
      <c r="F44" s="395"/>
      <c r="G44" s="395"/>
      <c r="H44" s="396"/>
      <c r="I44" s="194"/>
      <c r="J44" s="386">
        <f>ROUND('地域別表'!$H45,1)</f>
        <v>-1.4</v>
      </c>
      <c r="K44" s="386"/>
      <c r="L44" s="386"/>
      <c r="M44" s="173" t="s">
        <v>16</v>
      </c>
      <c r="N44" s="172"/>
      <c r="O44" s="172"/>
      <c r="P44" s="173"/>
      <c r="Q44" s="186"/>
      <c r="R44" s="196"/>
      <c r="S44" s="387">
        <v>-0.9</v>
      </c>
      <c r="T44" s="387"/>
      <c r="U44" s="387"/>
      <c r="V44" s="168" t="s">
        <v>16</v>
      </c>
      <c r="W44" s="391">
        <f t="shared" si="2"/>
        <v>-0.4999999999999999</v>
      </c>
      <c r="X44" s="390"/>
      <c r="Y44" s="390"/>
      <c r="Z44" s="390"/>
      <c r="AA44" s="390"/>
      <c r="AB44" s="390"/>
      <c r="AC44" s="179"/>
      <c r="AD44" s="186"/>
      <c r="AE44" s="196"/>
      <c r="AF44" s="390">
        <f>ROUND('地域別表'!$H46,1)</f>
        <v>0</v>
      </c>
      <c r="AG44" s="390"/>
      <c r="AH44" s="390"/>
      <c r="AI44" s="7" t="s">
        <v>16</v>
      </c>
      <c r="AJ44" s="8"/>
      <c r="AK44" s="391">
        <f t="shared" si="3"/>
        <v>-1.4</v>
      </c>
      <c r="AL44" s="390"/>
      <c r="AM44" s="390"/>
      <c r="AN44" s="390"/>
      <c r="AO44" s="390"/>
      <c r="AP44" s="201"/>
    </row>
    <row r="45" spans="3:42" ht="21" customHeight="1">
      <c r="C45" s="448" t="s">
        <v>36</v>
      </c>
      <c r="D45" s="395"/>
      <c r="E45" s="395"/>
      <c r="F45" s="395"/>
      <c r="G45" s="395"/>
      <c r="H45" s="396"/>
      <c r="I45" s="194"/>
      <c r="J45" s="386">
        <f>ROUND('地域別表'!$I45,1)</f>
        <v>0.1</v>
      </c>
      <c r="K45" s="386"/>
      <c r="L45" s="386"/>
      <c r="M45" s="173" t="s">
        <v>16</v>
      </c>
      <c r="N45" s="172"/>
      <c r="O45" s="172"/>
      <c r="P45" s="173"/>
      <c r="Q45" s="186"/>
      <c r="R45" s="196"/>
      <c r="S45" s="387">
        <v>-0.3</v>
      </c>
      <c r="T45" s="387"/>
      <c r="U45" s="387"/>
      <c r="V45" s="168" t="s">
        <v>16</v>
      </c>
      <c r="W45" s="391">
        <f t="shared" si="2"/>
        <v>0.4</v>
      </c>
      <c r="X45" s="390"/>
      <c r="Y45" s="390"/>
      <c r="Z45" s="390"/>
      <c r="AA45" s="390"/>
      <c r="AB45" s="390"/>
      <c r="AC45" s="179"/>
      <c r="AD45" s="186"/>
      <c r="AE45" s="196"/>
      <c r="AF45" s="390">
        <f>ROUND('地域別表'!$I46,1)</f>
        <v>0.1</v>
      </c>
      <c r="AG45" s="390"/>
      <c r="AH45" s="390"/>
      <c r="AI45" s="7" t="s">
        <v>16</v>
      </c>
      <c r="AJ45" s="8"/>
      <c r="AK45" s="391">
        <f t="shared" si="3"/>
        <v>0</v>
      </c>
      <c r="AL45" s="390"/>
      <c r="AM45" s="390"/>
      <c r="AN45" s="390"/>
      <c r="AO45" s="390"/>
      <c r="AP45" s="201"/>
    </row>
    <row r="46" spans="3:42" ht="21" customHeight="1">
      <c r="C46" s="448" t="s">
        <v>37</v>
      </c>
      <c r="D46" s="395"/>
      <c r="E46" s="395"/>
      <c r="F46" s="395"/>
      <c r="G46" s="395"/>
      <c r="H46" s="396"/>
      <c r="I46" s="194"/>
      <c r="J46" s="386">
        <f>ROUND('地域別表'!$J45,1)</f>
        <v>1</v>
      </c>
      <c r="K46" s="386"/>
      <c r="L46" s="386"/>
      <c r="M46" s="173" t="s">
        <v>16</v>
      </c>
      <c r="N46" s="172"/>
      <c r="O46" s="172"/>
      <c r="P46" s="173"/>
      <c r="Q46" s="186"/>
      <c r="R46" s="196"/>
      <c r="S46" s="387">
        <v>0.6</v>
      </c>
      <c r="T46" s="387"/>
      <c r="U46" s="387"/>
      <c r="V46" s="168" t="s">
        <v>16</v>
      </c>
      <c r="W46" s="391">
        <f t="shared" si="2"/>
        <v>0.4</v>
      </c>
      <c r="X46" s="390"/>
      <c r="Y46" s="390"/>
      <c r="Z46" s="390"/>
      <c r="AA46" s="390"/>
      <c r="AB46" s="390"/>
      <c r="AC46" s="179"/>
      <c r="AD46" s="186"/>
      <c r="AE46" s="196"/>
      <c r="AF46" s="390">
        <f>ROUND('地域別表'!$J46,1)</f>
        <v>0.6</v>
      </c>
      <c r="AG46" s="390"/>
      <c r="AH46" s="390"/>
      <c r="AI46" s="7" t="s">
        <v>16</v>
      </c>
      <c r="AJ46" s="8"/>
      <c r="AK46" s="391">
        <f t="shared" si="3"/>
        <v>0.4</v>
      </c>
      <c r="AL46" s="390"/>
      <c r="AM46" s="390"/>
      <c r="AN46" s="390"/>
      <c r="AO46" s="390"/>
      <c r="AP46" s="201"/>
    </row>
    <row r="47" spans="3:42" ht="21" customHeight="1">
      <c r="C47" s="448" t="s">
        <v>38</v>
      </c>
      <c r="D47" s="395"/>
      <c r="E47" s="395"/>
      <c r="F47" s="395"/>
      <c r="G47" s="395"/>
      <c r="H47" s="396"/>
      <c r="I47" s="194"/>
      <c r="J47" s="386">
        <f>ROUND('地域別表'!$K45,1)</f>
        <v>4.3</v>
      </c>
      <c r="K47" s="386"/>
      <c r="L47" s="386"/>
      <c r="M47" s="173" t="s">
        <v>16</v>
      </c>
      <c r="N47" s="172"/>
      <c r="O47" s="172"/>
      <c r="P47" s="173"/>
      <c r="Q47" s="186"/>
      <c r="R47" s="196"/>
      <c r="S47" s="387">
        <v>1.7</v>
      </c>
      <c r="T47" s="387"/>
      <c r="U47" s="387"/>
      <c r="V47" s="168" t="s">
        <v>16</v>
      </c>
      <c r="W47" s="391">
        <f t="shared" si="2"/>
        <v>2.5999999999999996</v>
      </c>
      <c r="X47" s="390"/>
      <c r="Y47" s="390"/>
      <c r="Z47" s="390"/>
      <c r="AA47" s="390"/>
      <c r="AB47" s="390"/>
      <c r="AC47" s="179"/>
      <c r="AD47" s="186"/>
      <c r="AE47" s="196"/>
      <c r="AF47" s="390">
        <f>ROUND('地域別表'!$K46,1)</f>
        <v>0.5</v>
      </c>
      <c r="AG47" s="390"/>
      <c r="AH47" s="390"/>
      <c r="AI47" s="7" t="s">
        <v>16</v>
      </c>
      <c r="AJ47" s="8"/>
      <c r="AK47" s="391">
        <f t="shared" si="3"/>
        <v>3.8</v>
      </c>
      <c r="AL47" s="390"/>
      <c r="AM47" s="390"/>
      <c r="AN47" s="390"/>
      <c r="AO47" s="390"/>
      <c r="AP47" s="201"/>
    </row>
    <row r="48" spans="3:42" ht="21" customHeight="1">
      <c r="C48" s="448" t="s">
        <v>39</v>
      </c>
      <c r="D48" s="395"/>
      <c r="E48" s="395"/>
      <c r="F48" s="395"/>
      <c r="G48" s="395"/>
      <c r="H48" s="396"/>
      <c r="I48" s="194"/>
      <c r="J48" s="386">
        <f>ROUND('地域別表'!$L45,1)</f>
        <v>1.4</v>
      </c>
      <c r="K48" s="386"/>
      <c r="L48" s="386"/>
      <c r="M48" s="173" t="s">
        <v>16</v>
      </c>
      <c r="N48" s="172"/>
      <c r="O48" s="172"/>
      <c r="P48" s="173"/>
      <c r="Q48" s="186"/>
      <c r="R48" s="196"/>
      <c r="S48" s="387">
        <v>2.6</v>
      </c>
      <c r="T48" s="387"/>
      <c r="U48" s="387"/>
      <c r="V48" s="168" t="s">
        <v>16</v>
      </c>
      <c r="W48" s="391">
        <f t="shared" si="2"/>
        <v>-1.2000000000000002</v>
      </c>
      <c r="X48" s="390"/>
      <c r="Y48" s="390"/>
      <c r="Z48" s="390"/>
      <c r="AA48" s="390"/>
      <c r="AB48" s="390"/>
      <c r="AC48" s="179"/>
      <c r="AD48" s="186"/>
      <c r="AE48" s="196"/>
      <c r="AF48" s="390">
        <f>ROUND('地域別表'!$L46,1)</f>
        <v>0.3</v>
      </c>
      <c r="AG48" s="390"/>
      <c r="AH48" s="390"/>
      <c r="AI48" s="7" t="s">
        <v>16</v>
      </c>
      <c r="AJ48" s="8"/>
      <c r="AK48" s="391">
        <f t="shared" si="3"/>
        <v>1.0999999999999999</v>
      </c>
      <c r="AL48" s="390"/>
      <c r="AM48" s="390"/>
      <c r="AN48" s="390"/>
      <c r="AO48" s="390"/>
      <c r="AP48" s="201"/>
    </row>
    <row r="49" spans="3:42" ht="21" customHeight="1" thickBot="1">
      <c r="C49" s="454" t="s">
        <v>40</v>
      </c>
      <c r="D49" s="417"/>
      <c r="E49" s="417"/>
      <c r="F49" s="417"/>
      <c r="G49" s="417"/>
      <c r="H49" s="418"/>
      <c r="I49" s="202"/>
      <c r="J49" s="388">
        <f>ROUND('地域別表'!$M45,19)</f>
        <v>0</v>
      </c>
      <c r="K49" s="388"/>
      <c r="L49" s="388"/>
      <c r="M49" s="175" t="s">
        <v>16</v>
      </c>
      <c r="N49" s="203"/>
      <c r="O49" s="203"/>
      <c r="P49" s="175"/>
      <c r="Q49" s="204"/>
      <c r="R49" s="205"/>
      <c r="S49" s="455">
        <v>0.0826446280991736</v>
      </c>
      <c r="T49" s="455"/>
      <c r="U49" s="455"/>
      <c r="V49" s="178" t="s">
        <v>16</v>
      </c>
      <c r="W49" s="413">
        <f t="shared" si="2"/>
        <v>-0.1</v>
      </c>
      <c r="X49" s="414"/>
      <c r="Y49" s="414"/>
      <c r="Z49" s="414"/>
      <c r="AA49" s="414"/>
      <c r="AB49" s="414"/>
      <c r="AC49" s="206"/>
      <c r="AD49" s="204"/>
      <c r="AE49" s="205"/>
      <c r="AF49" s="414">
        <f>ROUND('地域別表'!$M46,1)</f>
        <v>0</v>
      </c>
      <c r="AG49" s="414"/>
      <c r="AH49" s="414"/>
      <c r="AI49" s="164" t="s">
        <v>16</v>
      </c>
      <c r="AJ49" s="171"/>
      <c r="AK49" s="413">
        <f t="shared" si="3"/>
        <v>0</v>
      </c>
      <c r="AL49" s="414"/>
      <c r="AM49" s="414"/>
      <c r="AN49" s="414"/>
      <c r="AO49" s="414"/>
      <c r="AP49" s="207"/>
    </row>
    <row r="50" ht="14.25" thickTop="1"/>
  </sheetData>
  <sheetProtection/>
  <mergeCells count="147">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S40:U40"/>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tabSelected="1" view="pageBreakPreview" zoomScale="60" zoomScaleNormal="70" zoomScalePageLayoutView="0" workbookViewId="0" topLeftCell="A7">
      <selection activeCell="A1" sqref="A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634" t="s">
        <v>350</v>
      </c>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row>
    <row r="6" spans="2:36" ht="2.25" customHeight="1">
      <c r="B6" s="11"/>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6"/>
    </row>
    <row r="7" spans="1:36" ht="30" customHeight="1">
      <c r="A7" s="11"/>
      <c r="B7" s="150" t="s">
        <v>11</v>
      </c>
      <c r="C7" s="634" t="s">
        <v>351</v>
      </c>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460" t="s">
        <v>12</v>
      </c>
      <c r="I10" s="461"/>
      <c r="J10" s="461"/>
      <c r="K10" s="461"/>
      <c r="L10" s="461"/>
      <c r="M10" s="462"/>
      <c r="N10" s="536" t="s">
        <v>197</v>
      </c>
      <c r="O10" s="537"/>
      <c r="P10" s="537"/>
      <c r="Q10" s="537"/>
      <c r="R10" s="537"/>
      <c r="S10" s="537"/>
      <c r="T10" s="537" t="s">
        <v>198</v>
      </c>
      <c r="U10" s="537"/>
      <c r="V10" s="537"/>
      <c r="W10" s="537"/>
      <c r="X10" s="535"/>
      <c r="Y10" s="538" t="s">
        <v>13</v>
      </c>
      <c r="Z10" s="539"/>
      <c r="AA10" s="539"/>
      <c r="AB10" s="539"/>
      <c r="AC10" s="539"/>
      <c r="AD10" s="540"/>
      <c r="AE10" s="535" t="s">
        <v>291</v>
      </c>
      <c r="AF10" s="441"/>
      <c r="AG10" s="441"/>
      <c r="AH10" s="441"/>
      <c r="AI10" s="441"/>
      <c r="AJ10" s="442"/>
    </row>
    <row r="11" spans="3:36" ht="17.25" customHeight="1">
      <c r="C11" s="448" t="s">
        <v>30</v>
      </c>
      <c r="D11" s="395"/>
      <c r="E11" s="395"/>
      <c r="F11" s="395"/>
      <c r="G11" s="395"/>
      <c r="H11" s="197"/>
      <c r="I11" s="386">
        <f>'地域別表'!$D33</f>
        <v>-0.897308075772682</v>
      </c>
      <c r="J11" s="386"/>
      <c r="K11" s="386"/>
      <c r="L11" s="180" t="s">
        <v>16</v>
      </c>
      <c r="M11" s="181"/>
      <c r="N11" s="208"/>
      <c r="O11" s="390">
        <v>-2.07451312447079</v>
      </c>
      <c r="P11" s="390"/>
      <c r="Q11" s="390"/>
      <c r="R11" s="165" t="s">
        <v>16</v>
      </c>
      <c r="S11" s="167"/>
      <c r="T11" s="391">
        <f>ROUND(I11,1)-ROUND(O11,1)</f>
        <v>1.2000000000000002</v>
      </c>
      <c r="U11" s="390"/>
      <c r="V11" s="390"/>
      <c r="W11" s="390"/>
      <c r="X11" s="196"/>
      <c r="Y11" s="210"/>
      <c r="Z11" s="404">
        <f>'地域別表'!$D34</f>
        <v>-2.93960448957777</v>
      </c>
      <c r="AA11" s="404"/>
      <c r="AB11" s="404"/>
      <c r="AC11" s="166" t="s">
        <v>16</v>
      </c>
      <c r="AD11" s="8"/>
      <c r="AE11" s="391">
        <f>ROUND(I11,1)-ROUND(Z11,1)</f>
        <v>2</v>
      </c>
      <c r="AF11" s="390"/>
      <c r="AG11" s="390"/>
      <c r="AH11" s="390"/>
      <c r="AI11" s="390"/>
      <c r="AJ11" s="464"/>
    </row>
    <row r="12" spans="3:36" ht="17.25" customHeight="1">
      <c r="C12" s="448" t="s">
        <v>32</v>
      </c>
      <c r="D12" s="395"/>
      <c r="E12" s="449"/>
      <c r="F12" s="449"/>
      <c r="G12" s="449"/>
      <c r="H12" s="216"/>
      <c r="I12" s="386">
        <f>'地域別表'!$E33</f>
        <v>4.25219941348974</v>
      </c>
      <c r="J12" s="386"/>
      <c r="K12" s="386"/>
      <c r="L12" s="214" t="s">
        <v>16</v>
      </c>
      <c r="M12" s="217"/>
      <c r="N12" s="218"/>
      <c r="O12" s="390">
        <v>2.77777777777778</v>
      </c>
      <c r="P12" s="390"/>
      <c r="Q12" s="390"/>
      <c r="R12" s="159" t="s">
        <v>16</v>
      </c>
      <c r="S12" s="219"/>
      <c r="T12" s="463">
        <f aca="true" t="shared" si="0" ref="T12:T21">ROUND(I12,1)-ROUND(O12,1)</f>
        <v>1.5</v>
      </c>
      <c r="U12" s="424"/>
      <c r="V12" s="424"/>
      <c r="W12" s="424"/>
      <c r="X12" s="220"/>
      <c r="Y12" s="221"/>
      <c r="Z12" s="390">
        <f>'地域別表'!$E34</f>
        <v>0</v>
      </c>
      <c r="AA12" s="390"/>
      <c r="AB12" s="390"/>
      <c r="AC12" s="33" t="s">
        <v>16</v>
      </c>
      <c r="AD12" s="115"/>
      <c r="AE12" s="463">
        <f aca="true" t="shared" si="1" ref="AE12:AE21">ROUND(I12,1)-ROUND(Z12,1)</f>
        <v>4.3</v>
      </c>
      <c r="AF12" s="424"/>
      <c r="AG12" s="424"/>
      <c r="AH12" s="424"/>
      <c r="AI12" s="424"/>
      <c r="AJ12" s="534"/>
    </row>
    <row r="13" spans="3:36" ht="21" customHeight="1">
      <c r="C13" s="212"/>
      <c r="D13" s="7"/>
      <c r="E13" s="222" t="s">
        <v>216</v>
      </c>
      <c r="F13" s="224"/>
      <c r="G13" s="225"/>
      <c r="H13" s="197"/>
      <c r="I13" s="386">
        <v>3.273809523809524</v>
      </c>
      <c r="J13" s="386"/>
      <c r="K13" s="386"/>
      <c r="L13" s="173" t="s">
        <v>16</v>
      </c>
      <c r="M13" s="182"/>
      <c r="N13" s="208"/>
      <c r="O13" s="390">
        <v>0.8547008547008548</v>
      </c>
      <c r="P13" s="390"/>
      <c r="Q13" s="390"/>
      <c r="R13" s="157" t="s">
        <v>16</v>
      </c>
      <c r="S13" s="168"/>
      <c r="T13" s="391">
        <f>ROUND(I13,1)-ROUND(O13,1)</f>
        <v>2.4</v>
      </c>
      <c r="U13" s="390"/>
      <c r="V13" s="390"/>
      <c r="W13" s="390"/>
      <c r="X13" s="35"/>
      <c r="Y13" s="210"/>
      <c r="Z13" s="390">
        <v>0</v>
      </c>
      <c r="AA13" s="390"/>
      <c r="AB13" s="390"/>
      <c r="AC13" s="33" t="s">
        <v>16</v>
      </c>
      <c r="AD13" s="227"/>
      <c r="AE13" s="463">
        <f>ROUND(I13,1)-ROUND(Z13,1)</f>
        <v>3.3</v>
      </c>
      <c r="AF13" s="424"/>
      <c r="AG13" s="424"/>
      <c r="AH13" s="424"/>
      <c r="AI13" s="424"/>
      <c r="AJ13" s="534"/>
    </row>
    <row r="14" spans="3:36" ht="17.25" customHeight="1">
      <c r="C14" s="448" t="s">
        <v>33</v>
      </c>
      <c r="D14" s="395"/>
      <c r="E14" s="395"/>
      <c r="F14" s="395"/>
      <c r="G14" s="395"/>
      <c r="H14" s="197"/>
      <c r="I14" s="386">
        <f>'地域別表'!$F33</f>
        <v>1.34698275862069</v>
      </c>
      <c r="J14" s="386"/>
      <c r="K14" s="386"/>
      <c r="L14" s="174" t="s">
        <v>16</v>
      </c>
      <c r="M14" s="183"/>
      <c r="N14" s="208"/>
      <c r="O14" s="390">
        <v>1.79711283511735</v>
      </c>
      <c r="P14" s="390"/>
      <c r="Q14" s="390"/>
      <c r="R14" s="158" t="s">
        <v>16</v>
      </c>
      <c r="S14" s="169"/>
      <c r="T14" s="391">
        <f t="shared" si="0"/>
        <v>-0.5</v>
      </c>
      <c r="U14" s="390"/>
      <c r="V14" s="390"/>
      <c r="W14" s="390"/>
      <c r="X14" s="196"/>
      <c r="Y14" s="210"/>
      <c r="Z14" s="390">
        <f>'地域別表'!$F34</f>
        <v>2.51602564102564</v>
      </c>
      <c r="AA14" s="390"/>
      <c r="AB14" s="390"/>
      <c r="AC14" s="35" t="s">
        <v>16</v>
      </c>
      <c r="AD14" s="8"/>
      <c r="AE14" s="391">
        <f t="shared" si="1"/>
        <v>-1.2</v>
      </c>
      <c r="AF14" s="390"/>
      <c r="AG14" s="390"/>
      <c r="AH14" s="390"/>
      <c r="AI14" s="390"/>
      <c r="AJ14" s="464"/>
    </row>
    <row r="15" spans="3:36" ht="17.25" customHeight="1">
      <c r="C15" s="448" t="s">
        <v>34</v>
      </c>
      <c r="D15" s="395"/>
      <c r="E15" s="395"/>
      <c r="F15" s="395"/>
      <c r="G15" s="395"/>
      <c r="H15" s="197"/>
      <c r="I15" s="386">
        <f>'地域別表'!$G33</f>
        <v>-1.29310344827586</v>
      </c>
      <c r="J15" s="386"/>
      <c r="K15" s="386"/>
      <c r="L15" s="173" t="s">
        <v>16</v>
      </c>
      <c r="M15" s="182"/>
      <c r="N15" s="208"/>
      <c r="O15" s="390">
        <v>-0.869565217391304</v>
      </c>
      <c r="P15" s="390"/>
      <c r="Q15" s="390"/>
      <c r="R15" s="157" t="s">
        <v>16</v>
      </c>
      <c r="S15" s="168"/>
      <c r="T15" s="391">
        <f t="shared" si="0"/>
        <v>-0.4</v>
      </c>
      <c r="U15" s="390"/>
      <c r="V15" s="390"/>
      <c r="W15" s="390"/>
      <c r="X15" s="196"/>
      <c r="Y15" s="210"/>
      <c r="Z15" s="390">
        <f>'地域別表'!$G34</f>
        <v>1.38568129330254</v>
      </c>
      <c r="AA15" s="390"/>
      <c r="AB15" s="390"/>
      <c r="AC15" s="7" t="s">
        <v>16</v>
      </c>
      <c r="AD15" s="8"/>
      <c r="AE15" s="391">
        <f t="shared" si="1"/>
        <v>-2.7</v>
      </c>
      <c r="AF15" s="390"/>
      <c r="AG15" s="390"/>
      <c r="AH15" s="390"/>
      <c r="AI15" s="390"/>
      <c r="AJ15" s="464"/>
    </row>
    <row r="16" spans="3:36" ht="17.25" customHeight="1">
      <c r="C16" s="448" t="s">
        <v>35</v>
      </c>
      <c r="D16" s="395"/>
      <c r="E16" s="395"/>
      <c r="F16" s="395"/>
      <c r="G16" s="395"/>
      <c r="H16" s="197"/>
      <c r="I16" s="386">
        <f>'地域別表'!$H33</f>
        <v>-1.89075630252101</v>
      </c>
      <c r="J16" s="386"/>
      <c r="K16" s="386"/>
      <c r="L16" s="173" t="s">
        <v>16</v>
      </c>
      <c r="M16" s="182"/>
      <c r="N16" s="208"/>
      <c r="O16" s="390">
        <v>-1.07858243451464</v>
      </c>
      <c r="P16" s="390"/>
      <c r="Q16" s="390"/>
      <c r="R16" s="157" t="s">
        <v>16</v>
      </c>
      <c r="S16" s="168"/>
      <c r="T16" s="391">
        <f t="shared" si="0"/>
        <v>-0.7999999999999998</v>
      </c>
      <c r="U16" s="390"/>
      <c r="V16" s="390"/>
      <c r="W16" s="390"/>
      <c r="X16" s="196"/>
      <c r="Y16" s="210"/>
      <c r="Z16" s="390">
        <f>'地域別表'!$H34</f>
        <v>0</v>
      </c>
      <c r="AA16" s="390"/>
      <c r="AB16" s="390"/>
      <c r="AC16" s="7" t="s">
        <v>16</v>
      </c>
      <c r="AD16" s="8"/>
      <c r="AE16" s="391">
        <f t="shared" si="1"/>
        <v>-1.9</v>
      </c>
      <c r="AF16" s="390"/>
      <c r="AG16" s="390"/>
      <c r="AH16" s="390"/>
      <c r="AI16" s="390"/>
      <c r="AJ16" s="464"/>
    </row>
    <row r="17" spans="3:36" ht="17.25" customHeight="1">
      <c r="C17" s="448" t="s">
        <v>36</v>
      </c>
      <c r="D17" s="395"/>
      <c r="E17" s="395"/>
      <c r="F17" s="395"/>
      <c r="G17" s="395"/>
      <c r="H17" s="197"/>
      <c r="I17" s="386">
        <f>'地域別表'!$I33</f>
        <v>0.183823529411765</v>
      </c>
      <c r="J17" s="386"/>
      <c r="K17" s="386"/>
      <c r="L17" s="173" t="s">
        <v>16</v>
      </c>
      <c r="M17" s="182"/>
      <c r="N17" s="208"/>
      <c r="O17" s="390">
        <v>0.15552099533437</v>
      </c>
      <c r="P17" s="390"/>
      <c r="Q17" s="390"/>
      <c r="R17" s="157" t="s">
        <v>16</v>
      </c>
      <c r="S17" s="168"/>
      <c r="T17" s="391">
        <f t="shared" si="0"/>
        <v>0</v>
      </c>
      <c r="U17" s="390"/>
      <c r="V17" s="390"/>
      <c r="W17" s="390"/>
      <c r="X17" s="196"/>
      <c r="Y17" s="210"/>
      <c r="Z17" s="390">
        <f>'地域別表'!$I34</f>
        <v>0.25</v>
      </c>
      <c r="AA17" s="390"/>
      <c r="AB17" s="390"/>
      <c r="AC17" s="7" t="s">
        <v>16</v>
      </c>
      <c r="AD17" s="8"/>
      <c r="AE17" s="391">
        <f t="shared" si="1"/>
        <v>-0.09999999999999998</v>
      </c>
      <c r="AF17" s="390"/>
      <c r="AG17" s="390"/>
      <c r="AH17" s="390"/>
      <c r="AI17" s="390"/>
      <c r="AJ17" s="464"/>
    </row>
    <row r="18" spans="3:36" ht="17.25" customHeight="1">
      <c r="C18" s="448" t="s">
        <v>37</v>
      </c>
      <c r="D18" s="395"/>
      <c r="E18" s="395"/>
      <c r="F18" s="395"/>
      <c r="G18" s="395"/>
      <c r="H18" s="197"/>
      <c r="I18" s="386">
        <f>'地域別表'!$J33</f>
        <v>1.64835164835165</v>
      </c>
      <c r="J18" s="386"/>
      <c r="K18" s="386"/>
      <c r="L18" s="173" t="s">
        <v>16</v>
      </c>
      <c r="M18" s="182"/>
      <c r="N18" s="208"/>
      <c r="O18" s="390">
        <v>1.41176470588235</v>
      </c>
      <c r="P18" s="390"/>
      <c r="Q18" s="390"/>
      <c r="R18" s="157" t="s">
        <v>16</v>
      </c>
      <c r="S18" s="168"/>
      <c r="T18" s="391">
        <f t="shared" si="0"/>
        <v>0.20000000000000018</v>
      </c>
      <c r="U18" s="390"/>
      <c r="V18" s="390"/>
      <c r="W18" s="390"/>
      <c r="X18" s="196"/>
      <c r="Y18" s="210"/>
      <c r="Z18" s="390">
        <f>'地域別表'!$J34</f>
        <v>1.41176470588235</v>
      </c>
      <c r="AA18" s="390"/>
      <c r="AB18" s="390"/>
      <c r="AC18" s="7" t="s">
        <v>16</v>
      </c>
      <c r="AD18" s="8"/>
      <c r="AE18" s="391">
        <f t="shared" si="1"/>
        <v>0.20000000000000018</v>
      </c>
      <c r="AF18" s="390"/>
      <c r="AG18" s="390"/>
      <c r="AH18" s="390"/>
      <c r="AI18" s="390"/>
      <c r="AJ18" s="464"/>
    </row>
    <row r="19" spans="3:36" ht="17.25" customHeight="1">
      <c r="C19" s="448" t="s">
        <v>38</v>
      </c>
      <c r="D19" s="395"/>
      <c r="E19" s="395"/>
      <c r="F19" s="395"/>
      <c r="G19" s="395"/>
      <c r="H19" s="197"/>
      <c r="I19" s="386">
        <f>'地域別表'!$K33</f>
        <v>3.26797385620915</v>
      </c>
      <c r="J19" s="386"/>
      <c r="K19" s="386"/>
      <c r="L19" s="173" t="s">
        <v>16</v>
      </c>
      <c r="M19" s="182"/>
      <c r="N19" s="208"/>
      <c r="O19" s="390">
        <v>1.46627565982405</v>
      </c>
      <c r="P19" s="390"/>
      <c r="Q19" s="390"/>
      <c r="R19" s="157" t="s">
        <v>16</v>
      </c>
      <c r="S19" s="168"/>
      <c r="T19" s="391">
        <f t="shared" si="0"/>
        <v>1.7999999999999998</v>
      </c>
      <c r="U19" s="390"/>
      <c r="V19" s="390"/>
      <c r="W19" s="390"/>
      <c r="X19" s="196"/>
      <c r="Y19" s="210"/>
      <c r="Z19" s="390">
        <f>'地域別表'!$K34</f>
        <v>0</v>
      </c>
      <c r="AA19" s="390"/>
      <c r="AB19" s="390"/>
      <c r="AC19" s="7" t="s">
        <v>16</v>
      </c>
      <c r="AD19" s="8"/>
      <c r="AE19" s="391">
        <f t="shared" si="1"/>
        <v>3.3</v>
      </c>
      <c r="AF19" s="390"/>
      <c r="AG19" s="390"/>
      <c r="AH19" s="390"/>
      <c r="AI19" s="390"/>
      <c r="AJ19" s="464"/>
    </row>
    <row r="20" spans="3:36" ht="17.25" customHeight="1">
      <c r="C20" s="448" t="s">
        <v>39</v>
      </c>
      <c r="D20" s="395"/>
      <c r="E20" s="395"/>
      <c r="F20" s="395"/>
      <c r="G20" s="395"/>
      <c r="H20" s="197"/>
      <c r="I20" s="386">
        <f>'地域別表'!$L33</f>
        <v>1.6</v>
      </c>
      <c r="J20" s="386"/>
      <c r="K20" s="386"/>
      <c r="L20" s="173" t="s">
        <v>16</v>
      </c>
      <c r="M20" s="182"/>
      <c r="N20" s="208"/>
      <c r="O20" s="390">
        <v>3.11750599520384</v>
      </c>
      <c r="P20" s="390"/>
      <c r="Q20" s="390"/>
      <c r="R20" s="157" t="s">
        <v>16</v>
      </c>
      <c r="S20" s="168"/>
      <c r="T20" s="391">
        <f t="shared" si="0"/>
        <v>-1.5</v>
      </c>
      <c r="U20" s="390"/>
      <c r="V20" s="390"/>
      <c r="W20" s="390"/>
      <c r="X20" s="196"/>
      <c r="Y20" s="221"/>
      <c r="Z20" s="390">
        <f>'地域別表'!$L34</f>
        <v>0</v>
      </c>
      <c r="AA20" s="390"/>
      <c r="AB20" s="390"/>
      <c r="AC20" s="33" t="s">
        <v>16</v>
      </c>
      <c r="AD20" s="115"/>
      <c r="AE20" s="391">
        <f t="shared" si="1"/>
        <v>1.6</v>
      </c>
      <c r="AF20" s="390"/>
      <c r="AG20" s="390"/>
      <c r="AH20" s="390"/>
      <c r="AI20" s="390"/>
      <c r="AJ20" s="464"/>
    </row>
    <row r="21" spans="3:36" ht="17.25" customHeight="1" thickBot="1">
      <c r="C21" s="454" t="s">
        <v>40</v>
      </c>
      <c r="D21" s="417"/>
      <c r="E21" s="417"/>
      <c r="F21" s="417"/>
      <c r="G21" s="417"/>
      <c r="H21" s="198"/>
      <c r="I21" s="388">
        <f>'地域別表'!$M33</f>
        <v>0</v>
      </c>
      <c r="J21" s="388"/>
      <c r="K21" s="388"/>
      <c r="L21" s="175" t="s">
        <v>16</v>
      </c>
      <c r="M21" s="184"/>
      <c r="N21" s="209"/>
      <c r="O21" s="414">
        <v>0.0873362445414847</v>
      </c>
      <c r="P21" s="414"/>
      <c r="Q21" s="414"/>
      <c r="R21" s="170" t="s">
        <v>16</v>
      </c>
      <c r="S21" s="178"/>
      <c r="T21" s="413">
        <f t="shared" si="0"/>
        <v>-0.1</v>
      </c>
      <c r="U21" s="414"/>
      <c r="V21" s="414"/>
      <c r="W21" s="414"/>
      <c r="X21" s="205"/>
      <c r="Y21" s="211"/>
      <c r="Z21" s="414">
        <f>'地域別表'!$M34</f>
        <v>0</v>
      </c>
      <c r="AA21" s="414"/>
      <c r="AB21" s="414"/>
      <c r="AC21" s="164" t="s">
        <v>16</v>
      </c>
      <c r="AD21" s="171"/>
      <c r="AE21" s="413">
        <f t="shared" si="1"/>
        <v>0</v>
      </c>
      <c r="AF21" s="414"/>
      <c r="AG21" s="414"/>
      <c r="AH21" s="414"/>
      <c r="AI21" s="414"/>
      <c r="AJ21" s="469"/>
    </row>
    <row r="22" ht="17.25" customHeight="1" thickTop="1"/>
    <row r="23" ht="17.25">
      <c r="A23" s="3" t="s">
        <v>210</v>
      </c>
    </row>
    <row r="24" spans="1:36" ht="14.25" customHeight="1">
      <c r="A24" s="471" t="s">
        <v>11</v>
      </c>
      <c r="B24" s="472"/>
      <c r="C24" s="473" t="s">
        <v>352</v>
      </c>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row>
    <row r="25" spans="1:36" ht="14.25" customHeight="1">
      <c r="A25" s="472"/>
      <c r="B25" s="472"/>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row>
    <row r="26" spans="1:36" ht="14.25" customHeight="1">
      <c r="A26" s="472"/>
      <c r="B26" s="472"/>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row>
    <row r="27" spans="1:36" ht="14.25" customHeight="1">
      <c r="A27" s="471" t="s">
        <v>11</v>
      </c>
      <c r="B27" s="472"/>
      <c r="C27" s="496" t="s">
        <v>353</v>
      </c>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74"/>
    </row>
    <row r="28" spans="1:36" ht="14.25" customHeight="1">
      <c r="A28" s="471"/>
      <c r="B28" s="472"/>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row>
    <row r="29" spans="1:36" ht="14.25" customHeight="1">
      <c r="A29" s="472"/>
      <c r="B29" s="472"/>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482" t="s">
        <v>41</v>
      </c>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4"/>
      <c r="AI31" s="13"/>
      <c r="AJ31" s="13"/>
    </row>
    <row r="32" spans="3:34" ht="17.25" customHeight="1" thickBot="1">
      <c r="C32" s="465"/>
      <c r="D32" s="466"/>
      <c r="E32" s="466"/>
      <c r="F32" s="466"/>
      <c r="G32" s="466"/>
      <c r="H32" s="466"/>
      <c r="I32" s="226"/>
      <c r="J32" s="11"/>
      <c r="K32" s="470">
        <v>5</v>
      </c>
      <c r="L32" s="470"/>
      <c r="M32" s="372" t="s">
        <v>42</v>
      </c>
      <c r="N32" s="346"/>
      <c r="O32" s="346"/>
      <c r="P32" s="346"/>
      <c r="Q32" s="346"/>
      <c r="R32" s="350"/>
      <c r="S32" s="465"/>
      <c r="T32" s="466"/>
      <c r="U32" s="466"/>
      <c r="V32" s="466"/>
      <c r="W32" s="466"/>
      <c r="X32" s="466"/>
      <c r="Y32" s="226"/>
      <c r="Z32" s="348"/>
      <c r="AA32" s="466">
        <v>6</v>
      </c>
      <c r="AB32" s="466"/>
      <c r="AC32" s="116" t="s">
        <v>42</v>
      </c>
      <c r="AD32" s="346"/>
      <c r="AE32" s="346"/>
      <c r="AF32" s="346"/>
      <c r="AG32" s="346"/>
      <c r="AH32" s="350"/>
    </row>
    <row r="33" spans="3:34" ht="17.25" customHeight="1" thickBot="1" thickTop="1">
      <c r="C33" s="467"/>
      <c r="D33" s="468"/>
      <c r="E33" s="468"/>
      <c r="F33" s="468"/>
      <c r="G33" s="468"/>
      <c r="H33" s="468"/>
      <c r="I33" s="397" t="s">
        <v>28</v>
      </c>
      <c r="J33" s="398"/>
      <c r="K33" s="398"/>
      <c r="L33" s="398"/>
      <c r="M33" s="399"/>
      <c r="N33" s="480" t="s">
        <v>29</v>
      </c>
      <c r="O33" s="480"/>
      <c r="P33" s="480"/>
      <c r="Q33" s="480"/>
      <c r="R33" s="481"/>
      <c r="S33" s="467"/>
      <c r="T33" s="468"/>
      <c r="U33" s="468"/>
      <c r="V33" s="468"/>
      <c r="W33" s="468"/>
      <c r="X33" s="468"/>
      <c r="Y33" s="397" t="s">
        <v>28</v>
      </c>
      <c r="Z33" s="398"/>
      <c r="AA33" s="398"/>
      <c r="AB33" s="398"/>
      <c r="AC33" s="399"/>
      <c r="AD33" s="480" t="s">
        <v>29</v>
      </c>
      <c r="AE33" s="480"/>
      <c r="AF33" s="480"/>
      <c r="AG33" s="480"/>
      <c r="AH33" s="481"/>
    </row>
    <row r="34" spans="3:34" ht="17.25" customHeight="1">
      <c r="C34" s="437" t="s">
        <v>43</v>
      </c>
      <c r="D34" s="438"/>
      <c r="E34" s="438"/>
      <c r="F34" s="438"/>
      <c r="G34" s="438"/>
      <c r="H34" s="439"/>
      <c r="I34" s="478">
        <v>8.83977900552486</v>
      </c>
      <c r="J34" s="479"/>
      <c r="K34" s="479"/>
      <c r="L34" s="479"/>
      <c r="M34" s="82" t="s">
        <v>31</v>
      </c>
      <c r="N34" s="436">
        <v>7.317073170731707</v>
      </c>
      <c r="O34" s="422"/>
      <c r="P34" s="422"/>
      <c r="Q34" s="422"/>
      <c r="R34" s="350" t="s">
        <v>31</v>
      </c>
      <c r="S34" s="475" t="s">
        <v>43</v>
      </c>
      <c r="T34" s="476"/>
      <c r="U34" s="476"/>
      <c r="V34" s="476"/>
      <c r="W34" s="476"/>
      <c r="X34" s="477"/>
      <c r="Y34" s="478">
        <v>18.49551414768806</v>
      </c>
      <c r="Z34" s="479"/>
      <c r="AA34" s="479"/>
      <c r="AB34" s="479"/>
      <c r="AC34" s="82" t="s">
        <v>31</v>
      </c>
      <c r="AD34" s="404">
        <v>14.42687747035573</v>
      </c>
      <c r="AE34" s="404"/>
      <c r="AF34" s="404"/>
      <c r="AG34" s="404"/>
      <c r="AH34" s="37" t="s">
        <v>31</v>
      </c>
    </row>
    <row r="35" spans="3:34" ht="17.25" customHeight="1">
      <c r="C35" s="532" t="s">
        <v>44</v>
      </c>
      <c r="D35" s="470"/>
      <c r="E35" s="470"/>
      <c r="F35" s="470"/>
      <c r="G35" s="470"/>
      <c r="H35" s="533"/>
      <c r="I35" s="405">
        <v>14.917127071823206</v>
      </c>
      <c r="J35" s="386"/>
      <c r="K35" s="386"/>
      <c r="L35" s="386"/>
      <c r="M35" s="75" t="s">
        <v>31</v>
      </c>
      <c r="N35" s="415">
        <v>10.81081081081081</v>
      </c>
      <c r="O35" s="390"/>
      <c r="P35" s="390"/>
      <c r="Q35" s="390"/>
      <c r="R35" s="34" t="s">
        <v>31</v>
      </c>
      <c r="S35" s="485" t="s">
        <v>45</v>
      </c>
      <c r="T35" s="486"/>
      <c r="U35" s="486"/>
      <c r="V35" s="486"/>
      <c r="W35" s="486"/>
      <c r="X35" s="487"/>
      <c r="Y35" s="405">
        <v>69.97929606625259</v>
      </c>
      <c r="Z35" s="386"/>
      <c r="AA35" s="386"/>
      <c r="AB35" s="386"/>
      <c r="AC35" s="75" t="s">
        <v>31</v>
      </c>
      <c r="AD35" s="390">
        <v>71.67325428194994</v>
      </c>
      <c r="AE35" s="390"/>
      <c r="AF35" s="390"/>
      <c r="AG35" s="390"/>
      <c r="AH35" s="34" t="s">
        <v>31</v>
      </c>
    </row>
    <row r="36" spans="3:34" ht="17.25" customHeight="1">
      <c r="C36" s="394" t="s">
        <v>45</v>
      </c>
      <c r="D36" s="395"/>
      <c r="E36" s="395"/>
      <c r="F36" s="395"/>
      <c r="G36" s="395"/>
      <c r="H36" s="396"/>
      <c r="I36" s="405">
        <v>69.12983425414365</v>
      </c>
      <c r="J36" s="386"/>
      <c r="K36" s="386"/>
      <c r="L36" s="386"/>
      <c r="M36" s="75" t="s">
        <v>31</v>
      </c>
      <c r="N36" s="415">
        <v>73.30257086354646</v>
      </c>
      <c r="O36" s="390"/>
      <c r="P36" s="390"/>
      <c r="Q36" s="390"/>
      <c r="R36" s="34" t="s">
        <v>31</v>
      </c>
      <c r="S36" s="485" t="s">
        <v>46</v>
      </c>
      <c r="T36" s="486"/>
      <c r="U36" s="486"/>
      <c r="V36" s="486"/>
      <c r="W36" s="486"/>
      <c r="X36" s="487"/>
      <c r="Y36" s="405">
        <v>6.418219461697723</v>
      </c>
      <c r="Z36" s="386"/>
      <c r="AA36" s="386"/>
      <c r="AB36" s="386"/>
      <c r="AC36" s="75" t="s">
        <v>31</v>
      </c>
      <c r="AD36" s="390">
        <v>7.378129117259552</v>
      </c>
      <c r="AE36" s="390"/>
      <c r="AF36" s="390"/>
      <c r="AG36" s="390"/>
      <c r="AH36" s="34" t="s">
        <v>31</v>
      </c>
    </row>
    <row r="37" spans="3:34" ht="17.25" customHeight="1" thickBot="1">
      <c r="C37" s="532" t="s">
        <v>47</v>
      </c>
      <c r="D37" s="470"/>
      <c r="E37" s="470"/>
      <c r="F37" s="470"/>
      <c r="G37" s="470"/>
      <c r="H37" s="533"/>
      <c r="I37" s="405">
        <v>2.9005524861878453</v>
      </c>
      <c r="J37" s="386"/>
      <c r="K37" s="386"/>
      <c r="L37" s="386"/>
      <c r="M37" s="75" t="s">
        <v>31</v>
      </c>
      <c r="N37" s="415">
        <v>4.548450889914305</v>
      </c>
      <c r="O37" s="390"/>
      <c r="P37" s="390"/>
      <c r="Q37" s="390"/>
      <c r="R37" s="34" t="s">
        <v>31</v>
      </c>
      <c r="S37" s="525" t="s">
        <v>48</v>
      </c>
      <c r="T37" s="526"/>
      <c r="U37" s="526"/>
      <c r="V37" s="526"/>
      <c r="W37" s="526"/>
      <c r="X37" s="527"/>
      <c r="Y37" s="410">
        <v>5.106970324361629</v>
      </c>
      <c r="Z37" s="388"/>
      <c r="AA37" s="388"/>
      <c r="AB37" s="388"/>
      <c r="AC37" s="247" t="s">
        <v>31</v>
      </c>
      <c r="AD37" s="529">
        <v>6.521739130434782</v>
      </c>
      <c r="AE37" s="529"/>
      <c r="AF37" s="529"/>
      <c r="AG37" s="529"/>
      <c r="AH37" s="349" t="s">
        <v>31</v>
      </c>
    </row>
    <row r="38" spans="3:34" ht="17.25" customHeight="1">
      <c r="C38" s="394" t="s">
        <v>46</v>
      </c>
      <c r="D38" s="395"/>
      <c r="E38" s="395"/>
      <c r="F38" s="395"/>
      <c r="G38" s="395"/>
      <c r="H38" s="396"/>
      <c r="I38" s="405">
        <v>4.212707182320442</v>
      </c>
      <c r="J38" s="386"/>
      <c r="K38" s="386"/>
      <c r="L38" s="386"/>
      <c r="M38" s="75" t="s">
        <v>31</v>
      </c>
      <c r="N38" s="415">
        <v>4.021094264996703</v>
      </c>
      <c r="O38" s="390"/>
      <c r="P38" s="390"/>
      <c r="Q38" s="390"/>
      <c r="R38" s="34" t="s">
        <v>31</v>
      </c>
      <c r="S38" s="11"/>
      <c r="T38" s="11"/>
      <c r="U38" s="11"/>
      <c r="V38" s="11"/>
      <c r="W38" s="11"/>
      <c r="X38" s="11"/>
      <c r="Y38" s="11"/>
      <c r="Z38" s="11"/>
      <c r="AA38" s="11"/>
      <c r="AB38" s="11"/>
      <c r="AC38" s="11"/>
      <c r="AD38" s="11"/>
      <c r="AE38" s="11"/>
      <c r="AF38" s="11"/>
      <c r="AG38" s="11"/>
      <c r="AH38" s="11"/>
    </row>
    <row r="39" spans="3:34" ht="17.25" customHeight="1" thickBot="1">
      <c r="C39" s="467" t="s">
        <v>48</v>
      </c>
      <c r="D39" s="468"/>
      <c r="E39" s="468"/>
      <c r="F39" s="468"/>
      <c r="G39" s="468"/>
      <c r="H39" s="530"/>
      <c r="I39" s="410">
        <v>0</v>
      </c>
      <c r="J39" s="388"/>
      <c r="K39" s="388"/>
      <c r="L39" s="388"/>
      <c r="M39" s="247" t="s">
        <v>31</v>
      </c>
      <c r="N39" s="528">
        <v>0</v>
      </c>
      <c r="O39" s="529"/>
      <c r="P39" s="529"/>
      <c r="Q39" s="529"/>
      <c r="R39" s="349" t="s">
        <v>31</v>
      </c>
      <c r="S39" s="11"/>
      <c r="T39" s="11"/>
      <c r="U39" s="11"/>
      <c r="V39" s="11"/>
      <c r="W39" s="11"/>
      <c r="X39" s="11"/>
      <c r="Y39" s="11"/>
      <c r="Z39" s="11"/>
      <c r="AA39" s="11"/>
      <c r="AB39" s="11"/>
      <c r="AC39" s="11"/>
      <c r="AD39" s="11"/>
      <c r="AE39" s="11"/>
      <c r="AF39" s="11"/>
      <c r="AG39" s="11"/>
      <c r="AH39" s="11"/>
    </row>
    <row r="40" spans="3:35" s="14" customFormat="1" ht="17.25" customHeight="1">
      <c r="C40" s="531" t="s">
        <v>212</v>
      </c>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row>
    <row r="41" spans="3:35" s="14" customFormat="1" ht="17.25" customHeight="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row>
    <row r="42" ht="12" customHeight="1"/>
    <row r="43" ht="17.25">
      <c r="A43" s="3" t="s">
        <v>211</v>
      </c>
    </row>
    <row r="44" spans="1:36" ht="20.25" customHeight="1">
      <c r="A44" s="471" t="s">
        <v>49</v>
      </c>
      <c r="B44" s="471"/>
      <c r="C44" s="632" t="s">
        <v>354</v>
      </c>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row>
    <row r="45" spans="1:36" ht="20.25" customHeight="1">
      <c r="A45" s="471"/>
      <c r="B45" s="471"/>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row>
    <row r="46" spans="1:36" ht="2.25" customHeight="1">
      <c r="A46" s="471"/>
      <c r="B46" s="471"/>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row>
    <row r="47" spans="1:36" s="12" customFormat="1" ht="34.5" customHeight="1">
      <c r="A47" s="471" t="s">
        <v>49</v>
      </c>
      <c r="B47" s="471"/>
      <c r="C47" s="634" t="s">
        <v>355</v>
      </c>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row>
    <row r="48" spans="1:2" s="12" customFormat="1" ht="9" customHeight="1" thickBot="1">
      <c r="A48" s="471"/>
      <c r="B48" s="471"/>
    </row>
    <row r="49" spans="3:34" s="12" customFormat="1" ht="14.25" customHeight="1" thickTop="1">
      <c r="C49" s="498" t="s">
        <v>288</v>
      </c>
      <c r="D49" s="499"/>
      <c r="E49" s="499"/>
      <c r="F49" s="499"/>
      <c r="G49" s="499"/>
      <c r="H49" s="499"/>
      <c r="I49" s="499"/>
      <c r="J49" s="500"/>
      <c r="K49" s="506" t="s">
        <v>50</v>
      </c>
      <c r="L49" s="506"/>
      <c r="M49" s="506"/>
      <c r="N49" s="506"/>
      <c r="O49" s="506"/>
      <c r="P49" s="506"/>
      <c r="Q49" s="506"/>
      <c r="R49" s="506"/>
      <c r="S49" s="506"/>
      <c r="T49" s="506"/>
      <c r="U49" s="506"/>
      <c r="V49" s="506"/>
      <c r="W49" s="506"/>
      <c r="X49" s="506"/>
      <c r="Y49" s="506"/>
      <c r="Z49" s="506"/>
      <c r="AA49" s="506"/>
      <c r="AB49" s="506"/>
      <c r="AC49" s="506"/>
      <c r="AD49" s="506"/>
      <c r="AE49" s="507"/>
      <c r="AF49" s="507"/>
      <c r="AG49" s="507"/>
      <c r="AH49" s="508"/>
    </row>
    <row r="50" spans="3:34" s="12" customFormat="1" ht="13.5" customHeight="1">
      <c r="C50" s="501"/>
      <c r="D50" s="502"/>
      <c r="E50" s="502"/>
      <c r="F50" s="502"/>
      <c r="G50" s="502"/>
      <c r="H50" s="502"/>
      <c r="I50" s="502"/>
      <c r="J50" s="503"/>
      <c r="K50" s="504" t="s">
        <v>289</v>
      </c>
      <c r="L50" s="504"/>
      <c r="M50" s="504"/>
      <c r="N50" s="505"/>
      <c r="O50" s="519" t="s">
        <v>51</v>
      </c>
      <c r="P50" s="520"/>
      <c r="Q50" s="520"/>
      <c r="R50" s="521"/>
      <c r="S50" s="522" t="s">
        <v>214</v>
      </c>
      <c r="T50" s="523"/>
      <c r="U50" s="523"/>
      <c r="V50" s="524"/>
      <c r="W50" s="488" t="s">
        <v>205</v>
      </c>
      <c r="X50" s="514"/>
      <c r="Y50" s="514"/>
      <c r="Z50" s="515"/>
      <c r="AA50" s="488" t="s">
        <v>52</v>
      </c>
      <c r="AB50" s="489"/>
      <c r="AC50" s="489"/>
      <c r="AD50" s="489"/>
      <c r="AE50" s="488" t="s">
        <v>48</v>
      </c>
      <c r="AF50" s="489"/>
      <c r="AG50" s="489"/>
      <c r="AH50" s="490"/>
    </row>
    <row r="51" spans="3:34" s="12" customFormat="1" ht="14.25" thickBot="1">
      <c r="C51" s="501"/>
      <c r="D51" s="502"/>
      <c r="E51" s="502"/>
      <c r="F51" s="502"/>
      <c r="G51" s="502"/>
      <c r="H51" s="502"/>
      <c r="I51" s="502"/>
      <c r="J51" s="503"/>
      <c r="K51" s="509" t="s">
        <v>290</v>
      </c>
      <c r="L51" s="509"/>
      <c r="M51" s="509"/>
      <c r="N51" s="510"/>
      <c r="O51" s="511" t="s">
        <v>53</v>
      </c>
      <c r="P51" s="512"/>
      <c r="Q51" s="512"/>
      <c r="R51" s="513"/>
      <c r="S51" s="511" t="s">
        <v>215</v>
      </c>
      <c r="T51" s="512"/>
      <c r="U51" s="512"/>
      <c r="V51" s="513"/>
      <c r="W51" s="516" t="s">
        <v>206</v>
      </c>
      <c r="X51" s="517"/>
      <c r="Y51" s="517"/>
      <c r="Z51" s="518"/>
      <c r="AA51" s="491"/>
      <c r="AB51" s="492"/>
      <c r="AC51" s="492"/>
      <c r="AD51" s="492"/>
      <c r="AE51" s="491"/>
      <c r="AF51" s="492"/>
      <c r="AG51" s="492"/>
      <c r="AH51" s="493"/>
    </row>
    <row r="52" spans="3:34" ht="15.75" customHeight="1">
      <c r="C52" s="545" t="s">
        <v>285</v>
      </c>
      <c r="D52" s="546"/>
      <c r="E52" s="546"/>
      <c r="F52" s="497">
        <v>3.3265589902663386</v>
      </c>
      <c r="G52" s="495"/>
      <c r="H52" s="495"/>
      <c r="I52" s="292" t="s">
        <v>31</v>
      </c>
      <c r="J52" s="293"/>
      <c r="K52" s="497">
        <v>8.19672131147541</v>
      </c>
      <c r="L52" s="495"/>
      <c r="M52" s="495"/>
      <c r="N52" s="294" t="s">
        <v>31</v>
      </c>
      <c r="O52" s="494">
        <v>10.655737704918032</v>
      </c>
      <c r="P52" s="495"/>
      <c r="Q52" s="495"/>
      <c r="R52" s="294" t="s">
        <v>31</v>
      </c>
      <c r="S52" s="494">
        <v>29.508196721311474</v>
      </c>
      <c r="T52" s="495"/>
      <c r="U52" s="495"/>
      <c r="V52" s="294" t="s">
        <v>31</v>
      </c>
      <c r="W52" s="494">
        <v>32.78688524590164</v>
      </c>
      <c r="X52" s="495"/>
      <c r="Y52" s="495"/>
      <c r="Z52" s="294" t="s">
        <v>31</v>
      </c>
      <c r="AA52" s="494">
        <v>18.852459016393443</v>
      </c>
      <c r="AB52" s="495"/>
      <c r="AC52" s="495"/>
      <c r="AD52" s="295" t="s">
        <v>31</v>
      </c>
      <c r="AE52" s="494">
        <v>0</v>
      </c>
      <c r="AF52" s="495"/>
      <c r="AG52" s="495"/>
      <c r="AH52" s="296" t="s">
        <v>31</v>
      </c>
    </row>
    <row r="53" spans="3:34" ht="13.5">
      <c r="C53" s="547" t="s">
        <v>286</v>
      </c>
      <c r="D53" s="548"/>
      <c r="E53" s="548"/>
      <c r="F53" s="549">
        <v>3.4421540585856594</v>
      </c>
      <c r="G53" s="544"/>
      <c r="H53" s="544"/>
      <c r="I53" s="335" t="s">
        <v>31</v>
      </c>
      <c r="J53" s="279"/>
      <c r="K53" s="549">
        <v>12.142857142857142</v>
      </c>
      <c r="L53" s="544"/>
      <c r="M53" s="544"/>
      <c r="N53" s="336" t="s">
        <v>31</v>
      </c>
      <c r="O53" s="543">
        <v>11.428571428571429</v>
      </c>
      <c r="P53" s="544"/>
      <c r="Q53" s="544"/>
      <c r="R53" s="336" t="s">
        <v>31</v>
      </c>
      <c r="S53" s="543">
        <v>22.857142857142858</v>
      </c>
      <c r="T53" s="544"/>
      <c r="U53" s="544"/>
      <c r="V53" s="336" t="s">
        <v>31</v>
      </c>
      <c r="W53" s="543">
        <v>30.714285714285715</v>
      </c>
      <c r="X53" s="544"/>
      <c r="Y53" s="544"/>
      <c r="Z53" s="336" t="s">
        <v>31</v>
      </c>
      <c r="AA53" s="543">
        <v>22.857142857142858</v>
      </c>
      <c r="AB53" s="544"/>
      <c r="AC53" s="544"/>
      <c r="AD53" s="337" t="s">
        <v>31</v>
      </c>
      <c r="AE53" s="543">
        <v>0</v>
      </c>
      <c r="AF53" s="544"/>
      <c r="AG53" s="544"/>
      <c r="AH53" s="338" t="s">
        <v>31</v>
      </c>
    </row>
    <row r="54" spans="3:34" ht="14.25" thickBot="1">
      <c r="C54" s="550" t="s">
        <v>287</v>
      </c>
      <c r="D54" s="551"/>
      <c r="E54" s="551"/>
      <c r="F54" s="552">
        <v>3.202846975088968</v>
      </c>
      <c r="G54" s="542"/>
      <c r="H54" s="542"/>
      <c r="I54" s="339" t="s">
        <v>31</v>
      </c>
      <c r="J54" s="340"/>
      <c r="K54" s="552">
        <v>11.458333333333332</v>
      </c>
      <c r="L54" s="542"/>
      <c r="M54" s="542"/>
      <c r="N54" s="341" t="s">
        <v>31</v>
      </c>
      <c r="O54" s="541">
        <v>9.375</v>
      </c>
      <c r="P54" s="542"/>
      <c r="Q54" s="542"/>
      <c r="R54" s="341" t="s">
        <v>31</v>
      </c>
      <c r="S54" s="541">
        <v>29.166666666666668</v>
      </c>
      <c r="T54" s="542"/>
      <c r="U54" s="542"/>
      <c r="V54" s="341" t="s">
        <v>31</v>
      </c>
      <c r="W54" s="541">
        <v>32.29166666666667</v>
      </c>
      <c r="X54" s="542"/>
      <c r="Y54" s="542"/>
      <c r="Z54" s="341" t="s">
        <v>31</v>
      </c>
      <c r="AA54" s="541">
        <v>17.708333333333336</v>
      </c>
      <c r="AB54" s="542"/>
      <c r="AC54" s="542"/>
      <c r="AD54" s="342" t="s">
        <v>31</v>
      </c>
      <c r="AE54" s="541">
        <v>0</v>
      </c>
      <c r="AF54" s="542"/>
      <c r="AG54" s="542"/>
      <c r="AH54" s="343" t="s">
        <v>31</v>
      </c>
    </row>
    <row r="55" ht="14.25" thickTop="1"/>
  </sheetData>
  <sheetProtection/>
  <mergeCells count="157">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E16:AJ16"/>
    <mergeCell ref="AE17:AJ17"/>
    <mergeCell ref="O15:Q15"/>
    <mergeCell ref="T17:W17"/>
    <mergeCell ref="O20:Q20"/>
    <mergeCell ref="AE15:AJ15"/>
    <mergeCell ref="O21:Q21"/>
    <mergeCell ref="Z19:AB19"/>
    <mergeCell ref="Z16:AB16"/>
    <mergeCell ref="Z17:AB17"/>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tabSelected="1"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397" t="s">
        <v>55</v>
      </c>
      <c r="L4" s="398"/>
      <c r="M4" s="398"/>
      <c r="N4" s="398"/>
      <c r="O4" s="398"/>
      <c r="P4" s="398"/>
      <c r="Q4" s="398"/>
      <c r="R4" s="399"/>
      <c r="S4" s="401" t="s">
        <v>56</v>
      </c>
      <c r="T4" s="401"/>
      <c r="U4" s="401"/>
      <c r="V4" s="401"/>
      <c r="W4" s="401"/>
      <c r="X4" s="401"/>
      <c r="Y4" s="401"/>
      <c r="Z4" s="402"/>
      <c r="AA4" s="401" t="s">
        <v>57</v>
      </c>
      <c r="AB4" s="401"/>
      <c r="AC4" s="401"/>
      <c r="AD4" s="401"/>
      <c r="AE4" s="401"/>
      <c r="AF4" s="401"/>
      <c r="AG4" s="401"/>
      <c r="AH4" s="434"/>
    </row>
    <row r="5" spans="3:34" ht="18.75" customHeight="1">
      <c r="C5" s="553" t="s">
        <v>15</v>
      </c>
      <c r="D5" s="554"/>
      <c r="E5" s="554"/>
      <c r="F5" s="554"/>
      <c r="G5" s="554"/>
      <c r="H5" s="554"/>
      <c r="I5" s="554"/>
      <c r="J5" s="554"/>
      <c r="K5" s="478">
        <v>0.770007220590298</v>
      </c>
      <c r="L5" s="587"/>
      <c r="M5" s="587"/>
      <c r="N5" s="587"/>
      <c r="O5" s="587"/>
      <c r="P5" s="587"/>
      <c r="Q5" s="81" t="s">
        <v>16</v>
      </c>
      <c r="R5" s="82"/>
      <c r="S5" s="404">
        <v>0.133554961043797</v>
      </c>
      <c r="T5" s="404"/>
      <c r="U5" s="404"/>
      <c r="V5" s="404"/>
      <c r="W5" s="404"/>
      <c r="X5" s="404"/>
      <c r="Y5" s="32" t="s">
        <v>16</v>
      </c>
      <c r="Z5" s="114"/>
      <c r="AA5" s="404">
        <f>ROUND(K5,1)-ROUND(S5,1)</f>
        <v>0.7000000000000001</v>
      </c>
      <c r="AB5" s="404"/>
      <c r="AC5" s="404"/>
      <c r="AD5" s="404"/>
      <c r="AE5" s="404"/>
      <c r="AF5" s="404"/>
      <c r="AG5" s="32"/>
      <c r="AH5" s="37"/>
    </row>
    <row r="6" spans="3:34" ht="18.75" customHeight="1">
      <c r="C6" s="394" t="s">
        <v>17</v>
      </c>
      <c r="D6" s="395"/>
      <c r="E6" s="395"/>
      <c r="F6" s="395"/>
      <c r="G6" s="395"/>
      <c r="H6" s="395"/>
      <c r="I6" s="395"/>
      <c r="J6" s="395"/>
      <c r="K6" s="405">
        <v>2.01172120670634</v>
      </c>
      <c r="L6" s="386"/>
      <c r="M6" s="386"/>
      <c r="N6" s="386"/>
      <c r="O6" s="386"/>
      <c r="P6" s="386"/>
      <c r="Q6" s="72" t="s">
        <v>16</v>
      </c>
      <c r="R6" s="75"/>
      <c r="S6" s="390">
        <v>3.1593629212005903</v>
      </c>
      <c r="T6" s="390"/>
      <c r="U6" s="390"/>
      <c r="V6" s="390"/>
      <c r="W6" s="390"/>
      <c r="X6" s="390"/>
      <c r="Y6" s="7" t="s">
        <v>16</v>
      </c>
      <c r="Z6" s="8"/>
      <c r="AA6" s="390">
        <f aca="true" t="shared" si="0" ref="AA6:AA14">ROUND(K6,1)-ROUND(S6,1)</f>
        <v>-1.2000000000000002</v>
      </c>
      <c r="AB6" s="390"/>
      <c r="AC6" s="390"/>
      <c r="AD6" s="390"/>
      <c r="AE6" s="390"/>
      <c r="AF6" s="390"/>
      <c r="AG6" s="7"/>
      <c r="AH6" s="34"/>
    </row>
    <row r="7" spans="3:34" ht="18.75" customHeight="1">
      <c r="C7" s="394" t="s">
        <v>18</v>
      </c>
      <c r="D7" s="395"/>
      <c r="E7" s="395"/>
      <c r="F7" s="395"/>
      <c r="G7" s="395"/>
      <c r="H7" s="395"/>
      <c r="I7" s="395"/>
      <c r="J7" s="395"/>
      <c r="K7" s="405">
        <v>2.03363209263446</v>
      </c>
      <c r="L7" s="386"/>
      <c r="M7" s="386"/>
      <c r="N7" s="386"/>
      <c r="O7" s="386"/>
      <c r="P7" s="386"/>
      <c r="Q7" s="72" t="s">
        <v>16</v>
      </c>
      <c r="R7" s="75"/>
      <c r="S7" s="390">
        <v>1.52292663036212</v>
      </c>
      <c r="T7" s="390"/>
      <c r="U7" s="390"/>
      <c r="V7" s="390"/>
      <c r="W7" s="390"/>
      <c r="X7" s="390"/>
      <c r="Y7" s="7" t="s">
        <v>16</v>
      </c>
      <c r="Z7" s="8"/>
      <c r="AA7" s="390">
        <f t="shared" si="0"/>
        <v>0.5</v>
      </c>
      <c r="AB7" s="390"/>
      <c r="AC7" s="390"/>
      <c r="AD7" s="390"/>
      <c r="AE7" s="390"/>
      <c r="AF7" s="390"/>
      <c r="AG7" s="7"/>
      <c r="AH7" s="34"/>
    </row>
    <row r="8" spans="3:34" ht="18.75" customHeight="1">
      <c r="C8" s="394" t="s">
        <v>19</v>
      </c>
      <c r="D8" s="395"/>
      <c r="E8" s="395"/>
      <c r="F8" s="395"/>
      <c r="G8" s="395"/>
      <c r="H8" s="395"/>
      <c r="I8" s="395"/>
      <c r="J8" s="395"/>
      <c r="K8" s="405">
        <v>0.620078691626869</v>
      </c>
      <c r="L8" s="386"/>
      <c r="M8" s="386"/>
      <c r="N8" s="386"/>
      <c r="O8" s="386"/>
      <c r="P8" s="386"/>
      <c r="Q8" s="72" t="s">
        <v>16</v>
      </c>
      <c r="R8" s="75"/>
      <c r="S8" s="390">
        <v>1.56662137244885</v>
      </c>
      <c r="T8" s="390"/>
      <c r="U8" s="390"/>
      <c r="V8" s="390"/>
      <c r="W8" s="390"/>
      <c r="X8" s="390"/>
      <c r="Y8" s="7" t="s">
        <v>16</v>
      </c>
      <c r="Z8" s="8"/>
      <c r="AA8" s="390">
        <f t="shared" si="0"/>
        <v>-1</v>
      </c>
      <c r="AB8" s="390"/>
      <c r="AC8" s="390"/>
      <c r="AD8" s="390"/>
      <c r="AE8" s="390"/>
      <c r="AF8" s="390"/>
      <c r="AG8" s="7"/>
      <c r="AH8" s="34"/>
    </row>
    <row r="9" spans="3:34" ht="18.75" customHeight="1">
      <c r="C9" s="394" t="s">
        <v>20</v>
      </c>
      <c r="D9" s="395"/>
      <c r="E9" s="395"/>
      <c r="F9" s="395"/>
      <c r="G9" s="395"/>
      <c r="H9" s="395"/>
      <c r="I9" s="395"/>
      <c r="J9" s="395"/>
      <c r="K9" s="405">
        <v>0.492418543472662</v>
      </c>
      <c r="L9" s="386"/>
      <c r="M9" s="386"/>
      <c r="N9" s="386"/>
      <c r="O9" s="386"/>
      <c r="P9" s="386"/>
      <c r="Q9" s="72" t="s">
        <v>16</v>
      </c>
      <c r="R9" s="75"/>
      <c r="S9" s="390">
        <v>0.291267419455709</v>
      </c>
      <c r="T9" s="390"/>
      <c r="U9" s="390"/>
      <c r="V9" s="390"/>
      <c r="W9" s="390"/>
      <c r="X9" s="390"/>
      <c r="Y9" s="7" t="s">
        <v>16</v>
      </c>
      <c r="Z9" s="8"/>
      <c r="AA9" s="390">
        <f t="shared" si="0"/>
        <v>0.2</v>
      </c>
      <c r="AB9" s="390"/>
      <c r="AC9" s="390"/>
      <c r="AD9" s="390"/>
      <c r="AE9" s="390"/>
      <c r="AF9" s="390"/>
      <c r="AG9" s="7"/>
      <c r="AH9" s="34"/>
    </row>
    <row r="10" spans="3:34" ht="18.75" customHeight="1" thickBot="1">
      <c r="C10" s="557" t="s">
        <v>21</v>
      </c>
      <c r="D10" s="449"/>
      <c r="E10" s="449"/>
      <c r="F10" s="449"/>
      <c r="G10" s="449"/>
      <c r="H10" s="449"/>
      <c r="I10" s="449"/>
      <c r="J10" s="449"/>
      <c r="K10" s="555">
        <v>2.3699196074346</v>
      </c>
      <c r="L10" s="556"/>
      <c r="M10" s="556"/>
      <c r="N10" s="556"/>
      <c r="O10" s="556"/>
      <c r="P10" s="556"/>
      <c r="Q10" s="76" t="s">
        <v>16</v>
      </c>
      <c r="R10" s="77"/>
      <c r="S10" s="424">
        <v>-0.7932404894643</v>
      </c>
      <c r="T10" s="424"/>
      <c r="U10" s="424"/>
      <c r="V10" s="424"/>
      <c r="W10" s="424"/>
      <c r="X10" s="424"/>
      <c r="Y10" s="33" t="s">
        <v>16</v>
      </c>
      <c r="Z10" s="115"/>
      <c r="AA10" s="424">
        <f t="shared" si="0"/>
        <v>3.2</v>
      </c>
      <c r="AB10" s="424"/>
      <c r="AC10" s="424"/>
      <c r="AD10" s="424"/>
      <c r="AE10" s="424"/>
      <c r="AF10" s="424"/>
      <c r="AG10" s="33"/>
      <c r="AH10" s="117"/>
    </row>
    <row r="11" spans="3:34" ht="18.75" customHeight="1" thickBot="1" thickTop="1">
      <c r="C11" s="427" t="s">
        <v>22</v>
      </c>
      <c r="D11" s="428"/>
      <c r="E11" s="428"/>
      <c r="F11" s="428"/>
      <c r="G11" s="428"/>
      <c r="H11" s="428"/>
      <c r="I11" s="428"/>
      <c r="J11" s="428"/>
      <c r="K11" s="431">
        <v>1.2965970817652401</v>
      </c>
      <c r="L11" s="432"/>
      <c r="M11" s="432"/>
      <c r="N11" s="432"/>
      <c r="O11" s="432"/>
      <c r="P11" s="432"/>
      <c r="Q11" s="79" t="s">
        <v>16</v>
      </c>
      <c r="R11" s="80"/>
      <c r="S11" s="412">
        <v>1.10840190101748</v>
      </c>
      <c r="T11" s="412"/>
      <c r="U11" s="412"/>
      <c r="V11" s="412"/>
      <c r="W11" s="412"/>
      <c r="X11" s="412"/>
      <c r="Y11" s="78" t="s">
        <v>16</v>
      </c>
      <c r="Z11" s="373"/>
      <c r="AA11" s="412">
        <f t="shared" si="0"/>
        <v>0.19999999999999996</v>
      </c>
      <c r="AB11" s="412"/>
      <c r="AC11" s="412"/>
      <c r="AD11" s="412"/>
      <c r="AE11" s="412"/>
      <c r="AF11" s="412"/>
      <c r="AG11" s="78"/>
      <c r="AH11" s="347"/>
    </row>
    <row r="12" spans="3:34" ht="18.75" customHeight="1" thickTop="1">
      <c r="C12" s="553" t="s">
        <v>23</v>
      </c>
      <c r="D12" s="554"/>
      <c r="E12" s="554"/>
      <c r="F12" s="554"/>
      <c r="G12" s="554"/>
      <c r="H12" s="554"/>
      <c r="I12" s="554"/>
      <c r="J12" s="554"/>
      <c r="K12" s="478">
        <v>0.498577979613744</v>
      </c>
      <c r="L12" s="479"/>
      <c r="M12" s="479"/>
      <c r="N12" s="479"/>
      <c r="O12" s="479"/>
      <c r="P12" s="479"/>
      <c r="Q12" s="81" t="s">
        <v>16</v>
      </c>
      <c r="R12" s="82"/>
      <c r="S12" s="404">
        <v>0.530111405605572</v>
      </c>
      <c r="T12" s="404"/>
      <c r="U12" s="404"/>
      <c r="V12" s="404"/>
      <c r="W12" s="404"/>
      <c r="X12" s="404"/>
      <c r="Y12" s="32" t="s">
        <v>16</v>
      </c>
      <c r="Z12" s="114"/>
      <c r="AA12" s="404">
        <f t="shared" si="0"/>
        <v>0</v>
      </c>
      <c r="AB12" s="404"/>
      <c r="AC12" s="404"/>
      <c r="AD12" s="404"/>
      <c r="AE12" s="404"/>
      <c r="AF12" s="404"/>
      <c r="AG12" s="32"/>
      <c r="AH12" s="37"/>
    </row>
    <row r="13" spans="3:34" ht="18.75" customHeight="1" thickBot="1">
      <c r="C13" s="532" t="s">
        <v>24</v>
      </c>
      <c r="D13" s="470"/>
      <c r="E13" s="470"/>
      <c r="F13" s="470"/>
      <c r="G13" s="470"/>
      <c r="H13" s="470"/>
      <c r="I13" s="470"/>
      <c r="J13" s="470"/>
      <c r="K13" s="555">
        <v>1.07319372713731</v>
      </c>
      <c r="L13" s="556"/>
      <c r="M13" s="556"/>
      <c r="N13" s="556"/>
      <c r="O13" s="556"/>
      <c r="P13" s="556"/>
      <c r="Q13" s="76" t="s">
        <v>16</v>
      </c>
      <c r="R13" s="77"/>
      <c r="S13" s="424">
        <v>1.19621194013853</v>
      </c>
      <c r="T13" s="424"/>
      <c r="U13" s="424"/>
      <c r="V13" s="424"/>
      <c r="W13" s="424"/>
      <c r="X13" s="424"/>
      <c r="Y13" s="33" t="s">
        <v>16</v>
      </c>
      <c r="Z13" s="115"/>
      <c r="AA13" s="424">
        <f t="shared" si="0"/>
        <v>-0.09999999999999987</v>
      </c>
      <c r="AB13" s="424"/>
      <c r="AC13" s="424"/>
      <c r="AD13" s="424"/>
      <c r="AE13" s="424"/>
      <c r="AF13" s="424"/>
      <c r="AG13" s="33"/>
      <c r="AH13" s="117"/>
    </row>
    <row r="14" spans="3:34" ht="18.75" customHeight="1" thickBot="1" thickTop="1">
      <c r="C14" s="427" t="s">
        <v>25</v>
      </c>
      <c r="D14" s="428"/>
      <c r="E14" s="428"/>
      <c r="F14" s="428"/>
      <c r="G14" s="428"/>
      <c r="H14" s="428"/>
      <c r="I14" s="428"/>
      <c r="J14" s="428"/>
      <c r="K14" s="431">
        <v>0.998327857793693</v>
      </c>
      <c r="L14" s="432"/>
      <c r="M14" s="432"/>
      <c r="N14" s="432"/>
      <c r="O14" s="432"/>
      <c r="P14" s="432"/>
      <c r="Q14" s="79" t="s">
        <v>16</v>
      </c>
      <c r="R14" s="80"/>
      <c r="S14" s="412">
        <v>1.00684476453451</v>
      </c>
      <c r="T14" s="412"/>
      <c r="U14" s="412"/>
      <c r="V14" s="412"/>
      <c r="W14" s="412"/>
      <c r="X14" s="412"/>
      <c r="Y14" s="78" t="s">
        <v>16</v>
      </c>
      <c r="Z14" s="373"/>
      <c r="AA14" s="412">
        <f t="shared" si="0"/>
        <v>0</v>
      </c>
      <c r="AB14" s="412"/>
      <c r="AC14" s="412"/>
      <c r="AD14" s="412"/>
      <c r="AE14" s="412"/>
      <c r="AF14" s="412"/>
      <c r="AG14" s="78"/>
      <c r="AH14" s="347"/>
    </row>
    <row r="15" ht="14.25" thickTop="1"/>
    <row r="16" ht="14.25" thickBot="1">
      <c r="A16" s="1" t="s">
        <v>58</v>
      </c>
    </row>
    <row r="17" spans="3:37" ht="17.25" customHeight="1" thickBot="1">
      <c r="C17" s="578"/>
      <c r="D17" s="579"/>
      <c r="E17" s="579"/>
      <c r="F17" s="579"/>
      <c r="G17" s="580"/>
      <c r="H17" s="465" t="s">
        <v>26</v>
      </c>
      <c r="I17" s="466"/>
      <c r="J17" s="466"/>
      <c r="K17" s="466"/>
      <c r="L17" s="466"/>
      <c r="M17" s="438"/>
      <c r="N17" s="438"/>
      <c r="O17" s="438"/>
      <c r="P17" s="438"/>
      <c r="Q17" s="438"/>
      <c r="R17" s="438"/>
      <c r="S17" s="438"/>
      <c r="T17" s="438"/>
      <c r="U17" s="438"/>
      <c r="V17" s="584"/>
      <c r="W17" s="466" t="s">
        <v>27</v>
      </c>
      <c r="X17" s="466"/>
      <c r="Y17" s="466"/>
      <c r="Z17" s="466"/>
      <c r="AA17" s="466"/>
      <c r="AB17" s="438"/>
      <c r="AC17" s="438"/>
      <c r="AD17" s="438"/>
      <c r="AE17" s="438"/>
      <c r="AF17" s="438"/>
      <c r="AG17" s="438"/>
      <c r="AH17" s="438"/>
      <c r="AI17" s="438"/>
      <c r="AJ17" s="438"/>
      <c r="AK17" s="584"/>
    </row>
    <row r="18" spans="3:37" ht="17.25" customHeight="1" thickBot="1" thickTop="1">
      <c r="C18" s="581"/>
      <c r="D18" s="582"/>
      <c r="E18" s="582"/>
      <c r="F18" s="582"/>
      <c r="G18" s="583"/>
      <c r="H18" s="397" t="s">
        <v>28</v>
      </c>
      <c r="I18" s="398"/>
      <c r="J18" s="398"/>
      <c r="K18" s="398"/>
      <c r="L18" s="399"/>
      <c r="M18" s="468" t="s">
        <v>59</v>
      </c>
      <c r="N18" s="468"/>
      <c r="O18" s="468"/>
      <c r="P18" s="468"/>
      <c r="Q18" s="585"/>
      <c r="R18" s="586" t="s">
        <v>57</v>
      </c>
      <c r="S18" s="468"/>
      <c r="T18" s="468"/>
      <c r="U18" s="468"/>
      <c r="V18" s="468"/>
      <c r="W18" s="397" t="s">
        <v>28</v>
      </c>
      <c r="X18" s="398"/>
      <c r="Y18" s="398"/>
      <c r="Z18" s="398"/>
      <c r="AA18" s="399"/>
      <c r="AB18" s="468" t="s">
        <v>59</v>
      </c>
      <c r="AC18" s="468"/>
      <c r="AD18" s="468"/>
      <c r="AE18" s="468"/>
      <c r="AF18" s="585"/>
      <c r="AG18" s="560" t="s">
        <v>57</v>
      </c>
      <c r="AH18" s="480"/>
      <c r="AI18" s="480"/>
      <c r="AJ18" s="480"/>
      <c r="AK18" s="481"/>
    </row>
    <row r="19" spans="3:37" ht="17.25" customHeight="1">
      <c r="C19" s="570" t="s">
        <v>30</v>
      </c>
      <c r="D19" s="571"/>
      <c r="E19" s="571"/>
      <c r="F19" s="571"/>
      <c r="G19" s="572"/>
      <c r="H19" s="573">
        <v>1.22609779559269</v>
      </c>
      <c r="I19" s="574"/>
      <c r="J19" s="574"/>
      <c r="K19" s="574"/>
      <c r="L19" s="118" t="s">
        <v>31</v>
      </c>
      <c r="M19" s="575">
        <v>-0.542565710671645</v>
      </c>
      <c r="N19" s="575"/>
      <c r="O19" s="575"/>
      <c r="P19" s="575"/>
      <c r="Q19" s="119" t="s">
        <v>31</v>
      </c>
      <c r="R19" s="576">
        <f>ROUND(H19,1)-ROUND(M19,1)</f>
        <v>1.7</v>
      </c>
      <c r="S19" s="576"/>
      <c r="T19" s="576"/>
      <c r="U19" s="577"/>
      <c r="V19" s="351"/>
      <c r="W19" s="573">
        <v>1.4407779472173399</v>
      </c>
      <c r="X19" s="574"/>
      <c r="Y19" s="574"/>
      <c r="Z19" s="574"/>
      <c r="AA19" s="118" t="s">
        <v>31</v>
      </c>
      <c r="AB19" s="575">
        <v>-0.48039797398608</v>
      </c>
      <c r="AC19" s="575"/>
      <c r="AD19" s="575"/>
      <c r="AE19" s="575"/>
      <c r="AF19" s="351" t="s">
        <v>31</v>
      </c>
      <c r="AG19" s="577">
        <f aca="true" t="shared" si="1" ref="AG19:AG28">ROUND(W19,1)-ROUND(AB19,1)</f>
        <v>1.9</v>
      </c>
      <c r="AH19" s="575"/>
      <c r="AI19" s="575"/>
      <c r="AJ19" s="575"/>
      <c r="AK19" s="120"/>
    </row>
    <row r="20" spans="3:37" ht="17.25" customHeight="1">
      <c r="C20" s="566" t="s">
        <v>32</v>
      </c>
      <c r="D20" s="486"/>
      <c r="E20" s="486"/>
      <c r="F20" s="486"/>
      <c r="G20" s="487"/>
      <c r="H20" s="567">
        <v>1.9461321573314998</v>
      </c>
      <c r="I20" s="568"/>
      <c r="J20" s="568"/>
      <c r="K20" s="568"/>
      <c r="L20" s="121" t="s">
        <v>31</v>
      </c>
      <c r="M20" s="565">
        <v>1.45447224971726</v>
      </c>
      <c r="N20" s="565"/>
      <c r="O20" s="565"/>
      <c r="P20" s="565"/>
      <c r="Q20" s="39" t="s">
        <v>31</v>
      </c>
      <c r="R20" s="569">
        <f aca="true" t="shared" si="2" ref="R20:R28">ROUND(H20,1)-ROUND(M20,1)</f>
        <v>0.3999999999999999</v>
      </c>
      <c r="S20" s="569"/>
      <c r="T20" s="569"/>
      <c r="U20" s="564"/>
      <c r="V20" s="352"/>
      <c r="W20" s="567">
        <v>5.6440838171287</v>
      </c>
      <c r="X20" s="568"/>
      <c r="Y20" s="568"/>
      <c r="Z20" s="568"/>
      <c r="AA20" s="121" t="s">
        <v>31</v>
      </c>
      <c r="AB20" s="565">
        <v>3.62511943634445</v>
      </c>
      <c r="AC20" s="565"/>
      <c r="AD20" s="565"/>
      <c r="AE20" s="565"/>
      <c r="AF20" s="352" t="s">
        <v>31</v>
      </c>
      <c r="AG20" s="564">
        <f t="shared" si="1"/>
        <v>1.9999999999999996</v>
      </c>
      <c r="AH20" s="565"/>
      <c r="AI20" s="565"/>
      <c r="AJ20" s="565"/>
      <c r="AK20" s="38"/>
    </row>
    <row r="21" spans="3:37" ht="17.25" customHeight="1">
      <c r="C21" s="566" t="s">
        <v>33</v>
      </c>
      <c r="D21" s="486"/>
      <c r="E21" s="486"/>
      <c r="F21" s="486"/>
      <c r="G21" s="487"/>
      <c r="H21" s="567">
        <v>0.988713624628823</v>
      </c>
      <c r="I21" s="568"/>
      <c r="J21" s="568"/>
      <c r="K21" s="568"/>
      <c r="L21" s="121" t="s">
        <v>31</v>
      </c>
      <c r="M21" s="565">
        <v>1.70214806878171</v>
      </c>
      <c r="N21" s="565"/>
      <c r="O21" s="565"/>
      <c r="P21" s="565"/>
      <c r="Q21" s="39" t="s">
        <v>31</v>
      </c>
      <c r="R21" s="569">
        <f t="shared" si="2"/>
        <v>-0.7</v>
      </c>
      <c r="S21" s="569"/>
      <c r="T21" s="569"/>
      <c r="U21" s="564"/>
      <c r="V21" s="352"/>
      <c r="W21" s="567">
        <v>1.06219010442713</v>
      </c>
      <c r="X21" s="568"/>
      <c r="Y21" s="568"/>
      <c r="Z21" s="568"/>
      <c r="AA21" s="121" t="s">
        <v>31</v>
      </c>
      <c r="AB21" s="565">
        <v>1.7172072849575801</v>
      </c>
      <c r="AC21" s="565"/>
      <c r="AD21" s="565"/>
      <c r="AE21" s="565"/>
      <c r="AF21" s="352" t="s">
        <v>31</v>
      </c>
      <c r="AG21" s="564">
        <f t="shared" si="1"/>
        <v>-0.5999999999999999</v>
      </c>
      <c r="AH21" s="565"/>
      <c r="AI21" s="565"/>
      <c r="AJ21" s="565"/>
      <c r="AK21" s="38"/>
    </row>
    <row r="22" spans="3:37" ht="17.25" customHeight="1">
      <c r="C22" s="566" t="s">
        <v>34</v>
      </c>
      <c r="D22" s="486"/>
      <c r="E22" s="486"/>
      <c r="F22" s="486"/>
      <c r="G22" s="487"/>
      <c r="H22" s="567">
        <v>0.383242375380096</v>
      </c>
      <c r="I22" s="568"/>
      <c r="J22" s="568"/>
      <c r="K22" s="568"/>
      <c r="L22" s="121" t="s">
        <v>31</v>
      </c>
      <c r="M22" s="565">
        <v>1.68321366232919</v>
      </c>
      <c r="N22" s="565"/>
      <c r="O22" s="565"/>
      <c r="P22" s="565"/>
      <c r="Q22" s="39" t="s">
        <v>31</v>
      </c>
      <c r="R22" s="569">
        <f t="shared" si="2"/>
        <v>-1.2999999999999998</v>
      </c>
      <c r="S22" s="569"/>
      <c r="T22" s="569"/>
      <c r="U22" s="564"/>
      <c r="V22" s="352"/>
      <c r="W22" s="567">
        <v>-1.19035034589649</v>
      </c>
      <c r="X22" s="568"/>
      <c r="Y22" s="568"/>
      <c r="Z22" s="568"/>
      <c r="AA22" s="121" t="s">
        <v>31</v>
      </c>
      <c r="AB22" s="565">
        <v>-0.403638140256092</v>
      </c>
      <c r="AC22" s="565"/>
      <c r="AD22" s="565"/>
      <c r="AE22" s="565"/>
      <c r="AF22" s="352" t="s">
        <v>31</v>
      </c>
      <c r="AG22" s="564">
        <f t="shared" si="1"/>
        <v>-0.7999999999999999</v>
      </c>
      <c r="AH22" s="565"/>
      <c r="AI22" s="565"/>
      <c r="AJ22" s="565"/>
      <c r="AK22" s="38"/>
    </row>
    <row r="23" spans="3:37" ht="17.25" customHeight="1">
      <c r="C23" s="566" t="s">
        <v>35</v>
      </c>
      <c r="D23" s="486"/>
      <c r="E23" s="486"/>
      <c r="F23" s="486"/>
      <c r="G23" s="487"/>
      <c r="H23" s="567">
        <v>-0.719464324374187</v>
      </c>
      <c r="I23" s="568"/>
      <c r="J23" s="568"/>
      <c r="K23" s="568"/>
      <c r="L23" s="121" t="s">
        <v>31</v>
      </c>
      <c r="M23" s="565">
        <v>-0.805374423382493</v>
      </c>
      <c r="N23" s="565"/>
      <c r="O23" s="565"/>
      <c r="P23" s="565"/>
      <c r="Q23" s="39" t="s">
        <v>31</v>
      </c>
      <c r="R23" s="569">
        <f t="shared" si="2"/>
        <v>0.10000000000000009</v>
      </c>
      <c r="S23" s="569"/>
      <c r="T23" s="569"/>
      <c r="U23" s="564"/>
      <c r="V23" s="352"/>
      <c r="W23" s="567">
        <v>-1.027148145045</v>
      </c>
      <c r="X23" s="568"/>
      <c r="Y23" s="568"/>
      <c r="Z23" s="568"/>
      <c r="AA23" s="121" t="s">
        <v>31</v>
      </c>
      <c r="AB23" s="565">
        <v>-0.974276697183449</v>
      </c>
      <c r="AC23" s="565"/>
      <c r="AD23" s="565"/>
      <c r="AE23" s="565"/>
      <c r="AF23" s="352" t="s">
        <v>31</v>
      </c>
      <c r="AG23" s="564">
        <f t="shared" si="1"/>
        <v>0</v>
      </c>
      <c r="AH23" s="565"/>
      <c r="AI23" s="565"/>
      <c r="AJ23" s="565"/>
      <c r="AK23" s="38"/>
    </row>
    <row r="24" spans="3:37" ht="17.25" customHeight="1">
      <c r="C24" s="566" t="s">
        <v>36</v>
      </c>
      <c r="D24" s="486"/>
      <c r="E24" s="486"/>
      <c r="F24" s="486"/>
      <c r="G24" s="487"/>
      <c r="H24" s="567">
        <v>0.153373641498435</v>
      </c>
      <c r="I24" s="568"/>
      <c r="J24" s="568"/>
      <c r="K24" s="568"/>
      <c r="L24" s="121" t="s">
        <v>31</v>
      </c>
      <c r="M24" s="565">
        <v>-0.561813955255971</v>
      </c>
      <c r="N24" s="565"/>
      <c r="O24" s="565"/>
      <c r="P24" s="565"/>
      <c r="Q24" s="39" t="s">
        <v>31</v>
      </c>
      <c r="R24" s="569">
        <f t="shared" si="2"/>
        <v>0.8</v>
      </c>
      <c r="S24" s="569"/>
      <c r="T24" s="569"/>
      <c r="U24" s="564"/>
      <c r="V24" s="352"/>
      <c r="W24" s="567">
        <v>0.446822597615015</v>
      </c>
      <c r="X24" s="568"/>
      <c r="Y24" s="568"/>
      <c r="Z24" s="568"/>
      <c r="AA24" s="121" t="s">
        <v>31</v>
      </c>
      <c r="AB24" s="565">
        <v>0.162788464859073</v>
      </c>
      <c r="AC24" s="565"/>
      <c r="AD24" s="565"/>
      <c r="AE24" s="565"/>
      <c r="AF24" s="352" t="s">
        <v>31</v>
      </c>
      <c r="AG24" s="564">
        <f t="shared" si="1"/>
        <v>0.2</v>
      </c>
      <c r="AH24" s="565"/>
      <c r="AI24" s="565"/>
      <c r="AJ24" s="565"/>
      <c r="AK24" s="38"/>
    </row>
    <row r="25" spans="3:37" ht="17.25" customHeight="1">
      <c r="C25" s="566" t="s">
        <v>37</v>
      </c>
      <c r="D25" s="486"/>
      <c r="E25" s="486"/>
      <c r="F25" s="486"/>
      <c r="G25" s="487"/>
      <c r="H25" s="567">
        <v>0.519966743184273</v>
      </c>
      <c r="I25" s="568"/>
      <c r="J25" s="568"/>
      <c r="K25" s="568"/>
      <c r="L25" s="121" t="s">
        <v>31</v>
      </c>
      <c r="M25" s="565">
        <v>-0.162067580028027</v>
      </c>
      <c r="N25" s="565"/>
      <c r="O25" s="565"/>
      <c r="P25" s="565"/>
      <c r="Q25" s="39" t="s">
        <v>31</v>
      </c>
      <c r="R25" s="569">
        <f t="shared" si="2"/>
        <v>0.7</v>
      </c>
      <c r="S25" s="569"/>
      <c r="T25" s="569"/>
      <c r="U25" s="564"/>
      <c r="V25" s="352"/>
      <c r="W25" s="567">
        <v>0.707391331822401</v>
      </c>
      <c r="X25" s="568"/>
      <c r="Y25" s="568"/>
      <c r="Z25" s="568"/>
      <c r="AA25" s="121" t="s">
        <v>31</v>
      </c>
      <c r="AB25" s="565">
        <v>0.26718327831038</v>
      </c>
      <c r="AC25" s="565"/>
      <c r="AD25" s="565"/>
      <c r="AE25" s="565"/>
      <c r="AF25" s="352" t="s">
        <v>31</v>
      </c>
      <c r="AG25" s="564">
        <f t="shared" si="1"/>
        <v>0.39999999999999997</v>
      </c>
      <c r="AH25" s="565"/>
      <c r="AI25" s="565"/>
      <c r="AJ25" s="565"/>
      <c r="AK25" s="38"/>
    </row>
    <row r="26" spans="3:37" ht="17.25" customHeight="1">
      <c r="C26" s="566" t="s">
        <v>38</v>
      </c>
      <c r="D26" s="486"/>
      <c r="E26" s="486"/>
      <c r="F26" s="486"/>
      <c r="G26" s="487"/>
      <c r="H26" s="567">
        <v>4.2424980720781305</v>
      </c>
      <c r="I26" s="568"/>
      <c r="J26" s="568"/>
      <c r="K26" s="568"/>
      <c r="L26" s="121" t="s">
        <v>31</v>
      </c>
      <c r="M26" s="565">
        <v>1.4996940192002701</v>
      </c>
      <c r="N26" s="565"/>
      <c r="O26" s="565"/>
      <c r="P26" s="565"/>
      <c r="Q26" s="39" t="s">
        <v>31</v>
      </c>
      <c r="R26" s="569">
        <f t="shared" si="2"/>
        <v>2.7</v>
      </c>
      <c r="S26" s="569"/>
      <c r="T26" s="569"/>
      <c r="U26" s="564"/>
      <c r="V26" s="352"/>
      <c r="W26" s="567">
        <v>3.3554875234592902</v>
      </c>
      <c r="X26" s="568"/>
      <c r="Y26" s="568"/>
      <c r="Z26" s="568"/>
      <c r="AA26" s="121" t="s">
        <v>31</v>
      </c>
      <c r="AB26" s="565">
        <v>1.59276830041681</v>
      </c>
      <c r="AC26" s="565"/>
      <c r="AD26" s="565"/>
      <c r="AE26" s="565"/>
      <c r="AF26" s="352" t="s">
        <v>31</v>
      </c>
      <c r="AG26" s="564">
        <f t="shared" si="1"/>
        <v>1.7999999999999998</v>
      </c>
      <c r="AH26" s="565"/>
      <c r="AI26" s="565"/>
      <c r="AJ26" s="565"/>
      <c r="AK26" s="38"/>
    </row>
    <row r="27" spans="3:37" ht="17.25" customHeight="1">
      <c r="C27" s="566" t="s">
        <v>39</v>
      </c>
      <c r="D27" s="486"/>
      <c r="E27" s="486"/>
      <c r="F27" s="486"/>
      <c r="G27" s="487"/>
      <c r="H27" s="567">
        <v>2.33743593709366</v>
      </c>
      <c r="I27" s="568"/>
      <c r="J27" s="568"/>
      <c r="K27" s="568"/>
      <c r="L27" s="121" t="s">
        <v>31</v>
      </c>
      <c r="M27" s="565">
        <v>2.81625888759513</v>
      </c>
      <c r="N27" s="565"/>
      <c r="O27" s="565"/>
      <c r="P27" s="565"/>
      <c r="Q27" s="39" t="s">
        <v>31</v>
      </c>
      <c r="R27" s="569">
        <f t="shared" si="2"/>
        <v>-0.5</v>
      </c>
      <c r="S27" s="569"/>
      <c r="T27" s="569"/>
      <c r="U27" s="564"/>
      <c r="V27" s="352"/>
      <c r="W27" s="567">
        <v>3.1596464420755996</v>
      </c>
      <c r="X27" s="568"/>
      <c r="Y27" s="568"/>
      <c r="Z27" s="568"/>
      <c r="AA27" s="121" t="s">
        <v>31</v>
      </c>
      <c r="AB27" s="565">
        <v>3.70287270965596</v>
      </c>
      <c r="AC27" s="565"/>
      <c r="AD27" s="565"/>
      <c r="AE27" s="565"/>
      <c r="AF27" s="352" t="s">
        <v>31</v>
      </c>
      <c r="AG27" s="564">
        <f t="shared" si="1"/>
        <v>-0.5</v>
      </c>
      <c r="AH27" s="565"/>
      <c r="AI27" s="565"/>
      <c r="AJ27" s="565"/>
      <c r="AK27" s="38"/>
    </row>
    <row r="28" spans="3:37" ht="17.25" customHeight="1" thickBot="1">
      <c r="C28" s="525" t="s">
        <v>40</v>
      </c>
      <c r="D28" s="526"/>
      <c r="E28" s="526"/>
      <c r="F28" s="526"/>
      <c r="G28" s="560"/>
      <c r="H28" s="561">
        <v>-0.191091032899477</v>
      </c>
      <c r="I28" s="562"/>
      <c r="J28" s="562"/>
      <c r="K28" s="562"/>
      <c r="L28" s="122" t="s">
        <v>31</v>
      </c>
      <c r="M28" s="559">
        <v>0.130117445364926</v>
      </c>
      <c r="N28" s="559"/>
      <c r="O28" s="559"/>
      <c r="P28" s="559"/>
      <c r="Q28" s="123" t="s">
        <v>31</v>
      </c>
      <c r="R28" s="563">
        <f t="shared" si="2"/>
        <v>-0.30000000000000004</v>
      </c>
      <c r="S28" s="563"/>
      <c r="T28" s="563"/>
      <c r="U28" s="558"/>
      <c r="V28" s="353"/>
      <c r="W28" s="561">
        <v>-0.00909318083445093</v>
      </c>
      <c r="X28" s="562"/>
      <c r="Y28" s="562"/>
      <c r="Z28" s="562"/>
      <c r="AA28" s="122" t="s">
        <v>31</v>
      </c>
      <c r="AB28" s="559">
        <v>0.0672945627180697</v>
      </c>
      <c r="AC28" s="559"/>
      <c r="AD28" s="559"/>
      <c r="AE28" s="559"/>
      <c r="AF28" s="353" t="s">
        <v>31</v>
      </c>
      <c r="AG28" s="558">
        <f t="shared" si="1"/>
        <v>-0.1</v>
      </c>
      <c r="AH28" s="559"/>
      <c r="AI28" s="559"/>
      <c r="AJ28" s="559"/>
      <c r="AK28" s="40"/>
    </row>
    <row r="30" ht="14.25" thickBot="1">
      <c r="A30" s="1" t="s">
        <v>60</v>
      </c>
    </row>
    <row r="31" spans="3:34" ht="18.75" customHeight="1" thickBot="1" thickTop="1">
      <c r="C31" s="45"/>
      <c r="D31" s="68"/>
      <c r="E31" s="68"/>
      <c r="F31" s="68"/>
      <c r="G31" s="68"/>
      <c r="H31" s="68"/>
      <c r="I31" s="68"/>
      <c r="J31" s="68"/>
      <c r="K31" s="397" t="s">
        <v>55</v>
      </c>
      <c r="L31" s="398"/>
      <c r="M31" s="398"/>
      <c r="N31" s="398"/>
      <c r="O31" s="398"/>
      <c r="P31" s="398"/>
      <c r="Q31" s="398"/>
      <c r="R31" s="399"/>
      <c r="S31" s="401" t="s">
        <v>61</v>
      </c>
      <c r="T31" s="401"/>
      <c r="U31" s="401"/>
      <c r="V31" s="401"/>
      <c r="W31" s="401"/>
      <c r="X31" s="401"/>
      <c r="Y31" s="401"/>
      <c r="Z31" s="402"/>
      <c r="AA31" s="433" t="s">
        <v>56</v>
      </c>
      <c r="AB31" s="401"/>
      <c r="AC31" s="401"/>
      <c r="AD31" s="401"/>
      <c r="AE31" s="401"/>
      <c r="AF31" s="401"/>
      <c r="AG31" s="401"/>
      <c r="AH31" s="434"/>
    </row>
    <row r="32" spans="3:34" ht="18.75" customHeight="1">
      <c r="C32" s="553" t="s">
        <v>15</v>
      </c>
      <c r="D32" s="554"/>
      <c r="E32" s="554"/>
      <c r="F32" s="554"/>
      <c r="G32" s="554"/>
      <c r="H32" s="554"/>
      <c r="I32" s="554"/>
      <c r="J32" s="554"/>
      <c r="K32" s="478">
        <v>2.372479240806643</v>
      </c>
      <c r="L32" s="479"/>
      <c r="M32" s="479"/>
      <c r="N32" s="479"/>
      <c r="O32" s="479"/>
      <c r="P32" s="81" t="s">
        <v>31</v>
      </c>
      <c r="Q32" s="81"/>
      <c r="R32" s="82"/>
      <c r="S32" s="404">
        <v>3.6585365853658534</v>
      </c>
      <c r="T32" s="404"/>
      <c r="U32" s="404"/>
      <c r="V32" s="404"/>
      <c r="W32" s="404"/>
      <c r="X32" s="32" t="s">
        <v>31</v>
      </c>
      <c r="Y32" s="32"/>
      <c r="Z32" s="114"/>
      <c r="AA32" s="404">
        <v>1.392757660167131</v>
      </c>
      <c r="AB32" s="404"/>
      <c r="AC32" s="404"/>
      <c r="AD32" s="404"/>
      <c r="AE32" s="404"/>
      <c r="AF32" s="32" t="s">
        <v>31</v>
      </c>
      <c r="AG32" s="32"/>
      <c r="AH32" s="37"/>
    </row>
    <row r="33" spans="3:34" ht="18.75" customHeight="1">
      <c r="C33" s="394" t="s">
        <v>17</v>
      </c>
      <c r="D33" s="395"/>
      <c r="E33" s="395"/>
      <c r="F33" s="395"/>
      <c r="G33" s="395"/>
      <c r="H33" s="395"/>
      <c r="I33" s="395"/>
      <c r="J33" s="395"/>
      <c r="K33" s="405">
        <v>7.564296520423601</v>
      </c>
      <c r="L33" s="386"/>
      <c r="M33" s="386"/>
      <c r="N33" s="386"/>
      <c r="O33" s="386"/>
      <c r="P33" s="72" t="s">
        <v>31</v>
      </c>
      <c r="Q33" s="72"/>
      <c r="R33" s="75"/>
      <c r="S33" s="390">
        <v>3.3169533169533167</v>
      </c>
      <c r="T33" s="390"/>
      <c r="U33" s="390"/>
      <c r="V33" s="390"/>
      <c r="W33" s="390"/>
      <c r="X33" s="7" t="s">
        <v>31</v>
      </c>
      <c r="Y33" s="7"/>
      <c r="Z33" s="8"/>
      <c r="AA33" s="390">
        <v>9.26130099228225</v>
      </c>
      <c r="AB33" s="390"/>
      <c r="AC33" s="390"/>
      <c r="AD33" s="390"/>
      <c r="AE33" s="390"/>
      <c r="AF33" s="7" t="s">
        <v>31</v>
      </c>
      <c r="AG33" s="7"/>
      <c r="AH33" s="34"/>
    </row>
    <row r="34" spans="3:34" ht="18.75" customHeight="1">
      <c r="C34" s="394" t="s">
        <v>18</v>
      </c>
      <c r="D34" s="395"/>
      <c r="E34" s="395"/>
      <c r="F34" s="395"/>
      <c r="G34" s="395"/>
      <c r="H34" s="395"/>
      <c r="I34" s="395"/>
      <c r="J34" s="395"/>
      <c r="K34" s="405">
        <v>3.1413612565445024</v>
      </c>
      <c r="L34" s="386"/>
      <c r="M34" s="386"/>
      <c r="N34" s="386"/>
      <c r="O34" s="386"/>
      <c r="P34" s="72" t="s">
        <v>31</v>
      </c>
      <c r="Q34" s="72"/>
      <c r="R34" s="75"/>
      <c r="S34" s="390">
        <v>0.6688963210702341</v>
      </c>
      <c r="T34" s="390"/>
      <c r="U34" s="390"/>
      <c r="V34" s="390"/>
      <c r="W34" s="390"/>
      <c r="X34" s="7" t="s">
        <v>31</v>
      </c>
      <c r="Y34" s="7"/>
      <c r="Z34" s="8"/>
      <c r="AA34" s="390">
        <v>2.088167053364269</v>
      </c>
      <c r="AB34" s="390"/>
      <c r="AC34" s="390"/>
      <c r="AD34" s="390"/>
      <c r="AE34" s="390"/>
      <c r="AF34" s="7" t="s">
        <v>31</v>
      </c>
      <c r="AG34" s="7"/>
      <c r="AH34" s="34"/>
    </row>
    <row r="35" spans="3:34" ht="18.75" customHeight="1">
      <c r="C35" s="394" t="s">
        <v>19</v>
      </c>
      <c r="D35" s="395"/>
      <c r="E35" s="395"/>
      <c r="F35" s="395"/>
      <c r="G35" s="395"/>
      <c r="H35" s="395"/>
      <c r="I35" s="395"/>
      <c r="J35" s="395"/>
      <c r="K35" s="405">
        <v>1.8304814962196578</v>
      </c>
      <c r="L35" s="386"/>
      <c r="M35" s="386"/>
      <c r="N35" s="386"/>
      <c r="O35" s="386"/>
      <c r="P35" s="72" t="s">
        <v>31</v>
      </c>
      <c r="Q35" s="72"/>
      <c r="R35" s="75"/>
      <c r="S35" s="390">
        <v>4.7272727272727275</v>
      </c>
      <c r="T35" s="390"/>
      <c r="U35" s="390"/>
      <c r="V35" s="390"/>
      <c r="W35" s="390"/>
      <c r="X35" s="7" t="s">
        <v>31</v>
      </c>
      <c r="Y35" s="7"/>
      <c r="Z35" s="8"/>
      <c r="AA35" s="390">
        <v>5.296514259846084</v>
      </c>
      <c r="AB35" s="390"/>
      <c r="AC35" s="390"/>
      <c r="AD35" s="390"/>
      <c r="AE35" s="390"/>
      <c r="AF35" s="7" t="s">
        <v>31</v>
      </c>
      <c r="AG35" s="7"/>
      <c r="AH35" s="34"/>
    </row>
    <row r="36" spans="3:34" ht="18.75" customHeight="1">
      <c r="C36" s="394" t="s">
        <v>20</v>
      </c>
      <c r="D36" s="395"/>
      <c r="E36" s="395"/>
      <c r="F36" s="395"/>
      <c r="G36" s="395"/>
      <c r="H36" s="395"/>
      <c r="I36" s="395"/>
      <c r="J36" s="395"/>
      <c r="K36" s="405">
        <v>1.0471204188481675</v>
      </c>
      <c r="L36" s="386"/>
      <c r="M36" s="386"/>
      <c r="N36" s="386"/>
      <c r="O36" s="386"/>
      <c r="P36" s="72" t="s">
        <v>31</v>
      </c>
      <c r="Q36" s="72"/>
      <c r="R36" s="75"/>
      <c r="S36" s="390">
        <v>0.2702702702702703</v>
      </c>
      <c r="T36" s="390"/>
      <c r="U36" s="390"/>
      <c r="V36" s="390"/>
      <c r="W36" s="390"/>
      <c r="X36" s="7" t="s">
        <v>31</v>
      </c>
      <c r="Y36" s="7"/>
      <c r="Z36" s="8"/>
      <c r="AA36" s="390">
        <v>1.1320754716981132</v>
      </c>
      <c r="AB36" s="390"/>
      <c r="AC36" s="390"/>
      <c r="AD36" s="390"/>
      <c r="AE36" s="390"/>
      <c r="AF36" s="7" t="s">
        <v>31</v>
      </c>
      <c r="AG36" s="7"/>
      <c r="AH36" s="34"/>
    </row>
    <row r="37" spans="3:34" ht="18.75" customHeight="1" thickBot="1">
      <c r="C37" s="557" t="s">
        <v>21</v>
      </c>
      <c r="D37" s="449"/>
      <c r="E37" s="449"/>
      <c r="F37" s="449"/>
      <c r="G37" s="449"/>
      <c r="H37" s="449"/>
      <c r="I37" s="449"/>
      <c r="J37" s="449"/>
      <c r="K37" s="555">
        <v>6.656101426307448</v>
      </c>
      <c r="L37" s="556"/>
      <c r="M37" s="556"/>
      <c r="N37" s="556"/>
      <c r="O37" s="556"/>
      <c r="P37" s="76" t="s">
        <v>31</v>
      </c>
      <c r="Q37" s="76"/>
      <c r="R37" s="77"/>
      <c r="S37" s="424">
        <v>13.741721854304636</v>
      </c>
      <c r="T37" s="424"/>
      <c r="U37" s="424"/>
      <c r="V37" s="424"/>
      <c r="W37" s="424"/>
      <c r="X37" s="33" t="s">
        <v>31</v>
      </c>
      <c r="Y37" s="33"/>
      <c r="Z37" s="115"/>
      <c r="AA37" s="424">
        <v>1.3184584178498986</v>
      </c>
      <c r="AB37" s="424"/>
      <c r="AC37" s="424"/>
      <c r="AD37" s="424"/>
      <c r="AE37" s="424"/>
      <c r="AF37" s="33" t="s">
        <v>31</v>
      </c>
      <c r="AG37" s="33"/>
      <c r="AH37" s="117"/>
    </row>
    <row r="38" spans="3:34" ht="18.75" customHeight="1" thickBot="1" thickTop="1">
      <c r="C38" s="427" t="s">
        <v>22</v>
      </c>
      <c r="D38" s="428"/>
      <c r="E38" s="428"/>
      <c r="F38" s="428"/>
      <c r="G38" s="428"/>
      <c r="H38" s="428"/>
      <c r="I38" s="428"/>
      <c r="J38" s="428"/>
      <c r="K38" s="431">
        <v>3.5611164581328203</v>
      </c>
      <c r="L38" s="432"/>
      <c r="M38" s="432"/>
      <c r="N38" s="432"/>
      <c r="O38" s="432"/>
      <c r="P38" s="79" t="s">
        <v>31</v>
      </c>
      <c r="Q38" s="79"/>
      <c r="R38" s="80"/>
      <c r="S38" s="412">
        <v>4.942066682430834</v>
      </c>
      <c r="T38" s="412"/>
      <c r="U38" s="412"/>
      <c r="V38" s="412"/>
      <c r="W38" s="412"/>
      <c r="X38" s="78" t="s">
        <v>31</v>
      </c>
      <c r="Y38" s="78"/>
      <c r="Z38" s="373"/>
      <c r="AA38" s="412">
        <v>3.850251103332826</v>
      </c>
      <c r="AB38" s="412"/>
      <c r="AC38" s="412"/>
      <c r="AD38" s="412"/>
      <c r="AE38" s="412"/>
      <c r="AF38" s="78" t="s">
        <v>31</v>
      </c>
      <c r="AG38" s="78"/>
      <c r="AH38" s="347"/>
    </row>
    <row r="39" spans="3:34" ht="18.75" customHeight="1" thickTop="1">
      <c r="C39" s="553" t="s">
        <v>23</v>
      </c>
      <c r="D39" s="554"/>
      <c r="E39" s="554"/>
      <c r="F39" s="554"/>
      <c r="G39" s="554"/>
      <c r="H39" s="554"/>
      <c r="I39" s="554"/>
      <c r="J39" s="554"/>
      <c r="K39" s="478">
        <v>4.214876033057851</v>
      </c>
      <c r="L39" s="479"/>
      <c r="M39" s="479"/>
      <c r="N39" s="479"/>
      <c r="O39" s="479"/>
      <c r="P39" s="81" t="s">
        <v>31</v>
      </c>
      <c r="Q39" s="81"/>
      <c r="R39" s="82"/>
      <c r="S39" s="404">
        <v>3.2638888888888893</v>
      </c>
      <c r="T39" s="404"/>
      <c r="U39" s="404"/>
      <c r="V39" s="404"/>
      <c r="W39" s="404"/>
      <c r="X39" s="32" t="s">
        <v>31</v>
      </c>
      <c r="Y39" s="32"/>
      <c r="Z39" s="114"/>
      <c r="AA39" s="404">
        <v>4.947916666666666</v>
      </c>
      <c r="AB39" s="404"/>
      <c r="AC39" s="404"/>
      <c r="AD39" s="404"/>
      <c r="AE39" s="404"/>
      <c r="AF39" s="32" t="s">
        <v>31</v>
      </c>
      <c r="AG39" s="32"/>
      <c r="AH39" s="37"/>
    </row>
    <row r="40" spans="3:34" ht="18.75" customHeight="1" thickBot="1">
      <c r="C40" s="532" t="s">
        <v>24</v>
      </c>
      <c r="D40" s="470"/>
      <c r="E40" s="470"/>
      <c r="F40" s="470"/>
      <c r="G40" s="470"/>
      <c r="H40" s="470"/>
      <c r="I40" s="470"/>
      <c r="J40" s="470"/>
      <c r="K40" s="555">
        <v>5.972222222222222</v>
      </c>
      <c r="L40" s="556"/>
      <c r="M40" s="556"/>
      <c r="N40" s="556"/>
      <c r="O40" s="556"/>
      <c r="P40" s="76" t="s">
        <v>31</v>
      </c>
      <c r="Q40" s="76"/>
      <c r="R40" s="77"/>
      <c r="S40" s="424">
        <v>5.514705882352941</v>
      </c>
      <c r="T40" s="424"/>
      <c r="U40" s="424"/>
      <c r="V40" s="424"/>
      <c r="W40" s="424"/>
      <c r="X40" s="33" t="s">
        <v>31</v>
      </c>
      <c r="Y40" s="33"/>
      <c r="Z40" s="115"/>
      <c r="AA40" s="424">
        <v>5.625879043600563</v>
      </c>
      <c r="AB40" s="424"/>
      <c r="AC40" s="424"/>
      <c r="AD40" s="424"/>
      <c r="AE40" s="424"/>
      <c r="AF40" s="33" t="s">
        <v>31</v>
      </c>
      <c r="AG40" s="33"/>
      <c r="AH40" s="117"/>
    </row>
    <row r="41" spans="3:34" ht="18.75" customHeight="1" thickBot="1" thickTop="1">
      <c r="C41" s="427" t="s">
        <v>25</v>
      </c>
      <c r="D41" s="428"/>
      <c r="E41" s="428"/>
      <c r="F41" s="428"/>
      <c r="G41" s="428"/>
      <c r="H41" s="428"/>
      <c r="I41" s="428"/>
      <c r="J41" s="428"/>
      <c r="K41" s="431">
        <v>3.870651641352278</v>
      </c>
      <c r="L41" s="432"/>
      <c r="M41" s="432"/>
      <c r="N41" s="432"/>
      <c r="O41" s="432"/>
      <c r="P41" s="79" t="s">
        <v>31</v>
      </c>
      <c r="Q41" s="79"/>
      <c r="R41" s="80"/>
      <c r="S41" s="412">
        <v>4.64148033924441</v>
      </c>
      <c r="T41" s="412"/>
      <c r="U41" s="412"/>
      <c r="V41" s="412"/>
      <c r="W41" s="412"/>
      <c r="X41" s="78" t="s">
        <v>31</v>
      </c>
      <c r="Y41" s="78"/>
      <c r="Z41" s="373"/>
      <c r="AA41" s="412">
        <v>4.184622363347698</v>
      </c>
      <c r="AB41" s="412"/>
      <c r="AC41" s="412"/>
      <c r="AD41" s="412"/>
      <c r="AE41" s="412"/>
      <c r="AF41" s="78" t="s">
        <v>31</v>
      </c>
      <c r="AG41" s="78"/>
      <c r="AH41" s="347"/>
    </row>
    <row r="42" ht="14.25" thickTop="1"/>
  </sheetData>
  <sheetProtection/>
  <mergeCells count="165">
    <mergeCell ref="K4:R4"/>
    <mergeCell ref="S4:Z4"/>
    <mergeCell ref="AA4:AH4"/>
    <mergeCell ref="C5:J5"/>
    <mergeCell ref="K5:P5"/>
    <mergeCell ref="S5:X5"/>
    <mergeCell ref="AA5:AF5"/>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41:J41"/>
    <mergeCell ref="K41:O41"/>
    <mergeCell ref="S41:W41"/>
    <mergeCell ref="AA41:AE41"/>
    <mergeCell ref="C39:J39"/>
    <mergeCell ref="K39:O39"/>
    <mergeCell ref="S39:W39"/>
    <mergeCell ref="AA39:AE39"/>
    <mergeCell ref="C40:J40"/>
    <mergeCell ref="K40:O40"/>
    <mergeCell ref="S40:W40"/>
    <mergeCell ref="AA40:AE40"/>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80"/>
  <sheetViews>
    <sheetView tabSelected="1" view="pageBreakPreview" zoomScale="60" zoomScaleNormal="85" zoomScalePageLayoutView="0" workbookViewId="0" topLeftCell="E104">
      <selection activeCell="A1" sqref="A1"/>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294</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296</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thickBo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hidden="1">
      <c r="A53" s="297" t="s">
        <v>175</v>
      </c>
      <c r="B53" s="298">
        <f>_xlfn.IFERROR(AVERAGE(B119:B130),0)</f>
        <v>0.525582387683439</v>
      </c>
      <c r="C53" s="299">
        <f t="shared" si="10"/>
        <v>-0.7</v>
      </c>
      <c r="D53" s="300">
        <f>_xlfn.IFERROR(AVERAGE(D119:D130),0)</f>
        <v>1.8580213158684662</v>
      </c>
      <c r="E53" s="299">
        <f t="shared" si="11"/>
        <v>-0.5</v>
      </c>
      <c r="F53" s="300">
        <f>_xlfn.IFERROR(AVERAGE(F119:F130),0)</f>
        <v>1.6727186118233532</v>
      </c>
      <c r="G53" s="299">
        <f t="shared" si="12"/>
        <v>-0.10000000000000009</v>
      </c>
      <c r="H53" s="300">
        <f>_xlfn.IFERROR(AVERAGE(H119:H130),0)</f>
        <v>1.14823063977765</v>
      </c>
      <c r="I53" s="299">
        <f t="shared" si="13"/>
        <v>0.20000000000000007</v>
      </c>
      <c r="J53" s="300">
        <f>_xlfn.IFERROR(AVERAGE(J119:J130),0)</f>
        <v>0.11622457718497292</v>
      </c>
      <c r="K53" s="299">
        <f t="shared" si="14"/>
        <v>-0.9</v>
      </c>
      <c r="L53" s="300">
        <f>_xlfn.IFERROR(AVERAGE(L119:L130),0)</f>
        <v>0.7941784943485984</v>
      </c>
      <c r="M53" s="299">
        <f t="shared" si="15"/>
        <v>-2.4000000000000004</v>
      </c>
      <c r="N53" s="301">
        <f>_xlfn.IFERROR(AVERAGE(N119:N130),0)</f>
        <v>1.1131527499327027</v>
      </c>
      <c r="O53" s="302">
        <f t="shared" si="16"/>
        <v>-0.5</v>
      </c>
      <c r="P53" s="298">
        <f>_xlfn.IFERROR(AVERAGE(P119:P130),0)</f>
        <v>0.64368737133375</v>
      </c>
      <c r="Q53" s="299">
        <f t="shared" si="17"/>
        <v>0.19999999999999996</v>
      </c>
      <c r="R53" s="300">
        <f>_xlfn.IFERROR(AVERAGE(R119:R130),0)</f>
        <v>1.2590376952077513</v>
      </c>
      <c r="S53" s="299">
        <f t="shared" si="18"/>
        <v>0.4</v>
      </c>
      <c r="T53" s="301">
        <f>_xlfn.IFERROR(AVERAGE(T119:T130),0)</f>
        <v>0.9887374948791221</v>
      </c>
      <c r="U53" s="302">
        <f t="shared" si="19"/>
        <v>-0.19999999999999996</v>
      </c>
    </row>
    <row r="54" spans="1:21" s="14" customFormat="1" ht="15.75" customHeight="1" hidden="1">
      <c r="A54" s="297" t="s">
        <v>176</v>
      </c>
      <c r="B54" s="298">
        <f>_xlfn.IFERROR(AVERAGE(B131:B142),0)</f>
        <v>0</v>
      </c>
      <c r="C54" s="299">
        <f t="shared" si="10"/>
        <v>-0.5</v>
      </c>
      <c r="D54" s="300">
        <f>_xlfn.IFERROR(AVERAGE(D131:D142),0)</f>
        <v>0</v>
      </c>
      <c r="E54" s="299">
        <f t="shared" si="11"/>
        <v>-1.9</v>
      </c>
      <c r="F54" s="300">
        <f>_xlfn.IFERROR(AVERAGE(F131:F142),0)</f>
        <v>0</v>
      </c>
      <c r="G54" s="299">
        <f t="shared" si="12"/>
        <v>-1.7</v>
      </c>
      <c r="H54" s="300">
        <f>_xlfn.IFERROR(AVERAGE(H131:H142),0)</f>
        <v>0</v>
      </c>
      <c r="I54" s="299">
        <f t="shared" si="13"/>
        <v>-1.1</v>
      </c>
      <c r="J54" s="300">
        <f>_xlfn.IFERROR(AVERAGE(J131:J142),0)</f>
        <v>0</v>
      </c>
      <c r="K54" s="299">
        <f t="shared" si="14"/>
        <v>-0.1</v>
      </c>
      <c r="L54" s="300">
        <f>_xlfn.IFERROR(AVERAGE(L131:L142),0)</f>
        <v>0</v>
      </c>
      <c r="M54" s="299">
        <f t="shared" si="15"/>
        <v>-0.8</v>
      </c>
      <c r="N54" s="301">
        <f>_xlfn.IFERROR(AVERAGE(N131:N142),0)</f>
        <v>0</v>
      </c>
      <c r="O54" s="302">
        <f t="shared" si="16"/>
        <v>-1.1</v>
      </c>
      <c r="P54" s="298">
        <f>_xlfn.IFERROR(AVERAGE(P131:P142),0)</f>
        <v>0</v>
      </c>
      <c r="Q54" s="299">
        <f t="shared" si="17"/>
        <v>-0.6</v>
      </c>
      <c r="R54" s="300">
        <f>_xlfn.IFERROR(AVERAGE(R131:R142),0)</f>
        <v>0</v>
      </c>
      <c r="S54" s="299">
        <f t="shared" si="18"/>
        <v>-1.3</v>
      </c>
      <c r="T54" s="301">
        <f>_xlfn.IFERROR(AVERAGE(T131:T142),0)</f>
        <v>0</v>
      </c>
      <c r="U54" s="302">
        <f t="shared" si="19"/>
        <v>-1</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293</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295</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319</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320</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321</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322</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324</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325</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327</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329</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330</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331</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332</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333</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334</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324" t="s">
        <v>335</v>
      </c>
      <c r="B96" s="325">
        <v>0.6048387096774194</v>
      </c>
      <c r="C96" s="326">
        <f t="shared" si="29"/>
        <v>-0.20000000000000007</v>
      </c>
      <c r="D96" s="327">
        <v>-0.06738544474393532</v>
      </c>
      <c r="E96" s="326">
        <f t="shared" si="30"/>
        <v>-0.6</v>
      </c>
      <c r="F96" s="327">
        <v>0.5076142131979695</v>
      </c>
      <c r="G96" s="326">
        <f t="shared" si="31"/>
        <v>-1.9</v>
      </c>
      <c r="H96" s="327">
        <v>0.2912621359223301</v>
      </c>
      <c r="I96" s="326">
        <f t="shared" si="32"/>
        <v>-0.7</v>
      </c>
      <c r="J96" s="327">
        <v>0.47318611987381703</v>
      </c>
      <c r="K96" s="326">
        <f t="shared" si="33"/>
        <v>0.09999999999999998</v>
      </c>
      <c r="L96" s="327">
        <v>0.2738892270237371</v>
      </c>
      <c r="M96" s="326">
        <f t="shared" si="34"/>
        <v>1.8</v>
      </c>
      <c r="N96" s="328">
        <v>0.2999877556018122</v>
      </c>
      <c r="O96" s="329">
        <f t="shared" si="35"/>
        <v>-0.2</v>
      </c>
      <c r="P96" s="325">
        <v>0.6614093106079878</v>
      </c>
      <c r="Q96" s="326">
        <f t="shared" si="36"/>
        <v>-0.30000000000000004</v>
      </c>
      <c r="R96" s="327">
        <v>1.1212333566923616</v>
      </c>
      <c r="S96" s="326">
        <f t="shared" si="37"/>
        <v>-0.19999999999999996</v>
      </c>
      <c r="T96" s="328">
        <v>0.49168207024029575</v>
      </c>
      <c r="U96" s="329">
        <f t="shared" si="38"/>
        <v>-0.19999999999999996</v>
      </c>
    </row>
    <row r="97" spans="1:21" s="1" customFormat="1" ht="16.5" customHeight="1" thickBot="1" thickTop="1">
      <c r="A97" s="313" t="s">
        <v>336</v>
      </c>
      <c r="B97" s="314">
        <v>0.7831821929101401</v>
      </c>
      <c r="C97" s="149">
        <f t="shared" si="29"/>
        <v>0.20000000000000007</v>
      </c>
      <c r="D97" s="315">
        <v>0.7365249414127887</v>
      </c>
      <c r="E97" s="149">
        <f t="shared" si="30"/>
        <v>1.2999999999999998</v>
      </c>
      <c r="F97" s="315">
        <v>0.08912655971479501</v>
      </c>
      <c r="G97" s="149">
        <f t="shared" si="31"/>
        <v>-0.9</v>
      </c>
      <c r="H97" s="315">
        <v>-0.04783544606553456</v>
      </c>
      <c r="I97" s="149">
        <f t="shared" si="32"/>
        <v>-0.9</v>
      </c>
      <c r="J97" s="315">
        <v>-0.08012820512820512</v>
      </c>
      <c r="K97" s="149">
        <f t="shared" si="33"/>
        <v>-0.1</v>
      </c>
      <c r="L97" s="315">
        <v>-0.3439052350019106</v>
      </c>
      <c r="M97" s="149">
        <f t="shared" si="34"/>
        <v>0.39999999999999997</v>
      </c>
      <c r="N97" s="316">
        <v>0.20574720526712847</v>
      </c>
      <c r="O97" s="317">
        <f t="shared" si="35"/>
        <v>0</v>
      </c>
      <c r="P97" s="314">
        <v>0.43943971436418566</v>
      </c>
      <c r="Q97" s="149">
        <f t="shared" si="36"/>
        <v>-0.6</v>
      </c>
      <c r="R97" s="315">
        <v>0.8566978193146416</v>
      </c>
      <c r="S97" s="149">
        <f t="shared" si="37"/>
        <v>-0.4999999999999999</v>
      </c>
      <c r="T97" s="316">
        <v>0.3438254676435676</v>
      </c>
      <c r="U97" s="317">
        <f t="shared" si="38"/>
        <v>-0.3</v>
      </c>
    </row>
    <row r="98" spans="1:21" s="14" customFormat="1" ht="16.5" customHeight="1" thickTop="1">
      <c r="A98" s="318" t="s">
        <v>282</v>
      </c>
      <c r="B98" s="319">
        <v>1.1645569620253164</v>
      </c>
      <c r="C98" s="320">
        <f t="shared" si="29"/>
        <v>1.3</v>
      </c>
      <c r="D98" s="321">
        <v>-0.22010271460014674</v>
      </c>
      <c r="E98" s="320">
        <f t="shared" si="30"/>
        <v>-1.1</v>
      </c>
      <c r="F98" s="321">
        <v>-0.425531914893617</v>
      </c>
      <c r="G98" s="320">
        <f t="shared" si="31"/>
        <v>0.5</v>
      </c>
      <c r="H98" s="321">
        <v>-1.5546310488285526</v>
      </c>
      <c r="I98" s="320">
        <f t="shared" si="32"/>
        <v>-2</v>
      </c>
      <c r="J98" s="321">
        <v>0.10080645161290322</v>
      </c>
      <c r="K98" s="320">
        <f t="shared" si="33"/>
        <v>0</v>
      </c>
      <c r="L98" s="321">
        <v>-0.26611472501478417</v>
      </c>
      <c r="M98" s="320">
        <f t="shared" si="34"/>
        <v>0.6000000000000001</v>
      </c>
      <c r="N98" s="322">
        <v>-0.452183302962813</v>
      </c>
      <c r="O98" s="323">
        <f t="shared" si="35"/>
        <v>-0.6</v>
      </c>
      <c r="P98" s="319">
        <v>0.18055973517905505</v>
      </c>
      <c r="Q98" s="320">
        <f t="shared" si="36"/>
        <v>0.8</v>
      </c>
      <c r="R98" s="321">
        <v>-0.3518373729476153</v>
      </c>
      <c r="S98" s="320">
        <f t="shared" si="37"/>
        <v>-0.2</v>
      </c>
      <c r="T98" s="322">
        <v>-0.26643353732151037</v>
      </c>
      <c r="U98" s="323">
        <f t="shared" si="38"/>
        <v>-0.19999999999999998</v>
      </c>
    </row>
    <row r="99" spans="1:21" s="1" customFormat="1" ht="16.5" customHeight="1">
      <c r="A99" s="257" t="s">
        <v>283</v>
      </c>
      <c r="B99" s="133">
        <v>0.18932222642938282</v>
      </c>
      <c r="C99" s="54">
        <f t="shared" si="29"/>
        <v>-0.2</v>
      </c>
      <c r="D99" s="59">
        <v>0.322061191626409</v>
      </c>
      <c r="E99" s="54">
        <f t="shared" si="30"/>
        <v>0.5</v>
      </c>
      <c r="F99" s="59">
        <v>-0.20898641588296762</v>
      </c>
      <c r="G99" s="54">
        <f t="shared" si="31"/>
        <v>-0.30000000000000004</v>
      </c>
      <c r="H99" s="59">
        <v>-0.037601052829479224</v>
      </c>
      <c r="I99" s="54">
        <f t="shared" si="32"/>
        <v>-0.7</v>
      </c>
      <c r="J99" s="59">
        <v>-0.6769825918762089</v>
      </c>
      <c r="K99" s="54">
        <f t="shared" si="33"/>
        <v>-0.7999999999999999</v>
      </c>
      <c r="L99" s="59">
        <v>-0.5300353356890459</v>
      </c>
      <c r="M99" s="54">
        <f t="shared" si="34"/>
        <v>0.8</v>
      </c>
      <c r="N99" s="147">
        <v>-0.04952947003467063</v>
      </c>
      <c r="O99" s="148">
        <f t="shared" si="35"/>
        <v>0</v>
      </c>
      <c r="P99" s="133">
        <v>-0.20908837468636743</v>
      </c>
      <c r="Q99" s="54">
        <f t="shared" si="36"/>
        <v>-0.5</v>
      </c>
      <c r="R99" s="59">
        <v>-0.260707635009311</v>
      </c>
      <c r="S99" s="54">
        <f t="shared" si="37"/>
        <v>-1.1</v>
      </c>
      <c r="T99" s="147">
        <v>-0.12087362454151385</v>
      </c>
      <c r="U99" s="148">
        <f t="shared" si="38"/>
        <v>-0.2</v>
      </c>
    </row>
    <row r="100" spans="1:21" s="1" customFormat="1" ht="16.5" customHeight="1">
      <c r="A100" s="257" t="s">
        <v>272</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7" t="s">
        <v>273</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7" t="s">
        <v>274</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7" t="s">
        <v>275</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c r="A104" s="257" t="s">
        <v>276</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c r="A105" s="257" t="s">
        <v>277</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278</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7" t="s">
        <v>297</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thickBot="1">
      <c r="A108" s="303" t="s">
        <v>280</v>
      </c>
      <c r="B108" s="304">
        <v>0.936123348017621</v>
      </c>
      <c r="C108" s="53">
        <v>0.30000000000000004</v>
      </c>
      <c r="D108" s="305">
        <v>-0.182592818015825</v>
      </c>
      <c r="E108" s="53">
        <v>-0.1</v>
      </c>
      <c r="F108" s="305">
        <v>-0.244498777506112</v>
      </c>
      <c r="G108" s="53">
        <v>-0.7</v>
      </c>
      <c r="H108" s="305">
        <v>0.387878787878788</v>
      </c>
      <c r="I108" s="53">
        <v>0.10000000000000003</v>
      </c>
      <c r="J108" s="305">
        <v>-1</v>
      </c>
      <c r="K108" s="53">
        <v>-1.5</v>
      </c>
      <c r="L108" s="305">
        <v>6.01761252446184</v>
      </c>
      <c r="M108" s="53">
        <v>5.7</v>
      </c>
      <c r="N108" s="306">
        <v>1.25154239379517</v>
      </c>
      <c r="O108" s="290">
        <v>1</v>
      </c>
      <c r="P108" s="304">
        <v>0.384553757410671</v>
      </c>
      <c r="Q108" s="53">
        <v>-0.29999999999999993</v>
      </c>
      <c r="R108" s="305">
        <v>1.2289225492998</v>
      </c>
      <c r="S108" s="53">
        <v>0.09999999999999987</v>
      </c>
      <c r="T108" s="306">
        <v>0.991178981314616</v>
      </c>
      <c r="U108" s="290">
        <v>0.5</v>
      </c>
      <c r="V108" s="1"/>
    </row>
    <row r="109" spans="1:21" s="1" customFormat="1" ht="16.5" customHeight="1" thickBot="1" thickTop="1">
      <c r="A109" s="313" t="s">
        <v>299</v>
      </c>
      <c r="B109" s="314">
        <v>0.576923076923077</v>
      </c>
      <c r="C109" s="149">
        <v>-0.20000000000000007</v>
      </c>
      <c r="D109" s="315">
        <v>0.91264667535854</v>
      </c>
      <c r="E109" s="149">
        <v>0.20000000000000007</v>
      </c>
      <c r="F109" s="315">
        <v>-1.54043645699615</v>
      </c>
      <c r="G109" s="149">
        <v>-1.6</v>
      </c>
      <c r="H109" s="315">
        <v>0.341380151182638</v>
      </c>
      <c r="I109" s="149">
        <v>0.3</v>
      </c>
      <c r="J109" s="315">
        <v>0</v>
      </c>
      <c r="K109" s="149">
        <v>0.1</v>
      </c>
      <c r="L109" s="315">
        <v>4.73744292237443</v>
      </c>
      <c r="M109" s="149">
        <v>5</v>
      </c>
      <c r="N109" s="316">
        <v>1.01527324092875</v>
      </c>
      <c r="O109" s="317">
        <v>0.8</v>
      </c>
      <c r="P109" s="314">
        <v>0.355344980752147</v>
      </c>
      <c r="Q109" s="149">
        <v>0</v>
      </c>
      <c r="R109" s="315">
        <v>1.56482861400894</v>
      </c>
      <c r="S109" s="149">
        <v>0.7000000000000001</v>
      </c>
      <c r="T109" s="316">
        <v>0.871659041656634</v>
      </c>
      <c r="U109" s="317">
        <v>0.6000000000000001</v>
      </c>
    </row>
    <row r="110" spans="1:22" s="14" customFormat="1" ht="16.5" customHeight="1" thickTop="1">
      <c r="A110" s="318" t="s">
        <v>300</v>
      </c>
      <c r="B110" s="319">
        <v>0.53134962805526</v>
      </c>
      <c r="C110" s="320">
        <v>-0.7</v>
      </c>
      <c r="D110" s="321">
        <v>1.84569952011812</v>
      </c>
      <c r="E110" s="320">
        <v>2</v>
      </c>
      <c r="F110" s="321">
        <v>1.48777895855473</v>
      </c>
      <c r="G110" s="320">
        <v>1.9</v>
      </c>
      <c r="H110" s="321">
        <v>1.07850514171056</v>
      </c>
      <c r="I110" s="320">
        <v>2.7</v>
      </c>
      <c r="J110" s="321">
        <v>1.98830409356725</v>
      </c>
      <c r="K110" s="320">
        <v>1.9</v>
      </c>
      <c r="L110" s="321">
        <v>6.12991765782251</v>
      </c>
      <c r="M110" s="320">
        <v>6.3999999999999995</v>
      </c>
      <c r="N110" s="322">
        <v>1.87949477246631</v>
      </c>
      <c r="O110" s="323">
        <v>2.4</v>
      </c>
      <c r="P110" s="319">
        <v>0.169157034113335</v>
      </c>
      <c r="Q110" s="320">
        <v>0</v>
      </c>
      <c r="R110" s="321">
        <v>0.580495356037152</v>
      </c>
      <c r="S110" s="320">
        <v>1</v>
      </c>
      <c r="T110" s="322">
        <v>1.28884652049571</v>
      </c>
      <c r="U110" s="323">
        <v>1.6</v>
      </c>
      <c r="V110" s="1"/>
    </row>
    <row r="111" spans="1:21" s="1" customFormat="1" ht="16.5" customHeight="1">
      <c r="A111" s="257" t="s">
        <v>301</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302</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303</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304</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305</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306</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7" t="s">
        <v>307</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7" t="s">
        <v>308</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c r="A119" s="257" t="s">
        <v>309</v>
      </c>
      <c r="B119" s="133">
        <v>1.17275597654488</v>
      </c>
      <c r="C119" s="54">
        <v>0.5</v>
      </c>
      <c r="D119" s="59">
        <v>2.59304453935326</v>
      </c>
      <c r="E119" s="54">
        <v>2.8000000000000003</v>
      </c>
      <c r="F119" s="59">
        <v>2.07852193995381</v>
      </c>
      <c r="G119" s="54">
        <v>2.5</v>
      </c>
      <c r="H119" s="59">
        <v>2.05479452054795</v>
      </c>
      <c r="I119" s="54">
        <v>1.8</v>
      </c>
      <c r="J119" s="59">
        <v>0.479386385426654</v>
      </c>
      <c r="K119" s="54">
        <v>-0.6000000000000001</v>
      </c>
      <c r="L119" s="59">
        <v>-0.185735512630015</v>
      </c>
      <c r="M119" s="54">
        <v>-8.2</v>
      </c>
      <c r="N119" s="147">
        <v>1.55794806839772</v>
      </c>
      <c r="O119" s="148">
        <v>-0.09999999999999987</v>
      </c>
      <c r="P119" s="133">
        <v>0.520962540312578</v>
      </c>
      <c r="Q119" s="54">
        <v>0.5</v>
      </c>
      <c r="R119" s="59">
        <v>0.872323552735924</v>
      </c>
      <c r="S119" s="54">
        <v>-0.29999999999999993</v>
      </c>
      <c r="T119" s="147">
        <v>1.17540001516645</v>
      </c>
      <c r="U119" s="148">
        <v>0.09999999999999987</v>
      </c>
    </row>
    <row r="120" spans="1:21" s="233" customFormat="1" ht="16.5" customHeight="1" thickBot="1">
      <c r="A120" s="303" t="s">
        <v>298</v>
      </c>
      <c r="B120" s="304">
        <v>-0.209819555182543</v>
      </c>
      <c r="C120" s="53">
        <v>-1.1</v>
      </c>
      <c r="D120" s="305">
        <v>2.10487444608567</v>
      </c>
      <c r="E120" s="53">
        <v>2.3000000000000003</v>
      </c>
      <c r="F120" s="305">
        <v>1.44230769230769</v>
      </c>
      <c r="G120" s="53">
        <v>1.5999999999999999</v>
      </c>
      <c r="H120" s="305">
        <v>1.35623869801085</v>
      </c>
      <c r="I120" s="53">
        <v>0.9999999999999999</v>
      </c>
      <c r="J120" s="305">
        <v>0.0881057268722467</v>
      </c>
      <c r="K120" s="53">
        <v>1.1</v>
      </c>
      <c r="L120" s="305">
        <v>-0.0641848523748395</v>
      </c>
      <c r="M120" s="53">
        <v>-6.1</v>
      </c>
      <c r="N120" s="306">
        <v>0.949159938904648</v>
      </c>
      <c r="O120" s="290">
        <v>-0.4</v>
      </c>
      <c r="P120" s="304">
        <v>0.783675883483661</v>
      </c>
      <c r="Q120" s="53">
        <v>0.4</v>
      </c>
      <c r="R120" s="305">
        <v>1.53336096145876</v>
      </c>
      <c r="S120" s="53">
        <v>0.30000000000000004</v>
      </c>
      <c r="T120" s="306">
        <v>0.959720808492075</v>
      </c>
      <c r="U120" s="290">
        <v>0</v>
      </c>
    </row>
    <row r="121" spans="1:21" s="1" customFormat="1" ht="16.5" customHeight="1" thickBot="1" thickTop="1">
      <c r="A121" s="313" t="s">
        <v>299</v>
      </c>
      <c r="B121" s="314">
        <f>'地域別表'!N9</f>
        <v>0.61381074168798</v>
      </c>
      <c r="C121" s="149">
        <f>ROUND(B121,1)-ROUND(B109,1)</f>
        <v>0</v>
      </c>
      <c r="D121" s="315">
        <f>'地域別表'!N13</f>
        <v>0.876144962166468</v>
      </c>
      <c r="E121" s="149">
        <f>ROUND(D121,1)-ROUND(D109,1)</f>
        <v>0</v>
      </c>
      <c r="F121" s="315">
        <f>'地域別表'!N17</f>
        <v>1.49732620320856</v>
      </c>
      <c r="G121" s="149">
        <f>ROUND(F121,1)-ROUND(F109,1)</f>
        <v>3</v>
      </c>
      <c r="H121" s="315">
        <f>'地域別表'!N21</f>
        <v>0.0336587007741501</v>
      </c>
      <c r="I121" s="149">
        <f>ROUND(H121,1)-ROUND(H109,1)</f>
        <v>-0.3</v>
      </c>
      <c r="J121" s="315">
        <f>'地域別表'!N25</f>
        <v>-0.218818380743982</v>
      </c>
      <c r="K121" s="149">
        <f>ROUND(J121,1)-ROUND(J109,1)</f>
        <v>-0.2</v>
      </c>
      <c r="L121" s="315">
        <f>'地域別表'!N29</f>
        <v>2.63245584805065</v>
      </c>
      <c r="M121" s="149">
        <f>ROUND(L121,1)-ROUND(L109,1)</f>
        <v>-2.1</v>
      </c>
      <c r="N121" s="316">
        <f>'地域別表'!N33</f>
        <v>0.83235024249574</v>
      </c>
      <c r="O121" s="317">
        <f>ROUND(N121,1)-ROUND(N109,1)</f>
        <v>-0.19999999999999996</v>
      </c>
      <c r="P121" s="314">
        <f>'地域別表'!N37</f>
        <v>0.626423690205011</v>
      </c>
      <c r="Q121" s="149">
        <f>ROUND(P121,1)-ROUND(P109,1)</f>
        <v>0.19999999999999996</v>
      </c>
      <c r="R121" s="315">
        <f>'地域別表'!N41</f>
        <v>1.37142857142857</v>
      </c>
      <c r="S121" s="149">
        <f>ROUND(R121,1)-ROUND(R109,1)</f>
        <v>-0.20000000000000018</v>
      </c>
      <c r="T121" s="316">
        <f>'地域別表'!N45</f>
        <v>0.831091660978841</v>
      </c>
      <c r="U121" s="317">
        <f>ROUND(T121,1)-ROUND(T109,1)</f>
        <v>-0.09999999999999998</v>
      </c>
    </row>
    <row r="122" spans="1:21" s="14" customFormat="1" ht="16.5" customHeight="1" hidden="1">
      <c r="A122" s="307" t="s">
        <v>300</v>
      </c>
      <c r="B122" s="308"/>
      <c r="C122" s="309"/>
      <c r="D122" s="310"/>
      <c r="E122" s="309"/>
      <c r="F122" s="310"/>
      <c r="G122" s="309"/>
      <c r="H122" s="310"/>
      <c r="I122" s="309"/>
      <c r="J122" s="310"/>
      <c r="K122" s="309"/>
      <c r="L122" s="310"/>
      <c r="M122" s="309"/>
      <c r="N122" s="311"/>
      <c r="O122" s="312"/>
      <c r="P122" s="308"/>
      <c r="Q122" s="309"/>
      <c r="R122" s="310"/>
      <c r="S122" s="309"/>
      <c r="T122" s="311"/>
      <c r="U122" s="312"/>
    </row>
    <row r="123" spans="1:21" s="1" customFormat="1" ht="16.5" customHeight="1" hidden="1">
      <c r="A123" s="297" t="s">
        <v>301</v>
      </c>
      <c r="B123" s="298"/>
      <c r="C123" s="299"/>
      <c r="D123" s="300"/>
      <c r="E123" s="299"/>
      <c r="F123" s="300"/>
      <c r="G123" s="299"/>
      <c r="H123" s="300"/>
      <c r="I123" s="299"/>
      <c r="J123" s="300"/>
      <c r="K123" s="299"/>
      <c r="L123" s="300"/>
      <c r="M123" s="299"/>
      <c r="N123" s="301"/>
      <c r="O123" s="302"/>
      <c r="P123" s="298"/>
      <c r="Q123" s="299"/>
      <c r="R123" s="300"/>
      <c r="S123" s="299"/>
      <c r="T123" s="301"/>
      <c r="U123" s="302"/>
    </row>
    <row r="124" spans="1:21" s="1" customFormat="1" ht="16.5" customHeight="1" hidden="1">
      <c r="A124" s="297" t="s">
        <v>302</v>
      </c>
      <c r="B124" s="298"/>
      <c r="C124" s="299"/>
      <c r="D124" s="300"/>
      <c r="E124" s="299"/>
      <c r="F124" s="300"/>
      <c r="G124" s="299"/>
      <c r="H124" s="300"/>
      <c r="I124" s="299"/>
      <c r="J124" s="300"/>
      <c r="K124" s="299"/>
      <c r="L124" s="300"/>
      <c r="M124" s="299"/>
      <c r="N124" s="301"/>
      <c r="O124" s="302"/>
      <c r="P124" s="298"/>
      <c r="Q124" s="299"/>
      <c r="R124" s="300"/>
      <c r="S124" s="299"/>
      <c r="T124" s="301"/>
      <c r="U124" s="302"/>
    </row>
    <row r="125" spans="1:21" s="1" customFormat="1" ht="16.5" customHeight="1" hidden="1">
      <c r="A125" s="297" t="s">
        <v>303</v>
      </c>
      <c r="B125" s="298"/>
      <c r="C125" s="299"/>
      <c r="D125" s="300"/>
      <c r="E125" s="299"/>
      <c r="F125" s="300"/>
      <c r="G125" s="299"/>
      <c r="H125" s="300"/>
      <c r="I125" s="299"/>
      <c r="J125" s="300"/>
      <c r="K125" s="299"/>
      <c r="L125" s="300"/>
      <c r="M125" s="299"/>
      <c r="N125" s="301"/>
      <c r="O125" s="302"/>
      <c r="P125" s="298"/>
      <c r="Q125" s="299"/>
      <c r="R125" s="300"/>
      <c r="S125" s="299"/>
      <c r="T125" s="301"/>
      <c r="U125" s="302"/>
    </row>
    <row r="126" spans="1:21" s="1" customFormat="1" ht="16.5" customHeight="1" hidden="1">
      <c r="A126" s="297" t="s">
        <v>304</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305</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306</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307</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308</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310</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298</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299</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300</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301</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302</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303</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304</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305</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306</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307</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308</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311</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298</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299</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300</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301</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302</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303</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304</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305</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306</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307</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308</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312</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298</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299</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300</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301</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302</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303</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304</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305</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306</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307</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308</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313</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298</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299</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300</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301</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302</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303</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304</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305</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306</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307</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308</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314</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298</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299</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300</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301</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302</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303</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304</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305</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306</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307</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308</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315</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298</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299</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300</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301</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302</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303</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304</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305</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306</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307</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308</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316</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298</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299</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300</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301</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302</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303</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304</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305</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306</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307</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308</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317</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298</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299</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300</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301</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302</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303</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304</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305</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306</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307</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308</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318</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298</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299</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300</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301</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302</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303</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304</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305</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306</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307</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308</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60" zoomScalePageLayoutView="0" workbookViewId="0" topLeftCell="A1">
      <selection activeCell="A1" sqref="A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7.125" style="0" customWidth="1"/>
    <col min="8"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588" t="s">
        <v>79</v>
      </c>
      <c r="C6" s="589"/>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590"/>
      <c r="C7" s="591"/>
      <c r="D7" s="48" t="s">
        <v>89</v>
      </c>
      <c r="E7" s="234"/>
      <c r="F7" s="234"/>
      <c r="G7" s="234"/>
      <c r="H7" s="234"/>
      <c r="I7" s="234"/>
      <c r="J7" s="234"/>
      <c r="K7" s="234"/>
      <c r="L7" s="234"/>
      <c r="M7" s="235"/>
      <c r="N7" s="89" t="s">
        <v>90</v>
      </c>
    </row>
    <row r="8" spans="1:15" s="14" customFormat="1" ht="14.25" customHeight="1" thickBot="1">
      <c r="A8" s="236" t="s">
        <v>91</v>
      </c>
      <c r="B8" s="592"/>
      <c r="C8" s="593"/>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594" t="s">
        <v>100</v>
      </c>
      <c r="C9" s="283" t="str">
        <f>'表紙'!P6&amp;"年"&amp;'表紙'!U6&amp;"月"</f>
        <v>5年3月</v>
      </c>
      <c r="D9" s="232">
        <v>-0.245098039215686</v>
      </c>
      <c r="E9" s="355">
        <v>0</v>
      </c>
      <c r="F9" s="356">
        <v>1.11111111111111</v>
      </c>
      <c r="G9" s="355">
        <v>8.33333333333333</v>
      </c>
      <c r="H9" s="355">
        <v>-2.17391304347826</v>
      </c>
      <c r="I9" s="355">
        <v>0</v>
      </c>
      <c r="J9" s="355">
        <v>3.2258064516129</v>
      </c>
      <c r="K9" s="355">
        <v>4.05405405405405</v>
      </c>
      <c r="L9" s="355">
        <v>7.14285714285714</v>
      </c>
      <c r="M9" s="355">
        <v>0</v>
      </c>
      <c r="N9" s="60">
        <v>0.61381074168798</v>
      </c>
    </row>
    <row r="10" spans="1:14" ht="13.5">
      <c r="A10" s="94" t="s">
        <v>201</v>
      </c>
      <c r="B10" s="595" t="s">
        <v>101</v>
      </c>
      <c r="C10" s="284" t="str">
        <f>'表紙'!P6-1&amp;"年"&amp;'表紙'!U6&amp;"月"</f>
        <v>4年3月</v>
      </c>
      <c r="D10" s="357">
        <v>-1.48883374689826</v>
      </c>
      <c r="E10" s="358">
        <v>0</v>
      </c>
      <c r="F10" s="359">
        <v>2.55009107468124</v>
      </c>
      <c r="G10" s="358">
        <v>0</v>
      </c>
      <c r="H10" s="358">
        <v>0</v>
      </c>
      <c r="I10" s="358">
        <v>0</v>
      </c>
      <c r="J10" s="358">
        <v>1.19047619047619</v>
      </c>
      <c r="K10" s="358">
        <v>0</v>
      </c>
      <c r="L10" s="358">
        <v>0</v>
      </c>
      <c r="M10" s="358">
        <v>0</v>
      </c>
      <c r="N10" s="95">
        <v>0.576923076923077</v>
      </c>
    </row>
    <row r="11" spans="1:14" ht="13.5">
      <c r="A11" s="94" t="s">
        <v>102</v>
      </c>
      <c r="B11" s="96" t="s">
        <v>103</v>
      </c>
      <c r="C11" s="283" t="str">
        <f>'地域別'!K32&amp;"月見通し"</f>
        <v>5月見通し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6月見通し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6" t="s">
        <v>100</v>
      </c>
      <c r="C13" s="276" t="str">
        <f>C9</f>
        <v>5年3月</v>
      </c>
      <c r="D13" s="232">
        <v>-20</v>
      </c>
      <c r="E13" s="355">
        <v>0</v>
      </c>
      <c r="F13" s="356">
        <v>2.04778156996587</v>
      </c>
      <c r="G13" s="355">
        <v>0</v>
      </c>
      <c r="H13" s="355">
        <v>-2.65486725663717</v>
      </c>
      <c r="I13" s="355">
        <v>0</v>
      </c>
      <c r="J13" s="355">
        <v>0</v>
      </c>
      <c r="K13" s="355">
        <v>4.91803278688525</v>
      </c>
      <c r="L13" s="355">
        <v>1.75438596491228</v>
      </c>
      <c r="M13" s="355">
        <v>0</v>
      </c>
      <c r="N13" s="60">
        <v>0.876144962166468</v>
      </c>
    </row>
    <row r="14" spans="1:14" ht="13.5">
      <c r="A14" s="94" t="s">
        <v>201</v>
      </c>
      <c r="B14" s="595" t="s">
        <v>101</v>
      </c>
      <c r="C14" s="277" t="str">
        <f>C10</f>
        <v>4年3月</v>
      </c>
      <c r="D14" s="357">
        <v>0</v>
      </c>
      <c r="E14" s="358">
        <v>0</v>
      </c>
      <c r="F14" s="359">
        <v>1.30674002751032</v>
      </c>
      <c r="G14" s="358">
        <v>0</v>
      </c>
      <c r="H14" s="358">
        <v>2.32558139534884</v>
      </c>
      <c r="I14" s="358">
        <v>0</v>
      </c>
      <c r="J14" s="358">
        <v>0</v>
      </c>
      <c r="K14" s="358">
        <v>0</v>
      </c>
      <c r="L14" s="358">
        <v>0</v>
      </c>
      <c r="M14" s="358">
        <v>0</v>
      </c>
      <c r="N14" s="95">
        <v>0.91264667535854</v>
      </c>
    </row>
    <row r="15" spans="1:14" ht="13.5">
      <c r="A15" s="94" t="s">
        <v>105</v>
      </c>
      <c r="B15" s="96" t="s">
        <v>103</v>
      </c>
      <c r="C15" s="276" t="str">
        <f>C11</f>
        <v>5月見通し</v>
      </c>
      <c r="D15" s="360" t="s">
        <v>163</v>
      </c>
      <c r="E15" s="356" t="s">
        <v>163</v>
      </c>
      <c r="F15" s="356" t="s">
        <v>163</v>
      </c>
      <c r="G15" s="363" t="s">
        <v>163</v>
      </c>
      <c r="H15" s="363" t="s">
        <v>163</v>
      </c>
      <c r="I15" s="363" t="s">
        <v>163</v>
      </c>
      <c r="J15" s="363" t="s">
        <v>163</v>
      </c>
      <c r="K15" s="356" t="s">
        <v>163</v>
      </c>
      <c r="L15" s="356" t="s">
        <v>163</v>
      </c>
      <c r="M15" s="356" t="s">
        <v>163</v>
      </c>
      <c r="N15" s="61" t="s">
        <v>163</v>
      </c>
    </row>
    <row r="16" spans="1:14" ht="13.5">
      <c r="A16" s="97"/>
      <c r="B16" s="98" t="s">
        <v>104</v>
      </c>
      <c r="C16" s="278" t="str">
        <f>C12</f>
        <v>6月見通し</v>
      </c>
      <c r="D16" s="361" t="s">
        <v>163</v>
      </c>
      <c r="E16" s="362" t="s">
        <v>163</v>
      </c>
      <c r="F16" s="362" t="s">
        <v>163</v>
      </c>
      <c r="G16" s="362" t="s">
        <v>163</v>
      </c>
      <c r="H16" s="362" t="s">
        <v>163</v>
      </c>
      <c r="I16" s="362" t="s">
        <v>163</v>
      </c>
      <c r="J16" s="362" t="s">
        <v>163</v>
      </c>
      <c r="K16" s="362" t="s">
        <v>163</v>
      </c>
      <c r="L16" s="362" t="s">
        <v>163</v>
      </c>
      <c r="M16" s="362" t="s">
        <v>163</v>
      </c>
      <c r="N16" s="99" t="s">
        <v>163</v>
      </c>
    </row>
    <row r="17" spans="1:14" ht="13.5">
      <c r="A17" s="597" t="s">
        <v>202</v>
      </c>
      <c r="B17" s="596" t="s">
        <v>100</v>
      </c>
      <c r="C17" s="283" t="str">
        <f aca="true" t="shared" si="0" ref="C17:C48">C13</f>
        <v>5年3月</v>
      </c>
      <c r="D17" s="232">
        <v>3.17460317460317</v>
      </c>
      <c r="E17" s="355">
        <v>13.2530120481928</v>
      </c>
      <c r="F17" s="356">
        <v>-1.35135135135135</v>
      </c>
      <c r="G17" s="355">
        <v>0</v>
      </c>
      <c r="H17" s="355">
        <v>0</v>
      </c>
      <c r="I17" s="355">
        <v>0</v>
      </c>
      <c r="J17" s="355">
        <v>0</v>
      </c>
      <c r="K17" s="355">
        <v>3.33333333333333</v>
      </c>
      <c r="L17" s="355">
        <v>0</v>
      </c>
      <c r="M17" s="355">
        <v>0</v>
      </c>
      <c r="N17" s="60">
        <v>1.49732620320856</v>
      </c>
    </row>
    <row r="18" spans="1:14" ht="13.5">
      <c r="A18" s="598"/>
      <c r="B18" s="595" t="s">
        <v>101</v>
      </c>
      <c r="C18" s="284" t="str">
        <f t="shared" si="0"/>
        <v>4年3月</v>
      </c>
      <c r="D18" s="357">
        <v>-6.73076923076923</v>
      </c>
      <c r="E18" s="358">
        <v>0</v>
      </c>
      <c r="F18" s="359">
        <v>-2.61194029850746</v>
      </c>
      <c r="G18" s="358">
        <v>0</v>
      </c>
      <c r="H18" s="358">
        <v>0</v>
      </c>
      <c r="I18" s="358">
        <v>0</v>
      </c>
      <c r="J18" s="358">
        <v>4.65116279069767</v>
      </c>
      <c r="K18" s="358">
        <v>0</v>
      </c>
      <c r="L18" s="358">
        <v>0</v>
      </c>
      <c r="M18" s="358">
        <v>0</v>
      </c>
      <c r="N18" s="95">
        <v>-1.54043645699615</v>
      </c>
    </row>
    <row r="19" spans="1:14" ht="13.5">
      <c r="A19" s="598"/>
      <c r="B19" s="96" t="s">
        <v>103</v>
      </c>
      <c r="C19" s="283" t="str">
        <f t="shared" si="0"/>
        <v>5月見通し</v>
      </c>
      <c r="D19" s="237" t="s">
        <v>163</v>
      </c>
      <c r="E19" s="356" t="s">
        <v>163</v>
      </c>
      <c r="F19" s="356" t="s">
        <v>163</v>
      </c>
      <c r="G19" s="363" t="s">
        <v>163</v>
      </c>
      <c r="H19" s="363" t="s">
        <v>163</v>
      </c>
      <c r="I19" s="363" t="s">
        <v>163</v>
      </c>
      <c r="J19" s="363" t="s">
        <v>163</v>
      </c>
      <c r="K19" s="363" t="s">
        <v>163</v>
      </c>
      <c r="L19" s="356" t="s">
        <v>163</v>
      </c>
      <c r="M19" s="356" t="s">
        <v>163</v>
      </c>
      <c r="N19" s="61" t="s">
        <v>163</v>
      </c>
    </row>
    <row r="20" spans="1:14" ht="13.5">
      <c r="A20" s="599"/>
      <c r="B20" s="98" t="s">
        <v>104</v>
      </c>
      <c r="C20" s="285" t="str">
        <f t="shared" si="0"/>
        <v>6月見通し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597" t="s">
        <v>106</v>
      </c>
      <c r="B21" s="596" t="s">
        <v>100</v>
      </c>
      <c r="C21" s="283" t="str">
        <f t="shared" si="0"/>
        <v>5年3月</v>
      </c>
      <c r="D21" s="232">
        <v>-3.56234096692112</v>
      </c>
      <c r="E21" s="355">
        <v>3.01624129930394</v>
      </c>
      <c r="F21" s="356">
        <v>0.455877564311299</v>
      </c>
      <c r="G21" s="355">
        <v>0</v>
      </c>
      <c r="H21" s="355">
        <v>0</v>
      </c>
      <c r="I21" s="355">
        <v>0.518134715025907</v>
      </c>
      <c r="J21" s="355">
        <v>1.37931034482759</v>
      </c>
      <c r="K21" s="355">
        <v>0</v>
      </c>
      <c r="L21" s="355">
        <v>0</v>
      </c>
      <c r="M21" s="355">
        <v>0</v>
      </c>
      <c r="N21" s="60">
        <v>0.0336587007741501</v>
      </c>
    </row>
    <row r="22" spans="1:15" ht="13.5">
      <c r="A22" s="598"/>
      <c r="B22" s="595" t="s">
        <v>101</v>
      </c>
      <c r="C22" s="284" t="str">
        <f t="shared" si="0"/>
        <v>4年3月</v>
      </c>
      <c r="D22" s="357">
        <v>-7.35042735042735</v>
      </c>
      <c r="E22" s="358">
        <v>0</v>
      </c>
      <c r="F22" s="359">
        <v>2.00308166409861</v>
      </c>
      <c r="G22" s="358">
        <v>2.24719101123596</v>
      </c>
      <c r="H22" s="358">
        <v>-2.06896551724138</v>
      </c>
      <c r="I22" s="358">
        <v>0.892857142857143</v>
      </c>
      <c r="J22" s="358">
        <v>1.60427807486631</v>
      </c>
      <c r="K22" s="358">
        <v>0</v>
      </c>
      <c r="L22" s="358">
        <v>0</v>
      </c>
      <c r="M22" s="358">
        <v>0</v>
      </c>
      <c r="N22" s="95">
        <v>0.341380151182638</v>
      </c>
      <c r="O22" s="232"/>
    </row>
    <row r="23" spans="1:14" ht="13.5">
      <c r="A23" s="598"/>
      <c r="B23" s="96" t="s">
        <v>103</v>
      </c>
      <c r="C23" s="283" t="str">
        <f t="shared" si="0"/>
        <v>5月見通し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599"/>
      <c r="B24" s="98" t="s">
        <v>104</v>
      </c>
      <c r="C24" s="285" t="str">
        <f t="shared" si="0"/>
        <v>6月見通し</v>
      </c>
      <c r="D24" s="364"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6" t="s">
        <v>100</v>
      </c>
      <c r="C25" s="283" t="str">
        <f t="shared" si="0"/>
        <v>5年3月</v>
      </c>
      <c r="D25" s="232">
        <v>-1.58102766798419</v>
      </c>
      <c r="E25" s="355">
        <v>0</v>
      </c>
      <c r="F25" s="356">
        <v>0.647249190938511</v>
      </c>
      <c r="G25" s="355">
        <v>-11.1111111111111</v>
      </c>
      <c r="H25" s="355">
        <v>0</v>
      </c>
      <c r="I25" s="355">
        <v>0</v>
      </c>
      <c r="J25" s="355">
        <v>6.89655172413793</v>
      </c>
      <c r="K25" s="355">
        <v>0</v>
      </c>
      <c r="L25" s="355">
        <v>0</v>
      </c>
      <c r="M25" s="355">
        <v>0</v>
      </c>
      <c r="N25" s="60">
        <v>-0.218818380743982</v>
      </c>
    </row>
    <row r="26" spans="1:14" ht="13.5">
      <c r="A26" s="94" t="s">
        <v>107</v>
      </c>
      <c r="B26" s="595" t="s">
        <v>101</v>
      </c>
      <c r="C26" s="284" t="str">
        <f t="shared" si="0"/>
        <v>4年3月</v>
      </c>
      <c r="D26" s="357">
        <v>0</v>
      </c>
      <c r="E26" s="358">
        <v>0</v>
      </c>
      <c r="F26" s="359">
        <v>0</v>
      </c>
      <c r="G26" s="358">
        <v>0</v>
      </c>
      <c r="H26" s="358">
        <v>0</v>
      </c>
      <c r="I26" s="358">
        <v>0</v>
      </c>
      <c r="J26" s="358">
        <v>0</v>
      </c>
      <c r="K26" s="358">
        <v>0</v>
      </c>
      <c r="L26" s="358">
        <v>0</v>
      </c>
      <c r="M26" s="358">
        <v>0</v>
      </c>
      <c r="N26" s="95">
        <v>0</v>
      </c>
    </row>
    <row r="27" spans="1:14" ht="13.5">
      <c r="A27" s="94" t="s">
        <v>102</v>
      </c>
      <c r="B27" s="96" t="s">
        <v>103</v>
      </c>
      <c r="C27" s="283" t="str">
        <f t="shared" si="0"/>
        <v>5月見通し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6月見通し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6" t="s">
        <v>100</v>
      </c>
      <c r="C29" s="283" t="str">
        <f t="shared" si="0"/>
        <v>5年3月</v>
      </c>
      <c r="D29" s="232">
        <v>7.2992700729927</v>
      </c>
      <c r="E29" s="355">
        <v>33.3333333333333</v>
      </c>
      <c r="F29" s="356">
        <v>2.85145888594164</v>
      </c>
      <c r="G29" s="355">
        <v>-4.8780487804878</v>
      </c>
      <c r="H29" s="355">
        <v>-8.57142857142857</v>
      </c>
      <c r="I29" s="355">
        <v>0</v>
      </c>
      <c r="J29" s="355">
        <v>0</v>
      </c>
      <c r="K29" s="355">
        <v>3.97350993377483</v>
      </c>
      <c r="L29" s="355">
        <v>0</v>
      </c>
      <c r="M29" s="355">
        <v>0</v>
      </c>
      <c r="N29" s="60">
        <v>2.63245584805065</v>
      </c>
    </row>
    <row r="30" spans="1:14" ht="13.5">
      <c r="A30" s="94" t="s">
        <v>107</v>
      </c>
      <c r="B30" s="595" t="s">
        <v>101</v>
      </c>
      <c r="C30" s="284" t="str">
        <f t="shared" si="0"/>
        <v>4年3月</v>
      </c>
      <c r="D30" s="357">
        <v>0.367647058823529</v>
      </c>
      <c r="E30" s="358">
        <v>0</v>
      </c>
      <c r="F30" s="359">
        <v>8.02030456852792</v>
      </c>
      <c r="G30" s="358">
        <v>1.76991150442478</v>
      </c>
      <c r="H30" s="358">
        <v>2.27272727272727</v>
      </c>
      <c r="I30" s="358">
        <v>0</v>
      </c>
      <c r="J30" s="358">
        <v>0</v>
      </c>
      <c r="K30" s="358">
        <v>0</v>
      </c>
      <c r="L30" s="358">
        <v>0</v>
      </c>
      <c r="M30" s="358">
        <v>0</v>
      </c>
      <c r="N30" s="95">
        <v>4.73744292237443</v>
      </c>
    </row>
    <row r="31" spans="1:14" ht="13.5">
      <c r="A31" s="94" t="s">
        <v>105</v>
      </c>
      <c r="B31" s="96" t="s">
        <v>103</v>
      </c>
      <c r="C31" s="283" t="str">
        <f t="shared" si="0"/>
        <v>5月見通し</v>
      </c>
      <c r="D31" s="237" t="s">
        <v>163</v>
      </c>
      <c r="E31" s="356" t="s">
        <v>163</v>
      </c>
      <c r="F31" s="356" t="s">
        <v>163</v>
      </c>
      <c r="G31" s="356" t="s">
        <v>163</v>
      </c>
      <c r="H31" s="356" t="s">
        <v>163</v>
      </c>
      <c r="I31" s="356" t="s">
        <v>163</v>
      </c>
      <c r="J31" s="356" t="s">
        <v>163</v>
      </c>
      <c r="K31" s="356" t="s">
        <v>337</v>
      </c>
      <c r="L31" s="356" t="s">
        <v>163</v>
      </c>
      <c r="M31" s="356" t="s">
        <v>163</v>
      </c>
      <c r="N31" s="61" t="s">
        <v>163</v>
      </c>
    </row>
    <row r="32" spans="1:14" ht="14.25" thickBot="1">
      <c r="A32" s="101"/>
      <c r="B32" s="102" t="s">
        <v>104</v>
      </c>
      <c r="C32" s="286" t="str">
        <f t="shared" si="0"/>
        <v>6月見通し</v>
      </c>
      <c r="D32" s="365" t="s">
        <v>323</v>
      </c>
      <c r="E32" s="366" t="s">
        <v>163</v>
      </c>
      <c r="F32" s="366" t="s">
        <v>163</v>
      </c>
      <c r="G32" s="366" t="s">
        <v>163</v>
      </c>
      <c r="H32" s="366" t="s">
        <v>163</v>
      </c>
      <c r="I32" s="366" t="s">
        <v>163</v>
      </c>
      <c r="J32" s="366" t="s">
        <v>163</v>
      </c>
      <c r="K32" s="366" t="s">
        <v>163</v>
      </c>
      <c r="L32" s="366" t="s">
        <v>163</v>
      </c>
      <c r="M32" s="367" t="s">
        <v>163</v>
      </c>
      <c r="N32" s="103" t="s">
        <v>163</v>
      </c>
    </row>
    <row r="33" spans="1:14" ht="13.5">
      <c r="A33" s="600" t="s">
        <v>108</v>
      </c>
      <c r="B33" s="602" t="s">
        <v>100</v>
      </c>
      <c r="C33" s="287" t="str">
        <f t="shared" si="0"/>
        <v>5年3月</v>
      </c>
      <c r="D33" s="368">
        <v>-0.897308075772682</v>
      </c>
      <c r="E33" s="104">
        <v>4.25219941348974</v>
      </c>
      <c r="F33" s="105">
        <v>1.34698275862069</v>
      </c>
      <c r="G33" s="104">
        <v>-1.29310344827586</v>
      </c>
      <c r="H33" s="104">
        <v>-1.89075630252101</v>
      </c>
      <c r="I33" s="104">
        <v>0.183823529411765</v>
      </c>
      <c r="J33" s="104">
        <v>1.64835164835165</v>
      </c>
      <c r="K33" s="104">
        <v>3.26797385620915</v>
      </c>
      <c r="L33" s="104">
        <v>1.6</v>
      </c>
      <c r="M33" s="104">
        <v>0</v>
      </c>
      <c r="N33" s="60">
        <v>0.83235024249574</v>
      </c>
    </row>
    <row r="34" spans="1:14" ht="13.5">
      <c r="A34" s="598"/>
      <c r="B34" s="603" t="s">
        <v>101</v>
      </c>
      <c r="C34" s="288" t="str">
        <f t="shared" si="0"/>
        <v>4年3月</v>
      </c>
      <c r="D34" s="106">
        <v>-2.93960448957777</v>
      </c>
      <c r="E34" s="107">
        <v>0</v>
      </c>
      <c r="F34" s="108">
        <v>2.51602564102564</v>
      </c>
      <c r="G34" s="107">
        <v>1.38568129330254</v>
      </c>
      <c r="H34" s="107">
        <v>0</v>
      </c>
      <c r="I34" s="107">
        <v>0.25</v>
      </c>
      <c r="J34" s="107">
        <v>1.41176470588235</v>
      </c>
      <c r="K34" s="107">
        <v>0</v>
      </c>
      <c r="L34" s="107">
        <v>0</v>
      </c>
      <c r="M34" s="107">
        <v>0</v>
      </c>
      <c r="N34" s="95">
        <v>1.01527324092875</v>
      </c>
    </row>
    <row r="35" spans="1:14" ht="13.5">
      <c r="A35" s="598"/>
      <c r="B35" s="109" t="s">
        <v>103</v>
      </c>
      <c r="C35" s="287" t="str">
        <f t="shared" si="0"/>
        <v>5月見通し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1"/>
      <c r="B36" s="110" t="s">
        <v>104</v>
      </c>
      <c r="C36" s="289" t="str">
        <f t="shared" si="0"/>
        <v>6月見通し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604" t="s">
        <v>109</v>
      </c>
      <c r="B37" s="596" t="s">
        <v>100</v>
      </c>
      <c r="C37" s="283" t="str">
        <f t="shared" si="0"/>
        <v>5年3月</v>
      </c>
      <c r="D37" s="232">
        <v>0.588235294117647</v>
      </c>
      <c r="E37" s="355">
        <v>0.453514739229025</v>
      </c>
      <c r="F37" s="356">
        <v>0.932835820895522</v>
      </c>
      <c r="G37" s="355">
        <v>1.78571428571429</v>
      </c>
      <c r="H37" s="355">
        <v>0</v>
      </c>
      <c r="I37" s="355">
        <v>0</v>
      </c>
      <c r="J37" s="355">
        <v>0</v>
      </c>
      <c r="K37" s="355">
        <v>3.81679389312977</v>
      </c>
      <c r="L37" s="355">
        <v>0.900900900900901</v>
      </c>
      <c r="M37" s="355">
        <v>0</v>
      </c>
      <c r="N37" s="60">
        <v>0.626423690205011</v>
      </c>
    </row>
    <row r="38" spans="1:14" ht="13.5">
      <c r="A38" s="598"/>
      <c r="B38" s="595" t="s">
        <v>101</v>
      </c>
      <c r="C38" s="284" t="str">
        <f t="shared" si="0"/>
        <v>4年3月</v>
      </c>
      <c r="D38" s="357">
        <v>2.43055555555556</v>
      </c>
      <c r="E38" s="358">
        <v>-0.776196636481242</v>
      </c>
      <c r="F38" s="359">
        <v>0.728660652324775</v>
      </c>
      <c r="G38" s="358">
        <v>0</v>
      </c>
      <c r="H38" s="358">
        <v>0</v>
      </c>
      <c r="I38" s="358">
        <v>0</v>
      </c>
      <c r="J38" s="358">
        <v>0</v>
      </c>
      <c r="K38" s="358">
        <v>0</v>
      </c>
      <c r="L38" s="358">
        <v>0.869565217391304</v>
      </c>
      <c r="M38" s="358">
        <v>0</v>
      </c>
      <c r="N38" s="95">
        <v>0.355344980752147</v>
      </c>
    </row>
    <row r="39" spans="1:15" ht="13.5">
      <c r="A39" s="598"/>
      <c r="B39" s="96" t="s">
        <v>103</v>
      </c>
      <c r="C39" s="283" t="str">
        <f t="shared" si="0"/>
        <v>5月見通し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599"/>
      <c r="B40" s="98" t="s">
        <v>104</v>
      </c>
      <c r="C40" s="285" t="str">
        <f t="shared" si="0"/>
        <v>6月見通し</v>
      </c>
      <c r="D40" s="364" t="s">
        <v>163</v>
      </c>
      <c r="E40" s="362" t="s">
        <v>163</v>
      </c>
      <c r="F40" s="362" t="s">
        <v>163</v>
      </c>
      <c r="G40" s="362" t="s">
        <v>163</v>
      </c>
      <c r="H40" s="370" t="s">
        <v>163</v>
      </c>
      <c r="I40" s="362" t="s">
        <v>163</v>
      </c>
      <c r="J40" s="362" t="s">
        <v>163</v>
      </c>
      <c r="K40" s="362" t="s">
        <v>163</v>
      </c>
      <c r="L40" s="362" t="s">
        <v>163</v>
      </c>
      <c r="M40" s="362" t="s">
        <v>163</v>
      </c>
      <c r="N40" s="99" t="s">
        <v>163</v>
      </c>
    </row>
    <row r="41" spans="1:14" ht="13.5">
      <c r="A41" s="597" t="s">
        <v>110</v>
      </c>
      <c r="B41" s="596" t="s">
        <v>100</v>
      </c>
      <c r="C41" s="283" t="str">
        <f t="shared" si="0"/>
        <v>5年3月</v>
      </c>
      <c r="D41" s="232">
        <v>0</v>
      </c>
      <c r="E41" s="355">
        <v>-1.47058823529412</v>
      </c>
      <c r="F41" s="356">
        <v>1.82394924662966</v>
      </c>
      <c r="G41" s="355">
        <v>2.29885057471264</v>
      </c>
      <c r="H41" s="355">
        <v>0</v>
      </c>
      <c r="I41" s="355">
        <v>0.571428571428571</v>
      </c>
      <c r="J41" s="355">
        <v>0.716845878136201</v>
      </c>
      <c r="K41" s="355">
        <v>13.7931034482759</v>
      </c>
      <c r="L41" s="355">
        <v>1.5748031496063</v>
      </c>
      <c r="M41" s="355">
        <v>0</v>
      </c>
      <c r="N41" s="60">
        <v>1.37142857142857</v>
      </c>
    </row>
    <row r="42" spans="1:14" ht="13.5">
      <c r="A42" s="598"/>
      <c r="B42" s="595" t="s">
        <v>101</v>
      </c>
      <c r="C42" s="284" t="str">
        <f t="shared" si="0"/>
        <v>4年3月</v>
      </c>
      <c r="D42" s="357">
        <v>0</v>
      </c>
      <c r="E42" s="358">
        <v>-2.88461538461538</v>
      </c>
      <c r="F42" s="359">
        <v>2.91916167664671</v>
      </c>
      <c r="G42" s="358">
        <v>0</v>
      </c>
      <c r="H42" s="358">
        <v>0</v>
      </c>
      <c r="I42" s="358">
        <v>0.775193798449612</v>
      </c>
      <c r="J42" s="358">
        <v>0</v>
      </c>
      <c r="K42" s="358">
        <v>2.01342281879195</v>
      </c>
      <c r="L42" s="358">
        <v>0.757575757575758</v>
      </c>
      <c r="M42" s="358">
        <v>0</v>
      </c>
      <c r="N42" s="95">
        <v>1.56482861400894</v>
      </c>
    </row>
    <row r="43" spans="1:14" ht="13.5">
      <c r="A43" s="598"/>
      <c r="B43" s="96" t="s">
        <v>103</v>
      </c>
      <c r="C43" s="283" t="str">
        <f t="shared" si="0"/>
        <v>5月見通し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1"/>
      <c r="B44" s="102" t="s">
        <v>104</v>
      </c>
      <c r="C44" s="286" t="str">
        <f t="shared" si="0"/>
        <v>6月見通し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600" t="s">
        <v>111</v>
      </c>
      <c r="B45" s="602" t="s">
        <v>100</v>
      </c>
      <c r="C45" s="287" t="str">
        <f t="shared" si="0"/>
        <v>5年3月</v>
      </c>
      <c r="D45" s="368">
        <v>-0.654664484451719</v>
      </c>
      <c r="E45" s="104">
        <v>1.28301886792453</v>
      </c>
      <c r="F45" s="105">
        <v>1.30224373075231</v>
      </c>
      <c r="G45" s="104">
        <v>0.232018561484919</v>
      </c>
      <c r="H45" s="104">
        <v>-1.4308426073132</v>
      </c>
      <c r="I45" s="104">
        <v>0.122349102773246</v>
      </c>
      <c r="J45" s="104">
        <v>1.03225806451613</v>
      </c>
      <c r="K45" s="104">
        <v>4.32098765432099</v>
      </c>
      <c r="L45" s="104">
        <v>1.38121546961326</v>
      </c>
      <c r="M45" s="104">
        <v>0</v>
      </c>
      <c r="N45" s="60">
        <v>0.831091660978841</v>
      </c>
    </row>
    <row r="46" spans="1:14" ht="13.5">
      <c r="A46" s="598"/>
      <c r="B46" s="603" t="s">
        <v>101</v>
      </c>
      <c r="C46" s="288" t="str">
        <f t="shared" si="0"/>
        <v>4年3月</v>
      </c>
      <c r="D46" s="106">
        <v>-2.15536596317917</v>
      </c>
      <c r="E46" s="107">
        <v>-0.896414342629482</v>
      </c>
      <c r="F46" s="108">
        <v>2.07496653279786</v>
      </c>
      <c r="G46" s="107">
        <v>0.671140939597315</v>
      </c>
      <c r="H46" s="107">
        <v>0</v>
      </c>
      <c r="I46" s="107">
        <v>0.141978230004733</v>
      </c>
      <c r="J46" s="107">
        <v>0.589390962671906</v>
      </c>
      <c r="K46" s="107">
        <v>0.509337860780985</v>
      </c>
      <c r="L46" s="107">
        <v>0.286532951289398</v>
      </c>
      <c r="M46" s="107">
        <v>0</v>
      </c>
      <c r="N46" s="95">
        <v>0.871659041656634</v>
      </c>
    </row>
    <row r="47" spans="1:14" ht="13.5">
      <c r="A47" s="598"/>
      <c r="B47" s="109" t="s">
        <v>103</v>
      </c>
      <c r="C47" s="287" t="str">
        <f t="shared" si="0"/>
        <v>5月見通し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1"/>
      <c r="B48" s="110" t="s">
        <v>104</v>
      </c>
      <c r="C48" s="289" t="str">
        <f t="shared" si="0"/>
        <v>6月見通し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8"/>
      <c r="C49" s="608"/>
      <c r="D49" s="608"/>
      <c r="E49" s="608"/>
      <c r="F49" s="608"/>
      <c r="G49" s="608"/>
      <c r="H49" s="608"/>
      <c r="I49" s="608"/>
      <c r="J49" s="608"/>
      <c r="K49" s="608"/>
      <c r="L49" s="608"/>
      <c r="M49" s="608"/>
      <c r="N49" s="608"/>
    </row>
    <row r="50" spans="1:14" s="14" customFormat="1" ht="16.5" customHeight="1">
      <c r="A50" s="36" t="s">
        <v>112</v>
      </c>
      <c r="B50" s="605" t="s">
        <v>284</v>
      </c>
      <c r="C50" s="605"/>
      <c r="D50" s="605"/>
      <c r="E50" s="605"/>
      <c r="F50" s="605"/>
      <c r="G50" s="605"/>
      <c r="H50" s="605"/>
      <c r="I50" s="605"/>
      <c r="J50" s="605"/>
      <c r="K50" s="605"/>
      <c r="L50" s="605"/>
      <c r="M50" s="605"/>
      <c r="N50" s="605"/>
    </row>
    <row r="51" spans="1:14" s="14" customFormat="1" ht="16.5" customHeight="1">
      <c r="A51" s="36"/>
      <c r="B51" s="605" t="s">
        <v>113</v>
      </c>
      <c r="C51" s="605"/>
      <c r="D51" s="605"/>
      <c r="E51" s="605"/>
      <c r="F51" s="605"/>
      <c r="G51" s="605"/>
      <c r="H51" s="605"/>
      <c r="I51" s="605"/>
      <c r="J51" s="605"/>
      <c r="K51" s="605"/>
      <c r="L51" s="605"/>
      <c r="M51" s="605"/>
      <c r="N51" s="605"/>
    </row>
    <row r="52" spans="1:14" s="14" customFormat="1" ht="16.5" customHeight="1">
      <c r="A52" s="238" t="s">
        <v>114</v>
      </c>
      <c r="B52" s="606" t="s">
        <v>115</v>
      </c>
      <c r="C52" s="607"/>
      <c r="D52" s="607"/>
      <c r="E52" s="607"/>
      <c r="F52" s="607"/>
      <c r="G52" s="607"/>
      <c r="H52" s="607"/>
      <c r="I52" s="607"/>
      <c r="J52" s="607"/>
      <c r="K52" s="607"/>
      <c r="L52" s="607"/>
      <c r="M52" s="607"/>
      <c r="N52" s="607"/>
    </row>
    <row r="53" spans="1:14" s="251" customFormat="1" ht="16.5" customHeight="1">
      <c r="A53" s="238" t="s">
        <v>116</v>
      </c>
      <c r="B53" s="605" t="str">
        <f>C48&amp;"は、「容易」「普通」「困難」「不明」のうちからの回答である。"</f>
        <v>6月見通しは、「容易」「普通」「困難」「不明」のうちからの回答である。</v>
      </c>
      <c r="C53" s="607"/>
      <c r="D53" s="607"/>
      <c r="E53" s="607"/>
      <c r="F53" s="607"/>
      <c r="G53" s="607"/>
      <c r="H53" s="607"/>
      <c r="I53" s="607"/>
      <c r="J53" s="607"/>
      <c r="K53" s="607"/>
      <c r="L53" s="607"/>
      <c r="M53" s="607"/>
      <c r="N53" s="607"/>
    </row>
  </sheetData>
  <sheetProtection/>
  <mergeCells count="22">
    <mergeCell ref="A37:A40"/>
    <mergeCell ref="B37:B38"/>
    <mergeCell ref="B51:N51"/>
    <mergeCell ref="B52:N52"/>
    <mergeCell ref="B53:N53"/>
    <mergeCell ref="A41:A44"/>
    <mergeCell ref="B41:B42"/>
    <mergeCell ref="A45:A48"/>
    <mergeCell ref="B45:B46"/>
    <mergeCell ref="B49:N49"/>
    <mergeCell ref="B50:N50"/>
    <mergeCell ref="A21:A24"/>
    <mergeCell ref="B21:B22"/>
    <mergeCell ref="B25:B26"/>
    <mergeCell ref="B29:B30"/>
    <mergeCell ref="A33:A36"/>
    <mergeCell ref="B33:B34"/>
    <mergeCell ref="B6:C8"/>
    <mergeCell ref="B9:B10"/>
    <mergeCell ref="B13:B14"/>
    <mergeCell ref="A17:A20"/>
    <mergeCell ref="B17:B18"/>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tabSelected="1"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c r="A364" s="260" t="s">
        <v>266</v>
      </c>
      <c r="B364" s="254">
        <v>1.2</v>
      </c>
      <c r="C364" s="254">
        <v>1.1</v>
      </c>
    </row>
    <row r="365" spans="1:3" ht="13.5">
      <c r="A365"/>
      <c r="B365" s="254">
        <v>1</v>
      </c>
      <c r="C365" s="254">
        <v>1</v>
      </c>
    </row>
    <row r="366" spans="1:3" ht="13.5">
      <c r="A366"/>
      <c r="B366" s="254">
        <v>0.8</v>
      </c>
      <c r="C366" s="254">
        <v>1</v>
      </c>
    </row>
    <row r="367" spans="1:3" ht="13.5" hidden="1">
      <c r="A367" s="259" t="s">
        <v>232</v>
      </c>
      <c r="B367" s="254">
        <v>0</v>
      </c>
      <c r="C367" s="254">
        <v>0</v>
      </c>
    </row>
    <row r="368" spans="2:3" ht="13.5" hidden="1">
      <c r="B368" s="254">
        <v>0</v>
      </c>
      <c r="C368" s="254">
        <v>0</v>
      </c>
    </row>
    <row r="369" spans="2:3" ht="13.5" hidden="1">
      <c r="B369" s="254">
        <v>0</v>
      </c>
      <c r="C369" s="254">
        <v>0</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tabSelected="1" view="pageBreakPreview" zoomScale="70" zoomScaleNormal="85" zoomScaleSheetLayoutView="70" zoomScalePageLayoutView="0" workbookViewId="0" topLeftCell="B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c r="A412" s="260" t="s">
        <v>266</v>
      </c>
      <c r="B412" s="254">
        <v>1.6</v>
      </c>
      <c r="C412" s="254">
        <v>1.4</v>
      </c>
    </row>
    <row r="413" spans="1:3" ht="13.5">
      <c r="A413"/>
      <c r="B413" s="254">
        <v>0.9</v>
      </c>
      <c r="C413" s="254">
        <v>1.1</v>
      </c>
    </row>
    <row r="414" spans="1:3" ht="13.5">
      <c r="A414"/>
      <c r="B414" s="254">
        <v>0.8</v>
      </c>
      <c r="C414" s="254">
        <v>1.3</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1" t="s">
        <v>122</v>
      </c>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row>
    <row r="8" spans="3:36" ht="13.5">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row>
    <row r="9" spans="3:36" ht="13.5">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row>
    <row r="10" spans="3:36" ht="13.5">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row>
    <row r="12" ht="13.5">
      <c r="A12" s="1" t="s">
        <v>123</v>
      </c>
    </row>
    <row r="13" spans="3:36" ht="13.5">
      <c r="C13" s="381" t="s">
        <v>124</v>
      </c>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row>
    <row r="14" spans="3:36" ht="13.5">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1" t="s">
        <v>139</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row>
    <row r="44" spans="3:36" ht="13.5">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row>
    <row r="45" spans="3:36" ht="13.5">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2023-04-20T03:58:44Z</cp:lastPrinted>
  <dcterms:created xsi:type="dcterms:W3CDTF">2003-02-07T04:58:56Z</dcterms:created>
  <dcterms:modified xsi:type="dcterms:W3CDTF">2023-04-20T03:58:54Z</dcterms:modified>
  <cp:category/>
  <cp:version/>
  <cp:contentType/>
  <cp:contentStatus/>
</cp:coreProperties>
</file>