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46" yWindow="870" windowWidth="3855" windowHeight="11640" tabRatio="814" firstSheet="1" activeTab="1"/>
  </bookViews>
  <sheets>
    <sheet name="集計" sheetId="1" r:id="rId1"/>
    <sheet name="資料６" sheetId="2" r:id="rId2"/>
    <sheet name="資料６参考①" sheetId="3" r:id="rId3"/>
    <sheet name="資料６参考②" sheetId="4" r:id="rId4"/>
  </sheets>
  <definedNames>
    <definedName name="_xlnm.Print_Area" localSheetId="1">'資料６'!$A$1:$H$301</definedName>
    <definedName name="_xlnm.Print_Area" localSheetId="2">'資料６参考①'!$A$1:$M$78</definedName>
    <definedName name="_xlnm.Print_Area" localSheetId="3">'資料６参考②'!$A$1:$M$81</definedName>
  </definedNames>
  <calcPr fullCalcOnLoad="1"/>
</workbook>
</file>

<file path=xl/comments1.xml><?xml version="1.0" encoding="utf-8"?>
<comments xmlns="http://schemas.openxmlformats.org/spreadsheetml/2006/main">
  <authors>
    <author>行政情報システム室</author>
  </authors>
  <commentList>
    <comment ref="B4" authorId="0">
      <text>
        <r>
          <rPr>
            <b/>
            <sz val="9"/>
            <rFont val="ＭＳ Ｐゴシック"/>
            <family val="3"/>
          </rPr>
          <t>別表第１（報告規則第2条関係）</t>
        </r>
      </text>
    </comment>
    <comment ref="C4" authorId="0">
      <text>
        <r>
          <rPr>
            <b/>
            <sz val="9"/>
            <rFont val="ＭＳ Ｐゴシック"/>
            <family val="3"/>
          </rPr>
          <t>別表第１（報告規則第2条関係）</t>
        </r>
      </text>
    </comment>
    <comment ref="D4" authorId="0">
      <text>
        <r>
          <rPr>
            <b/>
            <sz val="8"/>
            <rFont val="ＭＳ Ｐゴシック"/>
            <family val="3"/>
          </rPr>
          <t>別表第2（会計規則第5条関係）
第８号表
　　線路保存費（うち修繕費）
＋ 電路保存費（うち修繕費）
＋ 車両保存費（うち修繕費</t>
        </r>
        <r>
          <rPr>
            <b/>
            <sz val="9"/>
            <rFont val="ＭＳ Ｐゴシック"/>
            <family val="3"/>
          </rPr>
          <t>）　　</t>
        </r>
      </text>
    </comment>
    <comment ref="E4" authorId="0">
      <text>
        <r>
          <rPr>
            <b/>
            <sz val="9"/>
            <rFont val="ＭＳ Ｐゴシック"/>
            <family val="3"/>
          </rPr>
          <t>別表第２（会計規則第5条関係）
第２号表</t>
        </r>
      </text>
    </comment>
    <comment ref="F4" authorId="0">
      <text>
        <r>
          <rPr>
            <b/>
            <sz val="9"/>
            <rFont val="ＭＳ Ｐゴシック"/>
            <family val="3"/>
          </rPr>
          <t>別表第２（会計規則第５条関係）
第１号表
各事業関連固定資産除く</t>
        </r>
      </text>
    </comment>
  </commentList>
</comments>
</file>

<file path=xl/sharedStrings.xml><?xml version="1.0" encoding="utf-8"?>
<sst xmlns="http://schemas.openxmlformats.org/spreadsheetml/2006/main" count="459" uniqueCount="263">
  <si>
    <t>鉄道事業
設備投資</t>
  </si>
  <si>
    <t>安全関連
設備投資</t>
  </si>
  <si>
    <t>施設・車両
の修繕費</t>
  </si>
  <si>
    <t>鉄道事業
営業収入</t>
  </si>
  <si>
    <t>鉄道事業
固定資産</t>
  </si>
  <si>
    <t>安全投資
比率</t>
  </si>
  <si>
    <t>修繕費
比率</t>
  </si>
  <si>
    <t>項目</t>
  </si>
  <si>
    <t>事業者名</t>
  </si>
  <si>
    <t>（千円）</t>
  </si>
  <si>
    <t>大手民鉄</t>
  </si>
  <si>
    <t>公営地下鉄等</t>
  </si>
  <si>
    <t>新交通・モノレール</t>
  </si>
  <si>
    <t>中小民鉄</t>
  </si>
  <si>
    <t>路面電車等</t>
  </si>
  <si>
    <t>合計</t>
  </si>
  <si>
    <t>（百万円）</t>
  </si>
  <si>
    <t>①</t>
  </si>
  <si>
    <t>②</t>
  </si>
  <si>
    <t>③</t>
  </si>
  <si>
    <t>④</t>
  </si>
  <si>
    <t>⑤</t>
  </si>
  <si>
    <t>②／④</t>
  </si>
  <si>
    <t>③／⑤</t>
  </si>
  <si>
    <t>－</t>
  </si>
  <si>
    <t>ＪＲ</t>
  </si>
  <si>
    <t>青函トンネル記念館</t>
  </si>
  <si>
    <t>①ＪＲ［７社］</t>
  </si>
  <si>
    <t>②大手民鉄［１５社］</t>
  </si>
  <si>
    <t>北海道旅客鉄道</t>
  </si>
  <si>
    <t>東海旅客鉄道</t>
  </si>
  <si>
    <t>西日本旅客鉄道</t>
  </si>
  <si>
    <t>四国旅客鉄道</t>
  </si>
  <si>
    <t>九州旅客鉄道</t>
  </si>
  <si>
    <t>南海電気鉄道</t>
  </si>
  <si>
    <t>京阪電気鉄道※２</t>
  </si>
  <si>
    <t>阪急電鉄</t>
  </si>
  <si>
    <t>阪神電気鉄道</t>
  </si>
  <si>
    <t>西日本鉄道</t>
  </si>
  <si>
    <t>東京モノレール</t>
  </si>
  <si>
    <t>ゆりかもめ</t>
  </si>
  <si>
    <t>愛知高速交通</t>
  </si>
  <si>
    <t>神戸新交通</t>
  </si>
  <si>
    <t>大阪高速鉄道</t>
  </si>
  <si>
    <t>大阪港トランスポートシステム※１</t>
  </si>
  <si>
    <t>広島高速交通</t>
  </si>
  <si>
    <t>スカイレールサービス</t>
  </si>
  <si>
    <t>北九州高速鉄道</t>
  </si>
  <si>
    <t>沖縄都市モノレール</t>
  </si>
  <si>
    <t>東京地下鉄</t>
  </si>
  <si>
    <t>太平洋石炭販売輸送</t>
  </si>
  <si>
    <t>津軽鉄道</t>
  </si>
  <si>
    <t>弘南鉄道</t>
  </si>
  <si>
    <t>青い森鉄道</t>
  </si>
  <si>
    <t>十和田観光電鉄</t>
  </si>
  <si>
    <t>三陸鉄道</t>
  </si>
  <si>
    <t>IGRいわて銀河鉄道</t>
  </si>
  <si>
    <t>仙台空港鉄道</t>
  </si>
  <si>
    <t>由利高原鉄道</t>
  </si>
  <si>
    <t>秋田内陸縦貫鉄道</t>
  </si>
  <si>
    <t>山形鉄道</t>
  </si>
  <si>
    <t>阿武隈急行</t>
  </si>
  <si>
    <t>会津鉄道</t>
  </si>
  <si>
    <t>八戸臨海鉄道</t>
  </si>
  <si>
    <t>岩手開発鉄道</t>
  </si>
  <si>
    <t>仙台臨海鉄道</t>
  </si>
  <si>
    <t>秋田臨海鉄道</t>
  </si>
  <si>
    <t>福島臨海鉄道</t>
  </si>
  <si>
    <t>北越急行</t>
  </si>
  <si>
    <t>長野電鉄</t>
  </si>
  <si>
    <t>しなの鉄道</t>
  </si>
  <si>
    <t>上田電鉄</t>
  </si>
  <si>
    <t>松本電気鉄道</t>
  </si>
  <si>
    <t>関西電力</t>
  </si>
  <si>
    <t>富山地方鉄道</t>
  </si>
  <si>
    <t>立山黒部貫光</t>
  </si>
  <si>
    <t>万葉線</t>
  </si>
  <si>
    <t>黒部峡谷鉄道</t>
  </si>
  <si>
    <t>富山ライトレール</t>
  </si>
  <si>
    <t>北陸鉄道</t>
  </si>
  <si>
    <t>のと鉄道</t>
  </si>
  <si>
    <t>野岩鉄道</t>
  </si>
  <si>
    <t>いすみ鉄道</t>
  </si>
  <si>
    <t>わたらせ渓谷鐵道</t>
  </si>
  <si>
    <t>江ノ島電鉄</t>
  </si>
  <si>
    <t>高尾登山電鉄</t>
  </si>
  <si>
    <t>伊豆急行</t>
  </si>
  <si>
    <t>伊豆箱根鉄道</t>
  </si>
  <si>
    <t>岳南鉄道</t>
  </si>
  <si>
    <t>静岡鉄道</t>
  </si>
  <si>
    <t>大井川鐵道</t>
  </si>
  <si>
    <t>遠州鉄道</t>
  </si>
  <si>
    <t>豊橋鉄道※２</t>
  </si>
  <si>
    <t>東海交通事業</t>
  </si>
  <si>
    <t>三岐鉄道</t>
  </si>
  <si>
    <t>えちぜん鉄道</t>
  </si>
  <si>
    <t>樽見鉄道</t>
  </si>
  <si>
    <t>明知鉄道</t>
  </si>
  <si>
    <t>長良川鉄道</t>
  </si>
  <si>
    <t>天竜浜名湖鉄道</t>
  </si>
  <si>
    <t>伊勢鉄道</t>
  </si>
  <si>
    <t>愛知環状鉄道</t>
  </si>
  <si>
    <t>上飯田連絡線※１</t>
  </si>
  <si>
    <t>中部国際空港連絡鉄道※１</t>
  </si>
  <si>
    <t>名古屋臨海鉄道</t>
  </si>
  <si>
    <t>衣浦臨海鉄道</t>
  </si>
  <si>
    <t>西濃鉄道</t>
  </si>
  <si>
    <t>北大阪急行電鉄</t>
  </si>
  <si>
    <t>大阪府都市開発</t>
  </si>
  <si>
    <t>神戸電鉄</t>
  </si>
  <si>
    <t>神戸高速鉄道</t>
  </si>
  <si>
    <t>山陽電気鉄道</t>
  </si>
  <si>
    <t>北条鉄道</t>
  </si>
  <si>
    <t>能勢電鉄</t>
  </si>
  <si>
    <t>近江鉄道</t>
  </si>
  <si>
    <t>叡山電鉄</t>
  </si>
  <si>
    <t>京福電気鉄道</t>
  </si>
  <si>
    <t>水間鉄道</t>
  </si>
  <si>
    <t>紀州鉄道</t>
  </si>
  <si>
    <t>比叡山鉄道</t>
  </si>
  <si>
    <t>丹後海陸交通</t>
  </si>
  <si>
    <t>六甲摩耶鉄道</t>
  </si>
  <si>
    <t>信楽高原鐵道</t>
  </si>
  <si>
    <t>北神急行電鉄</t>
  </si>
  <si>
    <t>北近畿タンゴ鉄道</t>
  </si>
  <si>
    <t>嵯峨野観光鉄道</t>
  </si>
  <si>
    <t>関西国際空港※１</t>
  </si>
  <si>
    <t>関西高速鉄道※１</t>
  </si>
  <si>
    <t>大阪外環状鉄道※１</t>
  </si>
  <si>
    <t>奈良生駒高速鉄道※１</t>
  </si>
  <si>
    <t>中之島高速鉄道※１</t>
  </si>
  <si>
    <t>西大阪高速鉄道※１</t>
  </si>
  <si>
    <t>和歌山電鐵</t>
  </si>
  <si>
    <t>井原鉄道</t>
  </si>
  <si>
    <t>広島電鉄※２</t>
  </si>
  <si>
    <t>智頭急行</t>
  </si>
  <si>
    <t>水島臨海鉄道</t>
  </si>
  <si>
    <t>錦川鉄道</t>
  </si>
  <si>
    <t>若桜鉄道</t>
  </si>
  <si>
    <t>高松琴平電気鉄道</t>
  </si>
  <si>
    <t>土佐くろしお鉄道</t>
  </si>
  <si>
    <t>阿佐海岸鉄道</t>
  </si>
  <si>
    <t>四国ケーブル</t>
  </si>
  <si>
    <t>筑豊電気鉄道</t>
  </si>
  <si>
    <t>島原鉄道</t>
  </si>
  <si>
    <t>熊本電気鉄道</t>
  </si>
  <si>
    <t>甘木鉄道</t>
  </si>
  <si>
    <t>南阿蘇鉄道</t>
  </si>
  <si>
    <t>松浦鉄道</t>
  </si>
  <si>
    <t>帆柱ケーブル</t>
  </si>
  <si>
    <t>岡本製作所</t>
  </si>
  <si>
    <t>平成筑豊鉄道</t>
  </si>
  <si>
    <t>くま川鉄道</t>
  </si>
  <si>
    <t>肥薩おれんじ鉄道</t>
  </si>
  <si>
    <t>万葉線※２</t>
  </si>
  <si>
    <t>富山ライトレール※２</t>
  </si>
  <si>
    <t>阪堺電気軌道</t>
  </si>
  <si>
    <t>京阪電気鉄道※２</t>
  </si>
  <si>
    <t>岡山電気軌道</t>
  </si>
  <si>
    <t>土佐電気鉄道</t>
  </si>
  <si>
    <t>長崎電気軌道</t>
  </si>
  <si>
    <t>神戸市都市整備公社</t>
  </si>
  <si>
    <t>函館市</t>
  </si>
  <si>
    <t>熊本市</t>
  </si>
  <si>
    <t>福井鉄道※２</t>
  </si>
  <si>
    <t>鹿児島市</t>
  </si>
  <si>
    <t>札幌市</t>
  </si>
  <si>
    <t>仙台市</t>
  </si>
  <si>
    <t>横浜市</t>
  </si>
  <si>
    <t>名古屋市</t>
  </si>
  <si>
    <t>京都市</t>
  </si>
  <si>
    <t>神戸市</t>
  </si>
  <si>
    <t>福岡市</t>
  </si>
  <si>
    <t>札幌市※２</t>
  </si>
  <si>
    <t>和歌山県※１</t>
  </si>
  <si>
    <t>青森県※１</t>
  </si>
  <si>
    <t>東京都※２</t>
  </si>
  <si>
    <t>安全投
資比率</t>
  </si>
  <si>
    <t>③公営地下鉄等［１０社］</t>
  </si>
  <si>
    <t>鞍馬寺</t>
  </si>
  <si>
    <t>〔参考〕安全関連設備投資・修繕費と各種指標との関係</t>
  </si>
  <si>
    <t>○事業者別、鉄道事業営業収入又は鉄道事業固定資産との比率</t>
  </si>
  <si>
    <t>○事業者別、走行キロ又は営業キロとの比率</t>
  </si>
  <si>
    <t>一畑電車</t>
  </si>
  <si>
    <t>伊予鉄道※２</t>
  </si>
  <si>
    <t>①</t>
  </si>
  <si>
    <t>②</t>
  </si>
  <si>
    <t>③</t>
  </si>
  <si>
    <t>④</t>
  </si>
  <si>
    <t>⑤</t>
  </si>
  <si>
    <t>②／④</t>
  </si>
  <si>
    <t>③／⑤</t>
  </si>
  <si>
    <t>－</t>
  </si>
  <si>
    <t>大阪市※２</t>
  </si>
  <si>
    <t>伊賀鉄道</t>
  </si>
  <si>
    <t>養老鉄道</t>
  </si>
  <si>
    <t>-</t>
  </si>
  <si>
    <t>-</t>
  </si>
  <si>
    <t>-</t>
  </si>
  <si>
    <t>-</t>
  </si>
  <si>
    <t>名古屋ガイドウェイバス</t>
  </si>
  <si>
    <t>④新交通・モノレール［２０社］</t>
  </si>
  <si>
    <t>ひたちなか海浜鉄道</t>
  </si>
  <si>
    <t>資料６　安全関連設備投資・修繕費（事業者別）</t>
  </si>
  <si>
    <t>⑥路面電車［１９社］</t>
  </si>
  <si>
    <t>福島交通</t>
  </si>
  <si>
    <t>名古屋鉄道</t>
  </si>
  <si>
    <t>⑤中小民鉄［１４４社］　3/3</t>
  </si>
  <si>
    <t>⑤中小民鉄［１４４社］　2/3</t>
  </si>
  <si>
    <t>⑤中小民鉄［１４４社］　1/3</t>
  </si>
  <si>
    <t>平成20年４月～平成21年３月
（一部例外含む）</t>
  </si>
  <si>
    <t>名古屋臨海高速鉄道</t>
  </si>
  <si>
    <t>平成20年4月～平成21年3月</t>
  </si>
  <si>
    <t>東日本旅客鉄道</t>
  </si>
  <si>
    <t>日本貨物鉄道</t>
  </si>
  <si>
    <t>東武鉄道</t>
  </si>
  <si>
    <t>西武鉄道</t>
  </si>
  <si>
    <t>京成電鉄</t>
  </si>
  <si>
    <t>京王電鉄</t>
  </si>
  <si>
    <t>小田急電鉄</t>
  </si>
  <si>
    <t>東京急行電鉄※２</t>
  </si>
  <si>
    <t>京浜急行電鉄</t>
  </si>
  <si>
    <t>相模鉄道</t>
  </si>
  <si>
    <t>近畿日本鉄道</t>
  </si>
  <si>
    <t>湘南モノレール</t>
  </si>
  <si>
    <t>千葉都市モノレール</t>
  </si>
  <si>
    <t>多摩都市モノレール</t>
  </si>
  <si>
    <t>山万</t>
  </si>
  <si>
    <t>舞浜リゾートライン</t>
  </si>
  <si>
    <t>埼玉新都市交通</t>
  </si>
  <si>
    <t>横浜新都市交通</t>
  </si>
  <si>
    <t>新京成電鉄</t>
  </si>
  <si>
    <t>関東鉄道</t>
  </si>
  <si>
    <t>秩父鉄道</t>
  </si>
  <si>
    <t>上信電鉄</t>
  </si>
  <si>
    <t>上毛電気鉄道</t>
  </si>
  <si>
    <t>小湊鉄道</t>
  </si>
  <si>
    <t>北総鉄道</t>
  </si>
  <si>
    <t>富士急行</t>
  </si>
  <si>
    <t>銚子電気鉄道</t>
  </si>
  <si>
    <t>箱根登山鉄道</t>
  </si>
  <si>
    <t>真岡鐵道</t>
  </si>
  <si>
    <t>鹿島臨海鉄道</t>
  </si>
  <si>
    <t>神奈川臨海鉄道</t>
  </si>
  <si>
    <t>京葉臨海鉄道</t>
  </si>
  <si>
    <t>東京臨海高速鉄道</t>
  </si>
  <si>
    <t>東葉高速鉄道</t>
  </si>
  <si>
    <t>埼玉高速鉄道</t>
  </si>
  <si>
    <t>芝山鉄道</t>
  </si>
  <si>
    <t>-</t>
  </si>
  <si>
    <t>横浜高速鉄道</t>
  </si>
  <si>
    <t>成田空港高速鉄道※１</t>
  </si>
  <si>
    <t>千葉ニュータウン鉄道※１</t>
  </si>
  <si>
    <t>首都圏新都市鉄道</t>
  </si>
  <si>
    <t>成田高速鉄道アクセス※１</t>
  </si>
  <si>
    <t>御岳登山鉄道</t>
  </si>
  <si>
    <t>大山観光電鉄</t>
  </si>
  <si>
    <t>筑波観光鉄道</t>
  </si>
  <si>
    <t>東京急行電鉄※２</t>
  </si>
  <si>
    <t>※１　第３種鉄道事業者</t>
  </si>
  <si>
    <t>※２　大手民鉄と路面電車など、複数の事業者区分で事業を行っている事業者。</t>
  </si>
  <si>
    <t>　　このうち、万葉線、富山ライトレール、福井鉄道は、複数の事業者区分の設備投資実績等を一括して計上している。</t>
  </si>
  <si>
    <t>流鉄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</si>
</sst>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000_ "/>
    <numFmt numFmtId="179" formatCode="0.0%"/>
    <numFmt numFmtId="180" formatCode="#,##0;&quot;▲ &quot;#,##0"/>
    <numFmt numFmtId="181" formatCode="#,##0;&quot;△ &quot;#,##0"/>
    <numFmt numFmtId="182" formatCode="#,##0;[Red]#,##0"/>
    <numFmt numFmtId="183" formatCode="0.00_ "/>
    <numFmt numFmtId="184" formatCode="#,##0.0_ "/>
    <numFmt numFmtId="185" formatCode="#,##0.000_);[Red]\(#,##0.000\)"/>
    <numFmt numFmtId="186" formatCode="_ * #,##0.0_ ;_ * \-#,##0.0_ ;_ * &quot;-&quot;?_ ;_ @_ "/>
    <numFmt numFmtId="187" formatCode="_-#,##0.0_-;\-#,##0.0_-;_-\ &quot;-&quot;_-;_-@_-"/>
    <numFmt numFmtId="188" formatCode="0_ "/>
    <numFmt numFmtId="189" formatCode="0.0_);[Red]\(0.0\)"/>
    <numFmt numFmtId="190" formatCode="0.00_);[Red]\(0.00\)"/>
    <numFmt numFmtId="191" formatCode="0_);[Red]\(0\)"/>
    <numFmt numFmtId="192" formatCode="#,##0.0_);[Red]\(#,##0.0\)"/>
    <numFmt numFmtId="193" formatCode="#,##0.0;[Red]\-#,##0.0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.5"/>
      <color indexed="8"/>
      <name val="ＭＳ Ｐゴシック"/>
      <family val="3"/>
    </font>
    <font>
      <sz val="1.75"/>
      <color indexed="8"/>
      <name val="ＭＳ Ｐゴシック"/>
      <family val="3"/>
    </font>
    <font>
      <u val="single"/>
      <sz val="2"/>
      <color indexed="8"/>
      <name val="ＭＳ Ｐゴシック"/>
      <family val="3"/>
    </font>
    <font>
      <sz val="2.25"/>
      <color indexed="8"/>
      <name val="ＭＳ Ｐゴシック"/>
      <family val="3"/>
    </font>
    <font>
      <sz val="2.5"/>
      <color indexed="8"/>
      <name val="ＭＳ Ｐゴシック"/>
      <family val="3"/>
    </font>
    <font>
      <u val="single"/>
      <sz val="2.75"/>
      <color indexed="8"/>
      <name val="ＭＳ Ｐゴシック"/>
      <family val="3"/>
    </font>
    <font>
      <sz val="2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7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1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179" fontId="4" fillId="0" borderId="13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179" fontId="4" fillId="0" borderId="12" xfId="0" applyNumberFormat="1" applyFont="1" applyBorder="1" applyAlignment="1">
      <alignment/>
    </xf>
    <xf numFmtId="0" fontId="4" fillId="0" borderId="14" xfId="0" applyFont="1" applyBorder="1" applyAlignment="1">
      <alignment/>
    </xf>
    <xf numFmtId="41" fontId="4" fillId="0" borderId="13" xfId="0" applyNumberFormat="1" applyFont="1" applyBorder="1" applyAlignment="1">
      <alignment vertical="center"/>
    </xf>
    <xf numFmtId="41" fontId="4" fillId="0" borderId="11" xfId="0" applyNumberFormat="1" applyFont="1" applyBorder="1" applyAlignment="1">
      <alignment vertical="center"/>
    </xf>
    <xf numFmtId="41" fontId="4" fillId="0" borderId="1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38" fontId="7" fillId="0" borderId="15" xfId="0" applyNumberFormat="1" applyFont="1" applyFill="1" applyBorder="1" applyAlignment="1">
      <alignment vertical="center" wrapText="1"/>
    </xf>
    <xf numFmtId="41" fontId="7" fillId="0" borderId="11" xfId="49" applyNumberFormat="1" applyFont="1" applyFill="1" applyBorder="1" applyAlignment="1">
      <alignment vertical="center" wrapText="1"/>
    </xf>
    <xf numFmtId="38" fontId="7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38" fontId="7" fillId="0" borderId="16" xfId="49" applyFont="1" applyFill="1" applyBorder="1" applyAlignment="1">
      <alignment vertical="center" wrapText="1"/>
    </xf>
    <xf numFmtId="38" fontId="7" fillId="0" borderId="13" xfId="49" applyFont="1" applyFill="1" applyBorder="1" applyAlignment="1">
      <alignment vertical="center" wrapText="1"/>
    </xf>
    <xf numFmtId="179" fontId="7" fillId="0" borderId="13" xfId="42" applyNumberFormat="1" applyFont="1" applyFill="1" applyBorder="1" applyAlignment="1">
      <alignment vertical="center" wrapText="1"/>
    </xf>
    <xf numFmtId="179" fontId="7" fillId="0" borderId="17" xfId="42" applyNumberFormat="1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/>
    </xf>
    <xf numFmtId="38" fontId="7" fillId="0" borderId="19" xfId="49" applyFont="1" applyFill="1" applyBorder="1" applyAlignment="1">
      <alignment vertical="center" wrapText="1"/>
    </xf>
    <xf numFmtId="38" fontId="7" fillId="0" borderId="11" xfId="49" applyFont="1" applyFill="1" applyBorder="1" applyAlignment="1">
      <alignment vertical="center" wrapText="1"/>
    </xf>
    <xf numFmtId="179" fontId="7" fillId="0" borderId="11" xfId="42" applyNumberFormat="1" applyFont="1" applyFill="1" applyBorder="1" applyAlignment="1">
      <alignment vertical="center" wrapText="1"/>
    </xf>
    <xf numFmtId="179" fontId="7" fillId="0" borderId="20" xfId="42" applyNumberFormat="1" applyFont="1" applyFill="1" applyBorder="1" applyAlignment="1">
      <alignment vertical="center" wrapText="1"/>
    </xf>
    <xf numFmtId="176" fontId="0" fillId="0" borderId="18" xfId="0" applyNumberFormat="1" applyFont="1" applyFill="1" applyBorder="1" applyAlignment="1">
      <alignment vertical="center" shrinkToFit="1"/>
    </xf>
    <xf numFmtId="176" fontId="7" fillId="0" borderId="19" xfId="0" applyNumberFormat="1" applyFont="1" applyFill="1" applyBorder="1" applyAlignment="1">
      <alignment vertical="center" wrapText="1"/>
    </xf>
    <xf numFmtId="176" fontId="7" fillId="0" borderId="11" xfId="0" applyNumberFormat="1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 shrinkToFit="1"/>
    </xf>
    <xf numFmtId="177" fontId="7" fillId="0" borderId="19" xfId="0" applyNumberFormat="1" applyFont="1" applyFill="1" applyBorder="1" applyAlignment="1">
      <alignment vertical="center" wrapText="1"/>
    </xf>
    <xf numFmtId="177" fontId="7" fillId="0" borderId="11" xfId="0" applyNumberFormat="1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/>
    </xf>
    <xf numFmtId="38" fontId="7" fillId="0" borderId="22" xfId="49" applyFont="1" applyFill="1" applyBorder="1" applyAlignment="1">
      <alignment vertical="center" wrapText="1"/>
    </xf>
    <xf numFmtId="38" fontId="7" fillId="0" borderId="23" xfId="49" applyFont="1" applyFill="1" applyBorder="1" applyAlignment="1">
      <alignment vertical="center" wrapText="1"/>
    </xf>
    <xf numFmtId="179" fontId="7" fillId="0" borderId="23" xfId="42" applyNumberFormat="1" applyFont="1" applyFill="1" applyBorder="1" applyAlignment="1">
      <alignment vertical="center" wrapText="1"/>
    </xf>
    <xf numFmtId="179" fontId="7" fillId="0" borderId="24" xfId="42" applyNumberFormat="1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/>
    </xf>
    <xf numFmtId="38" fontId="7" fillId="0" borderId="26" xfId="0" applyNumberFormat="1" applyFont="1" applyFill="1" applyBorder="1" applyAlignment="1">
      <alignment vertical="center" wrapText="1"/>
    </xf>
    <xf numFmtId="179" fontId="7" fillId="0" borderId="27" xfId="42" applyNumberFormat="1" applyFont="1" applyFill="1" applyBorder="1" applyAlignment="1">
      <alignment vertical="center" wrapText="1"/>
    </xf>
    <xf numFmtId="179" fontId="7" fillId="0" borderId="28" xfId="42" applyNumberFormat="1" applyFont="1" applyFill="1" applyBorder="1" applyAlignment="1">
      <alignment vertical="center" wrapText="1"/>
    </xf>
    <xf numFmtId="179" fontId="7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1" fontId="7" fillId="0" borderId="19" xfId="0" applyNumberFormat="1" applyFont="1" applyFill="1" applyBorder="1" applyAlignment="1">
      <alignment horizontal="right" vertical="center" wrapText="1"/>
    </xf>
    <xf numFmtId="38" fontId="0" fillId="0" borderId="18" xfId="49" applyFont="1" applyFill="1" applyBorder="1" applyAlignment="1">
      <alignment horizontal="left" vertical="center"/>
    </xf>
    <xf numFmtId="0" fontId="0" fillId="0" borderId="29" xfId="0" applyFont="1" applyFill="1" applyBorder="1" applyAlignment="1">
      <alignment vertical="center"/>
    </xf>
    <xf numFmtId="179" fontId="7" fillId="0" borderId="10" xfId="42" applyNumberFormat="1" applyFont="1" applyFill="1" applyBorder="1" applyAlignment="1">
      <alignment vertical="center" wrapText="1"/>
    </xf>
    <xf numFmtId="179" fontId="7" fillId="0" borderId="30" xfId="42" applyNumberFormat="1" applyFont="1" applyFill="1" applyBorder="1" applyAlignment="1">
      <alignment vertical="center" wrapText="1"/>
    </xf>
    <xf numFmtId="176" fontId="0" fillId="0" borderId="0" xfId="0" applyNumberFormat="1" applyFont="1" applyFill="1" applyBorder="1" applyAlignment="1">
      <alignment vertical="center" wrapText="1"/>
    </xf>
    <xf numFmtId="179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41" fontId="7" fillId="0" borderId="32" xfId="49" applyNumberFormat="1" applyFont="1" applyFill="1" applyBorder="1" applyAlignment="1">
      <alignment vertical="center" wrapText="1"/>
    </xf>
    <xf numFmtId="41" fontId="7" fillId="0" borderId="13" xfId="49" applyNumberFormat="1" applyFont="1" applyFill="1" applyBorder="1" applyAlignment="1">
      <alignment vertical="center" wrapText="1"/>
    </xf>
    <xf numFmtId="41" fontId="7" fillId="0" borderId="33" xfId="0" applyNumberFormat="1" applyFont="1" applyFill="1" applyBorder="1" applyAlignment="1">
      <alignment vertical="center" wrapText="1"/>
    </xf>
    <xf numFmtId="41" fontId="7" fillId="0" borderId="11" xfId="0" applyNumberFormat="1" applyFont="1" applyFill="1" applyBorder="1" applyAlignment="1">
      <alignment vertical="center" wrapText="1"/>
    </xf>
    <xf numFmtId="41" fontId="7" fillId="0" borderId="33" xfId="49" applyNumberFormat="1" applyFont="1" applyFill="1" applyBorder="1" applyAlignment="1">
      <alignment vertical="center" wrapText="1"/>
    </xf>
    <xf numFmtId="41" fontId="7" fillId="0" borderId="34" xfId="0" applyNumberFormat="1" applyFont="1" applyFill="1" applyBorder="1" applyAlignment="1">
      <alignment vertical="center" wrapText="1"/>
    </xf>
    <xf numFmtId="41" fontId="7" fillId="0" borderId="10" xfId="0" applyNumberFormat="1" applyFont="1" applyFill="1" applyBorder="1" applyAlignment="1">
      <alignment vertical="center" wrapText="1"/>
    </xf>
    <xf numFmtId="41" fontId="7" fillId="0" borderId="0" xfId="49" applyNumberFormat="1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vertical="center" wrapText="1"/>
    </xf>
    <xf numFmtId="176" fontId="0" fillId="0" borderId="0" xfId="0" applyNumberFormat="1" applyFont="1" applyFill="1" applyBorder="1" applyAlignment="1">
      <alignment vertical="center"/>
    </xf>
    <xf numFmtId="41" fontId="7" fillId="0" borderId="32" xfId="0" applyNumberFormat="1" applyFont="1" applyFill="1" applyBorder="1" applyAlignment="1">
      <alignment vertical="center" wrapText="1"/>
    </xf>
    <xf numFmtId="41" fontId="7" fillId="0" borderId="13" xfId="0" applyNumberFormat="1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shrinkToFit="1"/>
    </xf>
    <xf numFmtId="0" fontId="0" fillId="0" borderId="35" xfId="0" applyFont="1" applyFill="1" applyBorder="1" applyAlignment="1">
      <alignment horizontal="left" vertical="center"/>
    </xf>
    <xf numFmtId="176" fontId="0" fillId="0" borderId="35" xfId="0" applyNumberFormat="1" applyFont="1" applyFill="1" applyBorder="1" applyAlignment="1">
      <alignment vertical="center" shrinkToFit="1"/>
    </xf>
    <xf numFmtId="0" fontId="0" fillId="0" borderId="35" xfId="0" applyFont="1" applyFill="1" applyBorder="1" applyAlignment="1">
      <alignment vertical="center"/>
    </xf>
    <xf numFmtId="177" fontId="0" fillId="0" borderId="35" xfId="0" applyNumberFormat="1" applyFont="1" applyFill="1" applyBorder="1" applyAlignment="1">
      <alignment vertical="center" shrinkToFit="1"/>
    </xf>
    <xf numFmtId="0" fontId="0" fillId="0" borderId="36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1" fontId="7" fillId="0" borderId="37" xfId="49" applyNumberFormat="1" applyFont="1" applyFill="1" applyBorder="1" applyAlignment="1">
      <alignment vertical="center" wrapText="1"/>
    </xf>
    <xf numFmtId="41" fontId="7" fillId="0" borderId="23" xfId="49" applyNumberFormat="1" applyFont="1" applyFill="1" applyBorder="1" applyAlignment="1">
      <alignment vertical="center" wrapText="1"/>
    </xf>
    <xf numFmtId="176" fontId="0" fillId="0" borderId="31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Alignment="1">
      <alignment vertical="center"/>
    </xf>
    <xf numFmtId="0" fontId="0" fillId="0" borderId="38" xfId="0" applyFont="1" applyFill="1" applyBorder="1" applyAlignment="1">
      <alignment horizontal="left" vertical="center"/>
    </xf>
    <xf numFmtId="176" fontId="0" fillId="0" borderId="18" xfId="0" applyNumberFormat="1" applyFont="1" applyFill="1" applyBorder="1" applyAlignment="1">
      <alignment horizontal="left" vertical="center" shrinkToFit="1"/>
    </xf>
    <xf numFmtId="0" fontId="0" fillId="0" borderId="18" xfId="0" applyFont="1" applyFill="1" applyBorder="1" applyAlignment="1">
      <alignment horizontal="left" vertical="center" wrapText="1"/>
    </xf>
    <xf numFmtId="179" fontId="7" fillId="0" borderId="11" xfId="49" applyNumberFormat="1" applyFont="1" applyFill="1" applyBorder="1" applyAlignment="1">
      <alignment vertical="center" wrapText="1"/>
    </xf>
    <xf numFmtId="179" fontId="7" fillId="0" borderId="20" xfId="49" applyNumberFormat="1" applyFont="1" applyFill="1" applyBorder="1" applyAlignment="1">
      <alignment vertical="center" wrapText="1"/>
    </xf>
    <xf numFmtId="41" fontId="7" fillId="0" borderId="37" xfId="0" applyNumberFormat="1" applyFont="1" applyFill="1" applyBorder="1" applyAlignment="1">
      <alignment vertical="center" wrapText="1"/>
    </xf>
    <xf numFmtId="41" fontId="7" fillId="0" borderId="23" xfId="0" applyNumberFormat="1" applyFont="1" applyFill="1" applyBorder="1" applyAlignment="1">
      <alignment vertical="center" wrapText="1"/>
    </xf>
    <xf numFmtId="179" fontId="7" fillId="0" borderId="11" xfId="42" applyNumberFormat="1" applyFont="1" applyFill="1" applyBorder="1" applyAlignment="1">
      <alignment vertical="center" wrapText="1"/>
    </xf>
    <xf numFmtId="179" fontId="7" fillId="0" borderId="20" xfId="42" applyNumberFormat="1" applyFont="1" applyFill="1" applyBorder="1" applyAlignment="1">
      <alignment vertical="center" wrapText="1"/>
    </xf>
    <xf numFmtId="41" fontId="7" fillId="0" borderId="19" xfId="0" applyNumberFormat="1" applyFont="1" applyFill="1" applyBorder="1" applyAlignment="1">
      <alignment vertical="center" wrapText="1"/>
    </xf>
    <xf numFmtId="41" fontId="7" fillId="0" borderId="39" xfId="49" applyNumberFormat="1" applyFont="1" applyFill="1" applyBorder="1" applyAlignment="1">
      <alignment vertical="center" wrapText="1"/>
    </xf>
    <xf numFmtId="179" fontId="7" fillId="0" borderId="39" xfId="42" applyNumberFormat="1" applyFont="1" applyFill="1" applyBorder="1" applyAlignment="1">
      <alignment vertical="center" wrapText="1"/>
    </xf>
    <xf numFmtId="179" fontId="7" fillId="0" borderId="40" xfId="42" applyNumberFormat="1" applyFont="1" applyFill="1" applyBorder="1" applyAlignment="1">
      <alignment vertical="center" wrapText="1"/>
    </xf>
    <xf numFmtId="179" fontId="7" fillId="0" borderId="11" xfId="0" applyNumberFormat="1" applyFont="1" applyFill="1" applyBorder="1" applyAlignment="1">
      <alignment vertical="center" wrapText="1"/>
    </xf>
    <xf numFmtId="179" fontId="7" fillId="0" borderId="20" xfId="0" applyNumberFormat="1" applyFont="1" applyFill="1" applyBorder="1" applyAlignment="1">
      <alignment vertical="center" wrapText="1"/>
    </xf>
    <xf numFmtId="179" fontId="7" fillId="0" borderId="10" xfId="42" applyNumberFormat="1" applyFont="1" applyFill="1" applyBorder="1" applyAlignment="1">
      <alignment vertical="center" wrapText="1"/>
    </xf>
    <xf numFmtId="179" fontId="7" fillId="0" borderId="30" xfId="42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76" fontId="0" fillId="0" borderId="18" xfId="0" applyNumberFormat="1" applyFont="1" applyFill="1" applyBorder="1" applyAlignment="1">
      <alignment horizontal="left" vertical="center"/>
    </xf>
    <xf numFmtId="38" fontId="0" fillId="0" borderId="0" xfId="49" applyFont="1" applyFill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35" xfId="0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41" fontId="7" fillId="0" borderId="42" xfId="49" applyNumberFormat="1" applyFont="1" applyFill="1" applyBorder="1" applyAlignment="1">
      <alignment vertical="center" wrapText="1"/>
    </xf>
    <xf numFmtId="41" fontId="7" fillId="0" borderId="19" xfId="49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top" wrapText="1"/>
    </xf>
    <xf numFmtId="179" fontId="7" fillId="0" borderId="20" xfId="42" applyNumberFormat="1" applyFont="1" applyFill="1" applyBorder="1" applyAlignment="1">
      <alignment horizontal="right" vertical="center" wrapText="1"/>
    </xf>
    <xf numFmtId="179" fontId="7" fillId="0" borderId="11" xfId="42" applyNumberFormat="1" applyFont="1" applyFill="1" applyBorder="1" applyAlignment="1">
      <alignment horizontal="right" vertical="center" wrapText="1"/>
    </xf>
    <xf numFmtId="176" fontId="7" fillId="0" borderId="22" xfId="0" applyNumberFormat="1" applyFont="1" applyFill="1" applyBorder="1" applyAlignment="1">
      <alignment vertical="center" wrapText="1"/>
    </xf>
    <xf numFmtId="176" fontId="7" fillId="0" borderId="23" xfId="0" applyNumberFormat="1" applyFont="1" applyFill="1" applyBorder="1" applyAlignment="1">
      <alignment vertical="center" wrapText="1"/>
    </xf>
    <xf numFmtId="41" fontId="7" fillId="0" borderId="33" xfId="0" applyNumberFormat="1" applyFont="1" applyFill="1" applyBorder="1" applyAlignment="1">
      <alignment horizontal="right" vertical="center" wrapText="1"/>
    </xf>
    <xf numFmtId="41" fontId="7" fillId="0" borderId="33" xfId="49" applyNumberFormat="1" applyFont="1" applyFill="1" applyBorder="1" applyAlignment="1">
      <alignment horizontal="right" vertical="center" wrapText="1"/>
    </xf>
    <xf numFmtId="41" fontId="7" fillId="0" borderId="32" xfId="0" applyNumberFormat="1" applyFont="1" applyFill="1" applyBorder="1" applyAlignment="1">
      <alignment horizontal="right" vertical="center" wrapText="1"/>
    </xf>
    <xf numFmtId="41" fontId="7" fillId="0" borderId="37" xfId="0" applyNumberFormat="1" applyFont="1" applyFill="1" applyBorder="1" applyAlignment="1">
      <alignment horizontal="right" vertical="center" wrapText="1"/>
    </xf>
    <xf numFmtId="41" fontId="7" fillId="0" borderId="19" xfId="0" applyNumberFormat="1" applyFont="1" applyFill="1" applyBorder="1" applyAlignment="1">
      <alignment horizontal="right" vertical="center" wrapText="1"/>
    </xf>
    <xf numFmtId="41" fontId="7" fillId="0" borderId="43" xfId="0" applyNumberFormat="1" applyFont="1" applyFill="1" applyBorder="1" applyAlignment="1">
      <alignment horizontal="right" vertical="center" wrapText="1"/>
    </xf>
    <xf numFmtId="38" fontId="7" fillId="0" borderId="36" xfId="0" applyNumberFormat="1" applyFont="1" applyFill="1" applyBorder="1" applyAlignment="1">
      <alignment vertical="center" wrapText="1"/>
    </xf>
    <xf numFmtId="38" fontId="7" fillId="0" borderId="27" xfId="0" applyNumberFormat="1" applyFont="1" applyFill="1" applyBorder="1" applyAlignment="1">
      <alignment vertical="center" wrapText="1"/>
    </xf>
    <xf numFmtId="41" fontId="7" fillId="0" borderId="22" xfId="0" applyNumberFormat="1" applyFont="1" applyFill="1" applyBorder="1" applyAlignment="1">
      <alignment vertical="center" wrapText="1"/>
    </xf>
    <xf numFmtId="41" fontId="7" fillId="0" borderId="23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33" borderId="44" xfId="0" applyFont="1" applyFill="1" applyBorder="1" applyAlignment="1">
      <alignment horizontal="right" vertical="center"/>
    </xf>
    <xf numFmtId="0" fontId="0" fillId="33" borderId="42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0" fillId="33" borderId="45" xfId="0" applyFont="1" applyFill="1" applyBorder="1" applyAlignment="1">
      <alignment horizontal="center" vertical="center" wrapText="1"/>
    </xf>
    <xf numFmtId="0" fontId="0" fillId="33" borderId="46" xfId="0" applyFont="1" applyFill="1" applyBorder="1" applyAlignment="1">
      <alignment horizontal="right" vertical="center"/>
    </xf>
    <xf numFmtId="41" fontId="7" fillId="0" borderId="13" xfId="0" applyNumberFormat="1" applyFont="1" applyFill="1" applyBorder="1" applyAlignment="1">
      <alignment vertical="center" wrapText="1"/>
    </xf>
    <xf numFmtId="41" fontId="7" fillId="0" borderId="11" xfId="0" applyNumberFormat="1" applyFont="1" applyFill="1" applyBorder="1" applyAlignment="1">
      <alignment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vertical="center"/>
    </xf>
    <xf numFmtId="176" fontId="7" fillId="0" borderId="19" xfId="0" applyNumberFormat="1" applyFont="1" applyFill="1" applyBorder="1" applyAlignment="1">
      <alignment horizontal="right" vertical="center" wrapText="1"/>
    </xf>
    <xf numFmtId="3" fontId="7" fillId="0" borderId="19" xfId="0" applyNumberFormat="1" applyFont="1" applyFill="1" applyBorder="1" applyAlignment="1">
      <alignment horizontal="right" vertical="center" wrapText="1"/>
    </xf>
    <xf numFmtId="3" fontId="7" fillId="0" borderId="11" xfId="0" applyNumberFormat="1" applyFont="1" applyFill="1" applyBorder="1" applyAlignment="1">
      <alignment vertical="center" wrapText="1"/>
    </xf>
    <xf numFmtId="38" fontId="7" fillId="0" borderId="19" xfId="49" applyFont="1" applyFill="1" applyBorder="1" applyAlignment="1">
      <alignment horizontal="right" vertical="center" wrapText="1"/>
    </xf>
    <xf numFmtId="0" fontId="0" fillId="0" borderId="31" xfId="0" applyFont="1" applyFill="1" applyBorder="1" applyAlignment="1">
      <alignment vertical="center"/>
    </xf>
    <xf numFmtId="176" fontId="7" fillId="0" borderId="33" xfId="0" applyNumberFormat="1" applyFont="1" applyFill="1" applyBorder="1" applyAlignment="1">
      <alignment vertical="center" wrapText="1"/>
    </xf>
    <xf numFmtId="0" fontId="0" fillId="33" borderId="33" xfId="0" applyFont="1" applyFill="1" applyBorder="1" applyAlignment="1">
      <alignment horizontal="center" vertical="center" wrapText="1"/>
    </xf>
    <xf numFmtId="38" fontId="0" fillId="0" borderId="0" xfId="49" applyFont="1" applyFill="1" applyAlignment="1">
      <alignment vertical="center"/>
    </xf>
    <xf numFmtId="0" fontId="0" fillId="33" borderId="37" xfId="0" applyFont="1" applyFill="1" applyBorder="1" applyAlignment="1">
      <alignment horizontal="center" vertical="center" wrapText="1"/>
    </xf>
    <xf numFmtId="41" fontId="7" fillId="0" borderId="33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 wrapText="1"/>
    </xf>
    <xf numFmtId="0" fontId="0" fillId="0" borderId="48" xfId="0" applyFont="1" applyFill="1" applyBorder="1" applyAlignment="1">
      <alignment vertical="center"/>
    </xf>
    <xf numFmtId="0" fontId="4" fillId="33" borderId="49" xfId="0" applyFont="1" applyFill="1" applyBorder="1" applyAlignment="1">
      <alignment vertical="center"/>
    </xf>
    <xf numFmtId="0" fontId="4" fillId="33" borderId="50" xfId="0" applyFont="1" applyFill="1" applyBorder="1" applyAlignment="1">
      <alignment vertical="center"/>
    </xf>
    <xf numFmtId="0" fontId="4" fillId="0" borderId="51" xfId="0" applyFont="1" applyBorder="1" applyAlignment="1">
      <alignment horizontal="right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3" borderId="38" xfId="0" applyFont="1" applyFill="1" applyBorder="1" applyAlignment="1">
      <alignment vertical="center"/>
    </xf>
    <xf numFmtId="0" fontId="0" fillId="33" borderId="5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right" vertical="center"/>
    </xf>
    <xf numFmtId="0" fontId="9" fillId="0" borderId="53" xfId="0" applyFont="1" applyFill="1" applyBorder="1" applyAlignment="1">
      <alignment vertical="center"/>
    </xf>
    <xf numFmtId="0" fontId="0" fillId="33" borderId="54" xfId="0" applyFont="1" applyFill="1" applyBorder="1" applyAlignment="1">
      <alignment vertical="center"/>
    </xf>
    <xf numFmtId="0" fontId="0" fillId="33" borderId="55" xfId="0" applyFont="1" applyFill="1" applyBorder="1" applyAlignment="1">
      <alignment vertical="center"/>
    </xf>
    <xf numFmtId="177" fontId="9" fillId="0" borderId="51" xfId="0" applyNumberFormat="1" applyFont="1" applyFill="1" applyBorder="1" applyAlignment="1">
      <alignment vertical="center" shrinkToFit="1"/>
    </xf>
    <xf numFmtId="0" fontId="9" fillId="0" borderId="51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安全関連投資実績（百万円）
</a:t>
            </a:r>
            <a:r>
              <a:rPr lang="en-US" cap="none" sz="2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鉄道営業収入（百万円）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資料６!#REF!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資料６!#REF!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資料６!#REF!</c:f>
              <c:numCache>
                <c:ptCount val="1"/>
                <c:pt idx="0">
                  <c:v>1</c:v>
                </c:pt>
              </c:numCache>
            </c:numRef>
          </c:val>
        </c:ser>
        <c:axId val="261057"/>
        <c:axId val="2349514"/>
      </c:barChart>
      <c:catAx>
        <c:axId val="2610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49514"/>
        <c:crosses val="autoZero"/>
        <c:auto val="1"/>
        <c:lblOffset val="100"/>
        <c:tickLblSkip val="1"/>
        <c:noMultiLvlLbl val="0"/>
      </c:catAx>
      <c:valAx>
        <c:axId val="2349514"/>
        <c:scaling>
          <c:orientation val="minMax"/>
          <c:max val="0.3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1057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安全関連投資実績（百万円）
</a:t>
            </a:r>
            <a:r>
              <a:rPr lang="en-US" cap="none" sz="275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鉄道事業固定資産（百万円）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安全関連投資実績／鉄道事業固定資産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資料６!#REF!</c:f>
              <c:numCache>
                <c:ptCount val="1"/>
                <c:pt idx="0">
                  <c:v>1</c:v>
                </c:pt>
              </c:numCache>
            </c:numRef>
          </c:val>
        </c:ser>
        <c:axId val="21145627"/>
        <c:axId val="56092916"/>
      </c:barChart>
      <c:catAx>
        <c:axId val="211456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56092916"/>
        <c:crosses val="autoZero"/>
        <c:auto val="1"/>
        <c:lblOffset val="100"/>
        <c:tickLblSkip val="1"/>
        <c:noMultiLvlLbl val="0"/>
      </c:catAx>
      <c:valAx>
        <c:axId val="560929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145627"/>
        <c:crossesAt val="1"/>
        <c:crossBetween val="between"/>
        <c:dispUnits/>
        <c:majorUnit val="0.0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施設・車両の修繕費（百万円）
</a:t>
            </a:r>
            <a:r>
              <a:rPr lang="en-US" cap="none" sz="275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鉄道営業収入（百万円）
</a:t>
            </a:r>
            <a:r>
              <a:rPr lang="en-US" cap="none" sz="275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安全関連投資実績／鉄道事業固定資産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資料６!#REF!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資料６!#REF!</c:f>
              <c:numCache>
                <c:ptCount val="1"/>
                <c:pt idx="0">
                  <c:v>1</c:v>
                </c:pt>
              </c:numCache>
            </c:numRef>
          </c:val>
        </c:ser>
        <c:axId val="35074197"/>
        <c:axId val="47232318"/>
      </c:barChart>
      <c:catAx>
        <c:axId val="350741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47232318"/>
        <c:crosses val="autoZero"/>
        <c:auto val="1"/>
        <c:lblOffset val="100"/>
        <c:tickLblSkip val="1"/>
        <c:noMultiLvlLbl val="0"/>
      </c:catAx>
      <c:valAx>
        <c:axId val="47232318"/>
        <c:scaling>
          <c:orientation val="minMax"/>
          <c:max val="0.3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074197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施設・車両の修繕費（百万円）
</a:t>
            </a:r>
            <a:r>
              <a:rPr lang="en-US" cap="none" sz="275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鉄道事業固定資産（百万円）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安全関連投資実績／鉄道事業固定資産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資料６!#REF!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資料６!#REF!</c:f>
              <c:numCache>
                <c:ptCount val="1"/>
                <c:pt idx="0">
                  <c:v>1</c:v>
                </c:pt>
              </c:numCache>
            </c:numRef>
          </c:val>
        </c:ser>
        <c:axId val="22437679"/>
        <c:axId val="612520"/>
      </c:barChart>
      <c:catAx>
        <c:axId val="224376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612520"/>
        <c:crosses val="autoZero"/>
        <c:auto val="1"/>
        <c:lblOffset val="100"/>
        <c:tickLblSkip val="1"/>
        <c:noMultiLvlLbl val="0"/>
      </c:catAx>
      <c:valAx>
        <c:axId val="612520"/>
        <c:scaling>
          <c:orientation val="minMax"/>
          <c:max val="0.1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37679"/>
        <c:crossesAt val="1"/>
        <c:crossBetween val="between"/>
        <c:dispUnits/>
        <c:majorUnit val="0.0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安全関連投資実績（百万円）
</a:t>
            </a:r>
            <a:r>
              <a:rPr lang="en-US" cap="none" sz="2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走行キロ（百万キロ）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資料６!#REF!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資料６!#REF!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資料６!#REF!</c:f>
              <c:numCache>
                <c:ptCount val="1"/>
                <c:pt idx="0">
                  <c:v>1</c:v>
                </c:pt>
              </c:numCache>
            </c:numRef>
          </c:val>
        </c:ser>
        <c:axId val="5512681"/>
        <c:axId val="49614130"/>
      </c:barChart>
      <c:catAx>
        <c:axId val="55126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614130"/>
        <c:crosses val="autoZero"/>
        <c:auto val="1"/>
        <c:lblOffset val="100"/>
        <c:tickLblSkip val="1"/>
        <c:noMultiLvlLbl val="0"/>
      </c:catAx>
      <c:valAx>
        <c:axId val="49614130"/>
        <c:scaling>
          <c:orientation val="minMax"/>
          <c:max val="4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2681"/>
        <c:crossesAt val="1"/>
        <c:crossBetween val="between"/>
        <c:dispUnits/>
        <c:majorUnit val="20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施設・車両の修繕費（百万円）
</a:t>
            </a:r>
            <a:r>
              <a:rPr lang="en-US" cap="none" sz="275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走行キロ（百万キロ）
</a:t>
            </a:r>
            <a:r>
              <a:rPr lang="en-US" cap="none" sz="275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資料６!#REF!</c:f>
              <c:numCache>
                <c:ptCount val="1"/>
                <c:pt idx="0">
                  <c:v>1</c:v>
                </c:pt>
              </c:numCache>
            </c:numRef>
          </c:val>
        </c:ser>
        <c:axId val="43873987"/>
        <c:axId val="59321564"/>
      </c:barChart>
      <c:catAx>
        <c:axId val="438739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59321564"/>
        <c:crosses val="autoZero"/>
        <c:auto val="1"/>
        <c:lblOffset val="100"/>
        <c:tickLblSkip val="1"/>
        <c:noMultiLvlLbl val="0"/>
      </c:catAx>
      <c:valAx>
        <c:axId val="59321564"/>
        <c:scaling>
          <c:orientation val="minMax"/>
          <c:max val="2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873987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施設・車両の修繕費（百万円）
営業キロ（キロ）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資料６!#REF!</c:f>
              <c:numCache>
                <c:ptCount val="1"/>
                <c:pt idx="0">
                  <c:v>1</c:v>
                </c:pt>
              </c:numCache>
            </c:numRef>
          </c:val>
        </c:ser>
        <c:axId val="64132029"/>
        <c:axId val="40317350"/>
      </c:barChart>
      <c:catAx>
        <c:axId val="641320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40317350"/>
        <c:crosses val="autoZero"/>
        <c:auto val="1"/>
        <c:lblOffset val="100"/>
        <c:tickLblSkip val="1"/>
        <c:noMultiLvlLbl val="0"/>
      </c:catAx>
      <c:valAx>
        <c:axId val="40317350"/>
        <c:scaling>
          <c:orientation val="minMax"/>
          <c:max val="2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132029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安全関連投資実績（百万円）
</a:t>
            </a:r>
            <a:r>
              <a:rPr lang="en-US" cap="none" sz="275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営業キロ（キロ）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資料６!#REF!</c:f>
              <c:numCache>
                <c:ptCount val="1"/>
                <c:pt idx="0">
                  <c:v>1</c:v>
                </c:pt>
              </c:numCache>
            </c:numRef>
          </c:val>
        </c:ser>
        <c:axId val="27311831"/>
        <c:axId val="44479888"/>
      </c:barChart>
      <c:catAx>
        <c:axId val="273118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44479888"/>
        <c:crosses val="autoZero"/>
        <c:auto val="1"/>
        <c:lblOffset val="100"/>
        <c:tickLblSkip val="1"/>
        <c:noMultiLvlLbl val="0"/>
      </c:catAx>
      <c:valAx>
        <c:axId val="44479888"/>
        <c:scaling>
          <c:orientation val="minMax"/>
          <c:max val="4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311831"/>
        <c:crossesAt val="1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1</xdr:col>
      <xdr:colOff>9525</xdr:colOff>
      <xdr:row>6</xdr:row>
      <xdr:rowOff>228600</xdr:rowOff>
    </xdr:to>
    <xdr:sp>
      <xdr:nvSpPr>
        <xdr:cNvPr id="2" name="Line 2"/>
        <xdr:cNvSpPr>
          <a:spLocks/>
        </xdr:cNvSpPr>
      </xdr:nvSpPr>
      <xdr:spPr>
        <a:xfrm>
          <a:off x="0" y="914400"/>
          <a:ext cx="24955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9525</xdr:rowOff>
    </xdr:from>
    <xdr:to>
      <xdr:col>1</xdr:col>
      <xdr:colOff>9525</xdr:colOff>
      <xdr:row>20</xdr:row>
      <xdr:rowOff>228600</xdr:rowOff>
    </xdr:to>
    <xdr:sp>
      <xdr:nvSpPr>
        <xdr:cNvPr id="3" name="Line 3"/>
        <xdr:cNvSpPr>
          <a:spLocks/>
        </xdr:cNvSpPr>
      </xdr:nvSpPr>
      <xdr:spPr>
        <a:xfrm>
          <a:off x="0" y="4495800"/>
          <a:ext cx="24955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9525</xdr:rowOff>
    </xdr:from>
    <xdr:to>
      <xdr:col>1</xdr:col>
      <xdr:colOff>9525</xdr:colOff>
      <xdr:row>87</xdr:row>
      <xdr:rowOff>190500</xdr:rowOff>
    </xdr:to>
    <xdr:sp>
      <xdr:nvSpPr>
        <xdr:cNvPr id="4" name="Line 4"/>
        <xdr:cNvSpPr>
          <a:spLocks/>
        </xdr:cNvSpPr>
      </xdr:nvSpPr>
      <xdr:spPr>
        <a:xfrm>
          <a:off x="0" y="16764000"/>
          <a:ext cx="24955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9525</xdr:colOff>
      <xdr:row>110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220027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111</xdr:row>
      <xdr:rowOff>9525</xdr:rowOff>
    </xdr:from>
    <xdr:to>
      <xdr:col>1</xdr:col>
      <xdr:colOff>9525</xdr:colOff>
      <xdr:row>113</xdr:row>
      <xdr:rowOff>190500</xdr:rowOff>
    </xdr:to>
    <xdr:sp>
      <xdr:nvSpPr>
        <xdr:cNvPr id="6" name="Line 6"/>
        <xdr:cNvSpPr>
          <a:spLocks/>
        </xdr:cNvSpPr>
      </xdr:nvSpPr>
      <xdr:spPr>
        <a:xfrm>
          <a:off x="0" y="22240875"/>
          <a:ext cx="24955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271</xdr:row>
      <xdr:rowOff>9525</xdr:rowOff>
    </xdr:from>
    <xdr:to>
      <xdr:col>1</xdr:col>
      <xdr:colOff>9525</xdr:colOff>
      <xdr:row>273</xdr:row>
      <xdr:rowOff>190500</xdr:rowOff>
    </xdr:to>
    <xdr:sp>
      <xdr:nvSpPr>
        <xdr:cNvPr id="10" name="Line 10"/>
        <xdr:cNvSpPr>
          <a:spLocks/>
        </xdr:cNvSpPr>
      </xdr:nvSpPr>
      <xdr:spPr>
        <a:xfrm>
          <a:off x="0" y="53482875"/>
          <a:ext cx="24955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182</xdr:row>
      <xdr:rowOff>9525</xdr:rowOff>
    </xdr:from>
    <xdr:to>
      <xdr:col>1</xdr:col>
      <xdr:colOff>9525</xdr:colOff>
      <xdr:row>184</xdr:row>
      <xdr:rowOff>190500</xdr:rowOff>
    </xdr:to>
    <xdr:sp>
      <xdr:nvSpPr>
        <xdr:cNvPr id="11" name="Line 11"/>
        <xdr:cNvSpPr>
          <a:spLocks/>
        </xdr:cNvSpPr>
      </xdr:nvSpPr>
      <xdr:spPr>
        <a:xfrm>
          <a:off x="0" y="35956875"/>
          <a:ext cx="24955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9525</xdr:colOff>
      <xdr:row>252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49549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9525</xdr:rowOff>
    </xdr:from>
    <xdr:to>
      <xdr:col>1</xdr:col>
      <xdr:colOff>9525</xdr:colOff>
      <xdr:row>70</xdr:row>
      <xdr:rowOff>190500</xdr:rowOff>
    </xdr:to>
    <xdr:sp>
      <xdr:nvSpPr>
        <xdr:cNvPr id="14" name="Line 26"/>
        <xdr:cNvSpPr>
          <a:spLocks/>
        </xdr:cNvSpPr>
      </xdr:nvSpPr>
      <xdr:spPr>
        <a:xfrm>
          <a:off x="0" y="12954000"/>
          <a:ext cx="24955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230</xdr:row>
      <xdr:rowOff>0</xdr:rowOff>
    </xdr:from>
    <xdr:to>
      <xdr:col>1</xdr:col>
      <xdr:colOff>9525</xdr:colOff>
      <xdr:row>230</xdr:row>
      <xdr:rowOff>0</xdr:rowOff>
    </xdr:to>
    <xdr:sp>
      <xdr:nvSpPr>
        <xdr:cNvPr id="15" name="Line 31"/>
        <xdr:cNvSpPr>
          <a:spLocks/>
        </xdr:cNvSpPr>
      </xdr:nvSpPr>
      <xdr:spPr>
        <a:xfrm>
          <a:off x="0" y="45358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257</xdr:row>
      <xdr:rowOff>9525</xdr:rowOff>
    </xdr:from>
    <xdr:to>
      <xdr:col>1</xdr:col>
      <xdr:colOff>9525</xdr:colOff>
      <xdr:row>259</xdr:row>
      <xdr:rowOff>228600</xdr:rowOff>
    </xdr:to>
    <xdr:sp>
      <xdr:nvSpPr>
        <xdr:cNvPr id="16" name="Line 33"/>
        <xdr:cNvSpPr>
          <a:spLocks/>
        </xdr:cNvSpPr>
      </xdr:nvSpPr>
      <xdr:spPr>
        <a:xfrm>
          <a:off x="0" y="50511075"/>
          <a:ext cx="24955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111</xdr:row>
      <xdr:rowOff>9525</xdr:rowOff>
    </xdr:from>
    <xdr:to>
      <xdr:col>1</xdr:col>
      <xdr:colOff>9525</xdr:colOff>
      <xdr:row>113</xdr:row>
      <xdr:rowOff>190500</xdr:rowOff>
    </xdr:to>
    <xdr:sp>
      <xdr:nvSpPr>
        <xdr:cNvPr id="17" name="Line 34"/>
        <xdr:cNvSpPr>
          <a:spLocks/>
        </xdr:cNvSpPr>
      </xdr:nvSpPr>
      <xdr:spPr>
        <a:xfrm>
          <a:off x="0" y="22240875"/>
          <a:ext cx="24955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80</xdr:row>
      <xdr:rowOff>66675</xdr:rowOff>
    </xdr:from>
    <xdr:to>
      <xdr:col>8</xdr:col>
      <xdr:colOff>0</xdr:colOff>
      <xdr:row>137</xdr:row>
      <xdr:rowOff>180975</xdr:rowOff>
    </xdr:to>
    <xdr:graphicFrame>
      <xdr:nvGraphicFramePr>
        <xdr:cNvPr id="18" name="Chart 39"/>
        <xdr:cNvGraphicFramePr/>
      </xdr:nvGraphicFramePr>
      <xdr:xfrm>
        <a:off x="8401050" y="15487650"/>
        <a:ext cx="0" cy="1206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80</xdr:row>
      <xdr:rowOff>180975</xdr:rowOff>
    </xdr:from>
    <xdr:to>
      <xdr:col>8</xdr:col>
      <xdr:colOff>0</xdr:colOff>
      <xdr:row>138</xdr:row>
      <xdr:rowOff>9525</xdr:rowOff>
    </xdr:to>
    <xdr:graphicFrame>
      <xdr:nvGraphicFramePr>
        <xdr:cNvPr id="19" name="Chart 40"/>
        <xdr:cNvGraphicFramePr/>
      </xdr:nvGraphicFramePr>
      <xdr:xfrm>
        <a:off x="8401050" y="15601950"/>
        <a:ext cx="0" cy="1197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80</xdr:row>
      <xdr:rowOff>142875</xdr:rowOff>
    </xdr:from>
    <xdr:to>
      <xdr:col>8</xdr:col>
      <xdr:colOff>0</xdr:colOff>
      <xdr:row>137</xdr:row>
      <xdr:rowOff>180975</xdr:rowOff>
    </xdr:to>
    <xdr:graphicFrame>
      <xdr:nvGraphicFramePr>
        <xdr:cNvPr id="20" name="Chart 41"/>
        <xdr:cNvGraphicFramePr/>
      </xdr:nvGraphicFramePr>
      <xdr:xfrm>
        <a:off x="8401050" y="15563850"/>
        <a:ext cx="0" cy="1199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80</xdr:row>
      <xdr:rowOff>123825</xdr:rowOff>
    </xdr:from>
    <xdr:to>
      <xdr:col>8</xdr:col>
      <xdr:colOff>0</xdr:colOff>
      <xdr:row>138</xdr:row>
      <xdr:rowOff>9525</xdr:rowOff>
    </xdr:to>
    <xdr:graphicFrame>
      <xdr:nvGraphicFramePr>
        <xdr:cNvPr id="21" name="Chart 42"/>
        <xdr:cNvGraphicFramePr/>
      </xdr:nvGraphicFramePr>
      <xdr:xfrm>
        <a:off x="8401050" y="15544800"/>
        <a:ext cx="0" cy="12030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141</xdr:row>
      <xdr:rowOff>66675</xdr:rowOff>
    </xdr:from>
    <xdr:to>
      <xdr:col>8</xdr:col>
      <xdr:colOff>0</xdr:colOff>
      <xdr:row>201</xdr:row>
      <xdr:rowOff>161925</xdr:rowOff>
    </xdr:to>
    <xdr:graphicFrame>
      <xdr:nvGraphicFramePr>
        <xdr:cNvPr id="22" name="Chart 43"/>
        <xdr:cNvGraphicFramePr/>
      </xdr:nvGraphicFramePr>
      <xdr:xfrm>
        <a:off x="8401050" y="28203525"/>
        <a:ext cx="0" cy="11791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141</xdr:row>
      <xdr:rowOff>142875</xdr:rowOff>
    </xdr:from>
    <xdr:to>
      <xdr:col>8</xdr:col>
      <xdr:colOff>0</xdr:colOff>
      <xdr:row>201</xdr:row>
      <xdr:rowOff>161925</xdr:rowOff>
    </xdr:to>
    <xdr:graphicFrame>
      <xdr:nvGraphicFramePr>
        <xdr:cNvPr id="23" name="Chart 45"/>
        <xdr:cNvGraphicFramePr/>
      </xdr:nvGraphicFramePr>
      <xdr:xfrm>
        <a:off x="8401050" y="28279725"/>
        <a:ext cx="0" cy="11715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141</xdr:row>
      <xdr:rowOff>123825</xdr:rowOff>
    </xdr:from>
    <xdr:to>
      <xdr:col>8</xdr:col>
      <xdr:colOff>0</xdr:colOff>
      <xdr:row>201</xdr:row>
      <xdr:rowOff>180975</xdr:rowOff>
    </xdr:to>
    <xdr:graphicFrame>
      <xdr:nvGraphicFramePr>
        <xdr:cNvPr id="24" name="Chart 46"/>
        <xdr:cNvGraphicFramePr/>
      </xdr:nvGraphicFramePr>
      <xdr:xfrm>
        <a:off x="8401050" y="28260675"/>
        <a:ext cx="0" cy="11753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141</xdr:row>
      <xdr:rowOff>28575</xdr:rowOff>
    </xdr:from>
    <xdr:to>
      <xdr:col>8</xdr:col>
      <xdr:colOff>0</xdr:colOff>
      <xdr:row>201</xdr:row>
      <xdr:rowOff>180975</xdr:rowOff>
    </xdr:to>
    <xdr:graphicFrame>
      <xdr:nvGraphicFramePr>
        <xdr:cNvPr id="25" name="Chart 47"/>
        <xdr:cNvGraphicFramePr/>
      </xdr:nvGraphicFramePr>
      <xdr:xfrm>
        <a:off x="8401050" y="28165425"/>
        <a:ext cx="0" cy="1184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26" name="Line 48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27" name="Line 49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28" name="Line 50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9525</xdr:colOff>
      <xdr:row>252</xdr:row>
      <xdr:rowOff>0</xdr:rowOff>
    </xdr:to>
    <xdr:sp>
      <xdr:nvSpPr>
        <xdr:cNvPr id="29" name="Line 51"/>
        <xdr:cNvSpPr>
          <a:spLocks/>
        </xdr:cNvSpPr>
      </xdr:nvSpPr>
      <xdr:spPr>
        <a:xfrm>
          <a:off x="0" y="49549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230</xdr:row>
      <xdr:rowOff>0</xdr:rowOff>
    </xdr:from>
    <xdr:to>
      <xdr:col>1</xdr:col>
      <xdr:colOff>9525</xdr:colOff>
      <xdr:row>230</xdr:row>
      <xdr:rowOff>0</xdr:rowOff>
    </xdr:to>
    <xdr:sp>
      <xdr:nvSpPr>
        <xdr:cNvPr id="30" name="Line 52"/>
        <xdr:cNvSpPr>
          <a:spLocks/>
        </xdr:cNvSpPr>
      </xdr:nvSpPr>
      <xdr:spPr>
        <a:xfrm>
          <a:off x="0" y="45358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31" name="Line 53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2" name="Line 54"/>
        <xdr:cNvSpPr>
          <a:spLocks/>
        </xdr:cNvSpPr>
      </xdr:nvSpPr>
      <xdr:spPr>
        <a:xfrm>
          <a:off x="0" y="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1</xdr:col>
      <xdr:colOff>9525</xdr:colOff>
      <xdr:row>6</xdr:row>
      <xdr:rowOff>228600</xdr:rowOff>
    </xdr:to>
    <xdr:sp>
      <xdr:nvSpPr>
        <xdr:cNvPr id="33" name="Line 55"/>
        <xdr:cNvSpPr>
          <a:spLocks/>
        </xdr:cNvSpPr>
      </xdr:nvSpPr>
      <xdr:spPr>
        <a:xfrm>
          <a:off x="0" y="914400"/>
          <a:ext cx="24955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9525</xdr:rowOff>
    </xdr:from>
    <xdr:to>
      <xdr:col>1</xdr:col>
      <xdr:colOff>9525</xdr:colOff>
      <xdr:row>20</xdr:row>
      <xdr:rowOff>228600</xdr:rowOff>
    </xdr:to>
    <xdr:sp>
      <xdr:nvSpPr>
        <xdr:cNvPr id="34" name="Line 56"/>
        <xdr:cNvSpPr>
          <a:spLocks/>
        </xdr:cNvSpPr>
      </xdr:nvSpPr>
      <xdr:spPr>
        <a:xfrm>
          <a:off x="0" y="4495800"/>
          <a:ext cx="24955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9525</xdr:rowOff>
    </xdr:from>
    <xdr:to>
      <xdr:col>1</xdr:col>
      <xdr:colOff>9525</xdr:colOff>
      <xdr:row>88</xdr:row>
      <xdr:rowOff>0</xdr:rowOff>
    </xdr:to>
    <xdr:sp>
      <xdr:nvSpPr>
        <xdr:cNvPr id="35" name="Line 57"/>
        <xdr:cNvSpPr>
          <a:spLocks/>
        </xdr:cNvSpPr>
      </xdr:nvSpPr>
      <xdr:spPr>
        <a:xfrm>
          <a:off x="0" y="16764000"/>
          <a:ext cx="24955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9525</xdr:colOff>
      <xdr:row>110</xdr:row>
      <xdr:rowOff>0</xdr:rowOff>
    </xdr:to>
    <xdr:sp>
      <xdr:nvSpPr>
        <xdr:cNvPr id="36" name="Line 58"/>
        <xdr:cNvSpPr>
          <a:spLocks/>
        </xdr:cNvSpPr>
      </xdr:nvSpPr>
      <xdr:spPr>
        <a:xfrm>
          <a:off x="0" y="220027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111</xdr:row>
      <xdr:rowOff>9525</xdr:rowOff>
    </xdr:from>
    <xdr:to>
      <xdr:col>1</xdr:col>
      <xdr:colOff>9525</xdr:colOff>
      <xdr:row>113</xdr:row>
      <xdr:rowOff>190500</xdr:rowOff>
    </xdr:to>
    <xdr:sp>
      <xdr:nvSpPr>
        <xdr:cNvPr id="37" name="Line 59"/>
        <xdr:cNvSpPr>
          <a:spLocks/>
        </xdr:cNvSpPr>
      </xdr:nvSpPr>
      <xdr:spPr>
        <a:xfrm>
          <a:off x="0" y="22240875"/>
          <a:ext cx="24955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38" name="Line 60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39" name="Line 61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40" name="Line 62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271</xdr:row>
      <xdr:rowOff>9525</xdr:rowOff>
    </xdr:from>
    <xdr:to>
      <xdr:col>1</xdr:col>
      <xdr:colOff>9525</xdr:colOff>
      <xdr:row>273</xdr:row>
      <xdr:rowOff>190500</xdr:rowOff>
    </xdr:to>
    <xdr:sp>
      <xdr:nvSpPr>
        <xdr:cNvPr id="41" name="Line 63"/>
        <xdr:cNvSpPr>
          <a:spLocks/>
        </xdr:cNvSpPr>
      </xdr:nvSpPr>
      <xdr:spPr>
        <a:xfrm>
          <a:off x="0" y="53482875"/>
          <a:ext cx="24955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182</xdr:row>
      <xdr:rowOff>9525</xdr:rowOff>
    </xdr:from>
    <xdr:to>
      <xdr:col>1</xdr:col>
      <xdr:colOff>9525</xdr:colOff>
      <xdr:row>184</xdr:row>
      <xdr:rowOff>190500</xdr:rowOff>
    </xdr:to>
    <xdr:sp>
      <xdr:nvSpPr>
        <xdr:cNvPr id="42" name="Line 64"/>
        <xdr:cNvSpPr>
          <a:spLocks/>
        </xdr:cNvSpPr>
      </xdr:nvSpPr>
      <xdr:spPr>
        <a:xfrm>
          <a:off x="0" y="35956875"/>
          <a:ext cx="24955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43" name="Line 65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9525</xdr:colOff>
      <xdr:row>252</xdr:row>
      <xdr:rowOff>0</xdr:rowOff>
    </xdr:to>
    <xdr:sp>
      <xdr:nvSpPr>
        <xdr:cNvPr id="44" name="Line 66"/>
        <xdr:cNvSpPr>
          <a:spLocks/>
        </xdr:cNvSpPr>
      </xdr:nvSpPr>
      <xdr:spPr>
        <a:xfrm>
          <a:off x="0" y="49549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9525</xdr:rowOff>
    </xdr:from>
    <xdr:to>
      <xdr:col>1</xdr:col>
      <xdr:colOff>9525</xdr:colOff>
      <xdr:row>70</xdr:row>
      <xdr:rowOff>190500</xdr:rowOff>
    </xdr:to>
    <xdr:sp>
      <xdr:nvSpPr>
        <xdr:cNvPr id="45" name="Line 68"/>
        <xdr:cNvSpPr>
          <a:spLocks/>
        </xdr:cNvSpPr>
      </xdr:nvSpPr>
      <xdr:spPr>
        <a:xfrm>
          <a:off x="0" y="12954000"/>
          <a:ext cx="24955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230</xdr:row>
      <xdr:rowOff>0</xdr:rowOff>
    </xdr:from>
    <xdr:to>
      <xdr:col>1</xdr:col>
      <xdr:colOff>9525</xdr:colOff>
      <xdr:row>230</xdr:row>
      <xdr:rowOff>0</xdr:rowOff>
    </xdr:to>
    <xdr:sp>
      <xdr:nvSpPr>
        <xdr:cNvPr id="46" name="Line 69"/>
        <xdr:cNvSpPr>
          <a:spLocks/>
        </xdr:cNvSpPr>
      </xdr:nvSpPr>
      <xdr:spPr>
        <a:xfrm>
          <a:off x="0" y="45358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257</xdr:row>
      <xdr:rowOff>9525</xdr:rowOff>
    </xdr:from>
    <xdr:to>
      <xdr:col>1</xdr:col>
      <xdr:colOff>9525</xdr:colOff>
      <xdr:row>259</xdr:row>
      <xdr:rowOff>228600</xdr:rowOff>
    </xdr:to>
    <xdr:sp>
      <xdr:nvSpPr>
        <xdr:cNvPr id="47" name="Line 70"/>
        <xdr:cNvSpPr>
          <a:spLocks/>
        </xdr:cNvSpPr>
      </xdr:nvSpPr>
      <xdr:spPr>
        <a:xfrm>
          <a:off x="0" y="50511075"/>
          <a:ext cx="24955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111</xdr:row>
      <xdr:rowOff>9525</xdr:rowOff>
    </xdr:from>
    <xdr:to>
      <xdr:col>1</xdr:col>
      <xdr:colOff>9525</xdr:colOff>
      <xdr:row>113</xdr:row>
      <xdr:rowOff>190500</xdr:rowOff>
    </xdr:to>
    <xdr:sp>
      <xdr:nvSpPr>
        <xdr:cNvPr id="48" name="Line 71"/>
        <xdr:cNvSpPr>
          <a:spLocks/>
        </xdr:cNvSpPr>
      </xdr:nvSpPr>
      <xdr:spPr>
        <a:xfrm>
          <a:off x="0" y="22240875"/>
          <a:ext cx="24955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49" name="Line 72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50" name="Line 73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51" name="Line 74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9525</xdr:colOff>
      <xdr:row>252</xdr:row>
      <xdr:rowOff>0</xdr:rowOff>
    </xdr:to>
    <xdr:sp>
      <xdr:nvSpPr>
        <xdr:cNvPr id="52" name="Line 75"/>
        <xdr:cNvSpPr>
          <a:spLocks/>
        </xdr:cNvSpPr>
      </xdr:nvSpPr>
      <xdr:spPr>
        <a:xfrm>
          <a:off x="0" y="49549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230</xdr:row>
      <xdr:rowOff>0</xdr:rowOff>
    </xdr:from>
    <xdr:to>
      <xdr:col>1</xdr:col>
      <xdr:colOff>9525</xdr:colOff>
      <xdr:row>230</xdr:row>
      <xdr:rowOff>0</xdr:rowOff>
    </xdr:to>
    <xdr:sp>
      <xdr:nvSpPr>
        <xdr:cNvPr id="53" name="Line 76"/>
        <xdr:cNvSpPr>
          <a:spLocks/>
        </xdr:cNvSpPr>
      </xdr:nvSpPr>
      <xdr:spPr>
        <a:xfrm>
          <a:off x="0" y="45358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54" name="Line 77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55" name="Line 92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56" name="Line 93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57" name="Line 94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58" name="Line 95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230</xdr:row>
      <xdr:rowOff>0</xdr:rowOff>
    </xdr:from>
    <xdr:to>
      <xdr:col>1</xdr:col>
      <xdr:colOff>9525</xdr:colOff>
      <xdr:row>230</xdr:row>
      <xdr:rowOff>0</xdr:rowOff>
    </xdr:to>
    <xdr:sp>
      <xdr:nvSpPr>
        <xdr:cNvPr id="59" name="Line 96"/>
        <xdr:cNvSpPr>
          <a:spLocks/>
        </xdr:cNvSpPr>
      </xdr:nvSpPr>
      <xdr:spPr>
        <a:xfrm>
          <a:off x="0" y="45358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230</xdr:row>
      <xdr:rowOff>0</xdr:rowOff>
    </xdr:from>
    <xdr:to>
      <xdr:col>1</xdr:col>
      <xdr:colOff>9525</xdr:colOff>
      <xdr:row>230</xdr:row>
      <xdr:rowOff>0</xdr:rowOff>
    </xdr:to>
    <xdr:sp>
      <xdr:nvSpPr>
        <xdr:cNvPr id="60" name="Line 97"/>
        <xdr:cNvSpPr>
          <a:spLocks/>
        </xdr:cNvSpPr>
      </xdr:nvSpPr>
      <xdr:spPr>
        <a:xfrm>
          <a:off x="0" y="45358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230</xdr:row>
      <xdr:rowOff>0</xdr:rowOff>
    </xdr:from>
    <xdr:to>
      <xdr:col>1</xdr:col>
      <xdr:colOff>9525</xdr:colOff>
      <xdr:row>230</xdr:row>
      <xdr:rowOff>0</xdr:rowOff>
    </xdr:to>
    <xdr:sp>
      <xdr:nvSpPr>
        <xdr:cNvPr id="61" name="Line 98"/>
        <xdr:cNvSpPr>
          <a:spLocks/>
        </xdr:cNvSpPr>
      </xdr:nvSpPr>
      <xdr:spPr>
        <a:xfrm>
          <a:off x="0" y="45358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230</xdr:row>
      <xdr:rowOff>0</xdr:rowOff>
    </xdr:from>
    <xdr:to>
      <xdr:col>1</xdr:col>
      <xdr:colOff>9525</xdr:colOff>
      <xdr:row>230</xdr:row>
      <xdr:rowOff>0</xdr:rowOff>
    </xdr:to>
    <xdr:sp>
      <xdr:nvSpPr>
        <xdr:cNvPr id="62" name="Line 99"/>
        <xdr:cNvSpPr>
          <a:spLocks/>
        </xdr:cNvSpPr>
      </xdr:nvSpPr>
      <xdr:spPr>
        <a:xfrm>
          <a:off x="0" y="45358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63" name="Line 100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64" name="Line 101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65" name="Line 102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66" name="Line 103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67" name="Line 104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68" name="Line 105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69" name="Line 106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70" name="Line 107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71" name="Line 108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72" name="Line 109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73" name="Line 110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74" name="Line 111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75" name="Line 161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76" name="Line 162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77" name="Line 163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78" name="Line 164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79" name="Line 165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80" name="Line 166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81" name="Line 167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82" name="Line 168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83" name="Line 169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84" name="Line 170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85" name="Line 171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86" name="Line 172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87" name="Line 173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88" name="Line 174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89" name="Line 175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90" name="Line 176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91" name="Line 177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92" name="Line 178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93" name="Line 179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94" name="Line 180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95" name="Line 181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96" name="Line 182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97" name="Line 183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98" name="Line 184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99" name="Line 185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100" name="Line 186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101" name="Line 187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102" name="Line 188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103" name="Line 189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104" name="Line 190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105" name="Line 191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9525</xdr:colOff>
      <xdr:row>150</xdr:row>
      <xdr:rowOff>0</xdr:rowOff>
    </xdr:to>
    <xdr:sp>
      <xdr:nvSpPr>
        <xdr:cNvPr id="106" name="Line 192"/>
        <xdr:cNvSpPr>
          <a:spLocks/>
        </xdr:cNvSpPr>
      </xdr:nvSpPr>
      <xdr:spPr>
        <a:xfrm>
          <a:off x="0" y="2985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107" name="Line 193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108" name="Line 194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9525</xdr:colOff>
      <xdr:row>252</xdr:row>
      <xdr:rowOff>0</xdr:rowOff>
    </xdr:to>
    <xdr:sp>
      <xdr:nvSpPr>
        <xdr:cNvPr id="109" name="Line 195"/>
        <xdr:cNvSpPr>
          <a:spLocks/>
        </xdr:cNvSpPr>
      </xdr:nvSpPr>
      <xdr:spPr>
        <a:xfrm>
          <a:off x="0" y="49549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230</xdr:row>
      <xdr:rowOff>0</xdr:rowOff>
    </xdr:from>
    <xdr:to>
      <xdr:col>1</xdr:col>
      <xdr:colOff>9525</xdr:colOff>
      <xdr:row>230</xdr:row>
      <xdr:rowOff>0</xdr:rowOff>
    </xdr:to>
    <xdr:sp>
      <xdr:nvSpPr>
        <xdr:cNvPr id="110" name="Line 196"/>
        <xdr:cNvSpPr>
          <a:spLocks/>
        </xdr:cNvSpPr>
      </xdr:nvSpPr>
      <xdr:spPr>
        <a:xfrm>
          <a:off x="0" y="45358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111" name="Line 197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112" name="Line 198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9525</xdr:colOff>
      <xdr:row>252</xdr:row>
      <xdr:rowOff>0</xdr:rowOff>
    </xdr:to>
    <xdr:sp>
      <xdr:nvSpPr>
        <xdr:cNvPr id="113" name="Line 199"/>
        <xdr:cNvSpPr>
          <a:spLocks/>
        </xdr:cNvSpPr>
      </xdr:nvSpPr>
      <xdr:spPr>
        <a:xfrm>
          <a:off x="0" y="49549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230</xdr:row>
      <xdr:rowOff>0</xdr:rowOff>
    </xdr:from>
    <xdr:to>
      <xdr:col>1</xdr:col>
      <xdr:colOff>9525</xdr:colOff>
      <xdr:row>230</xdr:row>
      <xdr:rowOff>0</xdr:rowOff>
    </xdr:to>
    <xdr:sp>
      <xdr:nvSpPr>
        <xdr:cNvPr id="114" name="Line 200"/>
        <xdr:cNvSpPr>
          <a:spLocks/>
        </xdr:cNvSpPr>
      </xdr:nvSpPr>
      <xdr:spPr>
        <a:xfrm>
          <a:off x="0" y="45358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115" name="Line 201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116" name="Line 202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9525</xdr:colOff>
      <xdr:row>252</xdr:row>
      <xdr:rowOff>0</xdr:rowOff>
    </xdr:to>
    <xdr:sp>
      <xdr:nvSpPr>
        <xdr:cNvPr id="117" name="Line 203"/>
        <xdr:cNvSpPr>
          <a:spLocks/>
        </xdr:cNvSpPr>
      </xdr:nvSpPr>
      <xdr:spPr>
        <a:xfrm>
          <a:off x="0" y="49549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230</xdr:row>
      <xdr:rowOff>0</xdr:rowOff>
    </xdr:from>
    <xdr:to>
      <xdr:col>1</xdr:col>
      <xdr:colOff>9525</xdr:colOff>
      <xdr:row>230</xdr:row>
      <xdr:rowOff>0</xdr:rowOff>
    </xdr:to>
    <xdr:sp>
      <xdr:nvSpPr>
        <xdr:cNvPr id="118" name="Line 204"/>
        <xdr:cNvSpPr>
          <a:spLocks/>
        </xdr:cNvSpPr>
      </xdr:nvSpPr>
      <xdr:spPr>
        <a:xfrm>
          <a:off x="0" y="45358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119" name="Line 205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120" name="Line 206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9525</xdr:colOff>
      <xdr:row>252</xdr:row>
      <xdr:rowOff>0</xdr:rowOff>
    </xdr:to>
    <xdr:sp>
      <xdr:nvSpPr>
        <xdr:cNvPr id="121" name="Line 207"/>
        <xdr:cNvSpPr>
          <a:spLocks/>
        </xdr:cNvSpPr>
      </xdr:nvSpPr>
      <xdr:spPr>
        <a:xfrm>
          <a:off x="0" y="49549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230</xdr:row>
      <xdr:rowOff>0</xdr:rowOff>
    </xdr:from>
    <xdr:to>
      <xdr:col>1</xdr:col>
      <xdr:colOff>9525</xdr:colOff>
      <xdr:row>230</xdr:row>
      <xdr:rowOff>0</xdr:rowOff>
    </xdr:to>
    <xdr:sp>
      <xdr:nvSpPr>
        <xdr:cNvPr id="122" name="Line 208"/>
        <xdr:cNvSpPr>
          <a:spLocks/>
        </xdr:cNvSpPr>
      </xdr:nvSpPr>
      <xdr:spPr>
        <a:xfrm>
          <a:off x="0" y="45358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230</xdr:row>
      <xdr:rowOff>0</xdr:rowOff>
    </xdr:from>
    <xdr:to>
      <xdr:col>1</xdr:col>
      <xdr:colOff>9525</xdr:colOff>
      <xdr:row>230</xdr:row>
      <xdr:rowOff>0</xdr:rowOff>
    </xdr:to>
    <xdr:sp>
      <xdr:nvSpPr>
        <xdr:cNvPr id="123" name="Line 209"/>
        <xdr:cNvSpPr>
          <a:spLocks/>
        </xdr:cNvSpPr>
      </xdr:nvSpPr>
      <xdr:spPr>
        <a:xfrm>
          <a:off x="0" y="45358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230</xdr:row>
      <xdr:rowOff>0</xdr:rowOff>
    </xdr:from>
    <xdr:to>
      <xdr:col>1</xdr:col>
      <xdr:colOff>9525</xdr:colOff>
      <xdr:row>230</xdr:row>
      <xdr:rowOff>0</xdr:rowOff>
    </xdr:to>
    <xdr:sp>
      <xdr:nvSpPr>
        <xdr:cNvPr id="124" name="Line 210"/>
        <xdr:cNvSpPr>
          <a:spLocks/>
        </xdr:cNvSpPr>
      </xdr:nvSpPr>
      <xdr:spPr>
        <a:xfrm>
          <a:off x="0" y="45358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230</xdr:row>
      <xdr:rowOff>0</xdr:rowOff>
    </xdr:from>
    <xdr:to>
      <xdr:col>1</xdr:col>
      <xdr:colOff>9525</xdr:colOff>
      <xdr:row>230</xdr:row>
      <xdr:rowOff>0</xdr:rowOff>
    </xdr:to>
    <xdr:sp>
      <xdr:nvSpPr>
        <xdr:cNvPr id="125" name="Line 211"/>
        <xdr:cNvSpPr>
          <a:spLocks/>
        </xdr:cNvSpPr>
      </xdr:nvSpPr>
      <xdr:spPr>
        <a:xfrm>
          <a:off x="0" y="45358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230</xdr:row>
      <xdr:rowOff>0</xdr:rowOff>
    </xdr:from>
    <xdr:to>
      <xdr:col>1</xdr:col>
      <xdr:colOff>9525</xdr:colOff>
      <xdr:row>230</xdr:row>
      <xdr:rowOff>0</xdr:rowOff>
    </xdr:to>
    <xdr:sp>
      <xdr:nvSpPr>
        <xdr:cNvPr id="126" name="Line 212"/>
        <xdr:cNvSpPr>
          <a:spLocks/>
        </xdr:cNvSpPr>
      </xdr:nvSpPr>
      <xdr:spPr>
        <a:xfrm>
          <a:off x="0" y="45358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127" name="Line 213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128" name="Line 214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129" name="Line 215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130" name="Line 216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131" name="Line 217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132" name="Line 218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133" name="Line 219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134" name="Line 220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135" name="Line 221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136" name="Line 222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9525</xdr:colOff>
      <xdr:row>252</xdr:row>
      <xdr:rowOff>0</xdr:rowOff>
    </xdr:to>
    <xdr:sp>
      <xdr:nvSpPr>
        <xdr:cNvPr id="137" name="Line 223"/>
        <xdr:cNvSpPr>
          <a:spLocks/>
        </xdr:cNvSpPr>
      </xdr:nvSpPr>
      <xdr:spPr>
        <a:xfrm>
          <a:off x="0" y="49549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230</xdr:row>
      <xdr:rowOff>0</xdr:rowOff>
    </xdr:from>
    <xdr:to>
      <xdr:col>1</xdr:col>
      <xdr:colOff>9525</xdr:colOff>
      <xdr:row>230</xdr:row>
      <xdr:rowOff>0</xdr:rowOff>
    </xdr:to>
    <xdr:sp>
      <xdr:nvSpPr>
        <xdr:cNvPr id="138" name="Line 224"/>
        <xdr:cNvSpPr>
          <a:spLocks/>
        </xdr:cNvSpPr>
      </xdr:nvSpPr>
      <xdr:spPr>
        <a:xfrm>
          <a:off x="0" y="45358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139" name="Line 225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140" name="Line 226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9525</xdr:colOff>
      <xdr:row>252</xdr:row>
      <xdr:rowOff>0</xdr:rowOff>
    </xdr:to>
    <xdr:sp>
      <xdr:nvSpPr>
        <xdr:cNvPr id="141" name="Line 227"/>
        <xdr:cNvSpPr>
          <a:spLocks/>
        </xdr:cNvSpPr>
      </xdr:nvSpPr>
      <xdr:spPr>
        <a:xfrm>
          <a:off x="0" y="49549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230</xdr:row>
      <xdr:rowOff>0</xdr:rowOff>
    </xdr:from>
    <xdr:to>
      <xdr:col>1</xdr:col>
      <xdr:colOff>9525</xdr:colOff>
      <xdr:row>230</xdr:row>
      <xdr:rowOff>0</xdr:rowOff>
    </xdr:to>
    <xdr:sp>
      <xdr:nvSpPr>
        <xdr:cNvPr id="142" name="Line 228"/>
        <xdr:cNvSpPr>
          <a:spLocks/>
        </xdr:cNvSpPr>
      </xdr:nvSpPr>
      <xdr:spPr>
        <a:xfrm>
          <a:off x="0" y="45358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143" name="Line 229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144" name="Line 230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9525</xdr:colOff>
      <xdr:row>252</xdr:row>
      <xdr:rowOff>0</xdr:rowOff>
    </xdr:to>
    <xdr:sp>
      <xdr:nvSpPr>
        <xdr:cNvPr id="145" name="Line 231"/>
        <xdr:cNvSpPr>
          <a:spLocks/>
        </xdr:cNvSpPr>
      </xdr:nvSpPr>
      <xdr:spPr>
        <a:xfrm>
          <a:off x="0" y="49549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230</xdr:row>
      <xdr:rowOff>0</xdr:rowOff>
    </xdr:from>
    <xdr:to>
      <xdr:col>1</xdr:col>
      <xdr:colOff>9525</xdr:colOff>
      <xdr:row>230</xdr:row>
      <xdr:rowOff>0</xdr:rowOff>
    </xdr:to>
    <xdr:sp>
      <xdr:nvSpPr>
        <xdr:cNvPr id="146" name="Line 232"/>
        <xdr:cNvSpPr>
          <a:spLocks/>
        </xdr:cNvSpPr>
      </xdr:nvSpPr>
      <xdr:spPr>
        <a:xfrm>
          <a:off x="0" y="45358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147" name="Line 233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148" name="Line 234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252</xdr:row>
      <xdr:rowOff>0</xdr:rowOff>
    </xdr:from>
    <xdr:to>
      <xdr:col>1</xdr:col>
      <xdr:colOff>9525</xdr:colOff>
      <xdr:row>252</xdr:row>
      <xdr:rowOff>0</xdr:rowOff>
    </xdr:to>
    <xdr:sp>
      <xdr:nvSpPr>
        <xdr:cNvPr id="149" name="Line 235"/>
        <xdr:cNvSpPr>
          <a:spLocks/>
        </xdr:cNvSpPr>
      </xdr:nvSpPr>
      <xdr:spPr>
        <a:xfrm>
          <a:off x="0" y="49549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230</xdr:row>
      <xdr:rowOff>0</xdr:rowOff>
    </xdr:from>
    <xdr:to>
      <xdr:col>1</xdr:col>
      <xdr:colOff>9525</xdr:colOff>
      <xdr:row>230</xdr:row>
      <xdr:rowOff>0</xdr:rowOff>
    </xdr:to>
    <xdr:sp>
      <xdr:nvSpPr>
        <xdr:cNvPr id="150" name="Line 236"/>
        <xdr:cNvSpPr>
          <a:spLocks/>
        </xdr:cNvSpPr>
      </xdr:nvSpPr>
      <xdr:spPr>
        <a:xfrm>
          <a:off x="0" y="45358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230</xdr:row>
      <xdr:rowOff>0</xdr:rowOff>
    </xdr:from>
    <xdr:to>
      <xdr:col>1</xdr:col>
      <xdr:colOff>9525</xdr:colOff>
      <xdr:row>230</xdr:row>
      <xdr:rowOff>0</xdr:rowOff>
    </xdr:to>
    <xdr:sp>
      <xdr:nvSpPr>
        <xdr:cNvPr id="151" name="Line 237"/>
        <xdr:cNvSpPr>
          <a:spLocks/>
        </xdr:cNvSpPr>
      </xdr:nvSpPr>
      <xdr:spPr>
        <a:xfrm>
          <a:off x="0" y="45358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230</xdr:row>
      <xdr:rowOff>0</xdr:rowOff>
    </xdr:from>
    <xdr:to>
      <xdr:col>1</xdr:col>
      <xdr:colOff>9525</xdr:colOff>
      <xdr:row>230</xdr:row>
      <xdr:rowOff>0</xdr:rowOff>
    </xdr:to>
    <xdr:sp>
      <xdr:nvSpPr>
        <xdr:cNvPr id="152" name="Line 238"/>
        <xdr:cNvSpPr>
          <a:spLocks/>
        </xdr:cNvSpPr>
      </xdr:nvSpPr>
      <xdr:spPr>
        <a:xfrm>
          <a:off x="0" y="45358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230</xdr:row>
      <xdr:rowOff>0</xdr:rowOff>
    </xdr:from>
    <xdr:to>
      <xdr:col>1</xdr:col>
      <xdr:colOff>9525</xdr:colOff>
      <xdr:row>230</xdr:row>
      <xdr:rowOff>0</xdr:rowOff>
    </xdr:to>
    <xdr:sp>
      <xdr:nvSpPr>
        <xdr:cNvPr id="153" name="Line 239"/>
        <xdr:cNvSpPr>
          <a:spLocks/>
        </xdr:cNvSpPr>
      </xdr:nvSpPr>
      <xdr:spPr>
        <a:xfrm>
          <a:off x="0" y="45358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230</xdr:row>
      <xdr:rowOff>0</xdr:rowOff>
    </xdr:from>
    <xdr:to>
      <xdr:col>1</xdr:col>
      <xdr:colOff>9525</xdr:colOff>
      <xdr:row>230</xdr:row>
      <xdr:rowOff>0</xdr:rowOff>
    </xdr:to>
    <xdr:sp>
      <xdr:nvSpPr>
        <xdr:cNvPr id="154" name="Line 240"/>
        <xdr:cNvSpPr>
          <a:spLocks/>
        </xdr:cNvSpPr>
      </xdr:nvSpPr>
      <xdr:spPr>
        <a:xfrm>
          <a:off x="0" y="453580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155" name="Line 241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156" name="Line 242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157" name="Line 243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158" name="Line 244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159" name="Line 245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160" name="Line 246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161" name="Line 247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sp>
      <xdr:nvSpPr>
        <xdr:cNvPr id="162" name="Line 248"/>
        <xdr:cNvSpPr>
          <a:spLocks/>
        </xdr:cNvSpPr>
      </xdr:nvSpPr>
      <xdr:spPr>
        <a:xfrm>
          <a:off x="0" y="413575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163" name="Line 249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164" name="Line 250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165" name="Line 251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166" name="Line 252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167" name="Line 253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168" name="Line 254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169" name="Line 255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170" name="Line 256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171" name="Line 257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172" name="Line 258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173" name="Line 259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174" name="Line 260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175" name="Line 261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176" name="Line 262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177" name="Line 263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178" name="Line 264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179" name="Line 265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180" name="Line 266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181" name="Line 267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182" name="Line 268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183" name="Line 269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184" name="Line 270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185" name="Line 271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186" name="Line 272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187" name="Line 273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188" name="Line 274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189" name="Line 275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190" name="Line 276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191" name="Line 277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192" name="Line 278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193" name="Line 279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1</xdr:col>
      <xdr:colOff>9525</xdr:colOff>
      <xdr:row>267</xdr:row>
      <xdr:rowOff>0</xdr:rowOff>
    </xdr:to>
    <xdr:sp>
      <xdr:nvSpPr>
        <xdr:cNvPr id="194" name="Line 280"/>
        <xdr:cNvSpPr>
          <a:spLocks/>
        </xdr:cNvSpPr>
      </xdr:nvSpPr>
      <xdr:spPr>
        <a:xfrm>
          <a:off x="0" y="527113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19050</xdr:rowOff>
    </xdr:from>
    <xdr:to>
      <xdr:col>5</xdr:col>
      <xdr:colOff>542925</xdr:colOff>
      <xdr:row>77</xdr:row>
      <xdr:rowOff>133350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7725"/>
          <a:ext cx="3971925" cy="1263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4</xdr:row>
      <xdr:rowOff>104775</xdr:rowOff>
    </xdr:from>
    <xdr:to>
      <xdr:col>9</xdr:col>
      <xdr:colOff>9525</xdr:colOff>
      <xdr:row>77</xdr:row>
      <xdr:rowOff>57150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0" y="933450"/>
          <a:ext cx="2371725" cy="1246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4</xdr:row>
      <xdr:rowOff>76200</xdr:rowOff>
    </xdr:from>
    <xdr:to>
      <xdr:col>11</xdr:col>
      <xdr:colOff>514350</xdr:colOff>
      <xdr:row>77</xdr:row>
      <xdr:rowOff>38100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24525" y="904875"/>
          <a:ext cx="2333625" cy="1247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4</xdr:row>
      <xdr:rowOff>76200</xdr:rowOff>
    </xdr:from>
    <xdr:to>
      <xdr:col>14</xdr:col>
      <xdr:colOff>333375</xdr:colOff>
      <xdr:row>77</xdr:row>
      <xdr:rowOff>57150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67625" y="904875"/>
          <a:ext cx="2266950" cy="1249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104775</xdr:rowOff>
    </xdr:from>
    <xdr:to>
      <xdr:col>6</xdr:col>
      <xdr:colOff>66675</xdr:colOff>
      <xdr:row>78</xdr:row>
      <xdr:rowOff>9525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4181475" cy="1276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4</xdr:row>
      <xdr:rowOff>142875</xdr:rowOff>
    </xdr:from>
    <xdr:to>
      <xdr:col>9</xdr:col>
      <xdr:colOff>542925</xdr:colOff>
      <xdr:row>78</xdr:row>
      <xdr:rowOff>57150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00475" y="876300"/>
          <a:ext cx="2914650" cy="1260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4</xdr:row>
      <xdr:rowOff>152400</xdr:rowOff>
    </xdr:from>
    <xdr:to>
      <xdr:col>12</xdr:col>
      <xdr:colOff>485775</xdr:colOff>
      <xdr:row>78</xdr:row>
      <xdr:rowOff>66675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38875" y="885825"/>
          <a:ext cx="2476500" cy="1260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4</xdr:row>
      <xdr:rowOff>123825</xdr:rowOff>
    </xdr:from>
    <xdr:to>
      <xdr:col>15</xdr:col>
      <xdr:colOff>390525</xdr:colOff>
      <xdr:row>78</xdr:row>
      <xdr:rowOff>38100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34375" y="857250"/>
          <a:ext cx="2343150" cy="1260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3"/>
  <sheetViews>
    <sheetView zoomScalePageLayoutView="0" workbookViewId="0" topLeftCell="A1">
      <selection activeCell="D2" sqref="D2"/>
    </sheetView>
  </sheetViews>
  <sheetFormatPr defaultColWidth="9.00390625" defaultRowHeight="13.5"/>
  <cols>
    <col min="1" max="1" width="14.875" style="1" bestFit="1" customWidth="1"/>
    <col min="2" max="2" width="11.25390625" style="1" bestFit="1" customWidth="1"/>
    <col min="3" max="3" width="8.125" style="1" bestFit="1" customWidth="1"/>
    <col min="4" max="4" width="8.875" style="1" bestFit="1" customWidth="1"/>
    <col min="5" max="5" width="9.375" style="1" bestFit="1" customWidth="1"/>
    <col min="6" max="6" width="10.25390625" style="1" bestFit="1" customWidth="1"/>
    <col min="7" max="7" width="8.00390625" style="1" bestFit="1" customWidth="1"/>
    <col min="8" max="16384" width="9.00390625" style="1" customWidth="1"/>
  </cols>
  <sheetData>
    <row r="1" ht="12"/>
    <row r="2" ht="12"/>
    <row r="3" spans="1:9" ht="26.25" customHeight="1">
      <c r="A3" s="157" t="s">
        <v>210</v>
      </c>
      <c r="B3" s="157"/>
      <c r="C3" s="157"/>
      <c r="D3" s="157"/>
      <c r="E3" s="157"/>
      <c r="F3" s="157"/>
      <c r="G3" s="157"/>
      <c r="H3" s="157"/>
      <c r="I3" s="127"/>
    </row>
    <row r="4" spans="1:8" ht="24">
      <c r="A4" s="2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</row>
    <row r="5" spans="1:8" ht="12">
      <c r="A5" s="155"/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</row>
    <row r="6" spans="1:8" ht="12.75" thickBot="1">
      <c r="A6" s="156"/>
      <c r="B6" s="4" t="s">
        <v>16</v>
      </c>
      <c r="C6" s="4" t="s">
        <v>16</v>
      </c>
      <c r="D6" s="4" t="s">
        <v>16</v>
      </c>
      <c r="E6" s="4" t="s">
        <v>16</v>
      </c>
      <c r="F6" s="4" t="s">
        <v>16</v>
      </c>
      <c r="G6" s="4" t="s">
        <v>24</v>
      </c>
      <c r="H6" s="4" t="s">
        <v>24</v>
      </c>
    </row>
    <row r="7" spans="1:8" ht="12.75" thickTop="1">
      <c r="A7" s="11" t="s">
        <v>25</v>
      </c>
      <c r="B7" s="12">
        <f>'資料６'!B15/1000</f>
        <v>772706.465</v>
      </c>
      <c r="C7" s="12">
        <f>'資料６'!C15/1000</f>
        <v>471333.003</v>
      </c>
      <c r="D7" s="12">
        <f>'資料６'!D15/1000</f>
        <v>560353.478</v>
      </c>
      <c r="E7" s="12">
        <f>'資料６'!E15/1000</f>
        <v>4349006.477</v>
      </c>
      <c r="F7" s="12">
        <f>'資料６'!F15/1000</f>
        <v>10991491.571</v>
      </c>
      <c r="G7" s="7">
        <f>C7/E7</f>
        <v>0.10837716740425081</v>
      </c>
      <c r="H7" s="7">
        <f>D7/F7</f>
        <v>0.050980658483006897</v>
      </c>
    </row>
    <row r="8" spans="1:8" ht="12">
      <c r="A8" s="8" t="s">
        <v>10</v>
      </c>
      <c r="B8" s="13">
        <f>'資料６'!B37/1000</f>
        <v>334585.335</v>
      </c>
      <c r="C8" s="13">
        <f>'資料６'!C37/1000</f>
        <v>193864.761</v>
      </c>
      <c r="D8" s="13">
        <f>'資料６'!D37/1000</f>
        <v>98350.454</v>
      </c>
      <c r="E8" s="13">
        <f>'資料６'!E37/1000</f>
        <v>1288564.523</v>
      </c>
      <c r="F8" s="13">
        <f>'資料６'!F37/1000</f>
        <v>4980875.353</v>
      </c>
      <c r="G8" s="7">
        <f>C8/E8</f>
        <v>0.1504501773404792</v>
      </c>
      <c r="H8" s="7">
        <f aca="true" t="shared" si="0" ref="G8:H13">D8/F8</f>
        <v>0.019745616388646053</v>
      </c>
    </row>
    <row r="9" spans="1:8" ht="12">
      <c r="A9" s="8" t="s">
        <v>11</v>
      </c>
      <c r="B9" s="13">
        <f>'資料６'!B82/1000</f>
        <v>222952.754</v>
      </c>
      <c r="C9" s="13">
        <f>'資料６'!C82/1000</f>
        <v>79767.148</v>
      </c>
      <c r="D9" s="13">
        <f>'資料６'!D82/1000</f>
        <v>45497.821</v>
      </c>
      <c r="E9" s="13">
        <f>'資料６'!E82/1000</f>
        <v>856746.538</v>
      </c>
      <c r="F9" s="13">
        <f>'資料６'!F82/1000</f>
        <v>6226954.847</v>
      </c>
      <c r="G9" s="7">
        <f t="shared" si="0"/>
        <v>0.09310472171408997</v>
      </c>
      <c r="H9" s="7">
        <f t="shared" si="0"/>
        <v>0.00730659240638621</v>
      </c>
    </row>
    <row r="10" spans="1:8" ht="12">
      <c r="A10" s="8" t="s">
        <v>12</v>
      </c>
      <c r="B10" s="13">
        <f>'資料６'!B109/1000</f>
        <v>18574.077</v>
      </c>
      <c r="C10" s="13">
        <f>'資料６'!C109/1000</f>
        <v>11156.529</v>
      </c>
      <c r="D10" s="13">
        <f>'資料６'!D109/1000</f>
        <v>9854.383</v>
      </c>
      <c r="E10" s="13">
        <f>'資料６'!E109/1000</f>
        <v>79221.244</v>
      </c>
      <c r="F10" s="13">
        <f>'資料６'!F109/1000</f>
        <v>441973.781</v>
      </c>
      <c r="G10" s="7">
        <f t="shared" si="0"/>
        <v>0.1408274906665187</v>
      </c>
      <c r="H10" s="7">
        <f t="shared" si="0"/>
        <v>0.02229630675761737</v>
      </c>
    </row>
    <row r="11" spans="1:8" ht="12">
      <c r="A11" s="8" t="s">
        <v>13</v>
      </c>
      <c r="B11" s="13">
        <f>'資料６'!B269/1000</f>
        <v>92832.381</v>
      </c>
      <c r="C11" s="13">
        <f>'資料６'!C269/1000</f>
        <v>35106.428</v>
      </c>
      <c r="D11" s="13">
        <f>'資料６'!D269/1000</f>
        <v>26503.156</v>
      </c>
      <c r="E11" s="13">
        <f>'資料６'!E269/1000</f>
        <v>339505.594</v>
      </c>
      <c r="F11" s="13">
        <f>'資料６'!F269/1000</f>
        <v>3093077.413</v>
      </c>
      <c r="G11" s="7">
        <f t="shared" si="0"/>
        <v>0.10340456422641449</v>
      </c>
      <c r="H11" s="7">
        <f t="shared" si="0"/>
        <v>0.008568539503282065</v>
      </c>
    </row>
    <row r="12" spans="1:8" ht="12.75" thickBot="1">
      <c r="A12" s="9" t="s">
        <v>14</v>
      </c>
      <c r="B12" s="14">
        <f>'資料６'!B294/1000</f>
        <v>6439.06</v>
      </c>
      <c r="C12" s="14">
        <f>'資料６'!C294/1000</f>
        <v>5385.805</v>
      </c>
      <c r="D12" s="14">
        <f>'資料６'!D294/1000</f>
        <v>2772.505</v>
      </c>
      <c r="E12" s="14">
        <f>'資料６'!E294/1000</f>
        <v>25388.86</v>
      </c>
      <c r="F12" s="14">
        <f>'資料６'!F294/1000</f>
        <v>68002.013</v>
      </c>
      <c r="G12" s="10">
        <f t="shared" si="0"/>
        <v>0.21213260461477987</v>
      </c>
      <c r="H12" s="10">
        <f t="shared" si="0"/>
        <v>0.040770925413634446</v>
      </c>
    </row>
    <row r="13" spans="1:8" ht="12.75" thickTop="1">
      <c r="A13" s="6" t="s">
        <v>15</v>
      </c>
      <c r="B13" s="5">
        <f>SUM(B7:B12)</f>
        <v>1448090.0720000002</v>
      </c>
      <c r="C13" s="5">
        <f>SUM(C7:C12)</f>
        <v>796613.674</v>
      </c>
      <c r="D13" s="5">
        <f>SUM(D7:D12)</f>
        <v>743331.797</v>
      </c>
      <c r="E13" s="5">
        <f>SUM(E7:E12)</f>
        <v>6938433.236</v>
      </c>
      <c r="F13" s="5">
        <f>SUM(F7:F12)</f>
        <v>25802374.978</v>
      </c>
      <c r="G13" s="7">
        <f t="shared" si="0"/>
        <v>0.11481175171748818</v>
      </c>
      <c r="H13" s="7">
        <f t="shared" si="0"/>
        <v>0.028808658026006927</v>
      </c>
    </row>
  </sheetData>
  <sheetProtection/>
  <mergeCells count="2">
    <mergeCell ref="A5:A6"/>
    <mergeCell ref="A3:H3"/>
  </mergeCells>
  <printOptions/>
  <pageMargins left="0.787" right="0.787" top="0.984" bottom="0.984" header="0.512" footer="0.51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2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32.625" style="76" bestFit="1" customWidth="1"/>
    <col min="2" max="3" width="11.75390625" style="98" bestFit="1" customWidth="1"/>
    <col min="4" max="4" width="9.625" style="98" customWidth="1"/>
    <col min="5" max="5" width="12.625" style="98" bestFit="1" customWidth="1"/>
    <col min="6" max="6" width="13.125" style="98" bestFit="1" customWidth="1"/>
    <col min="7" max="8" width="9.375" style="98" bestFit="1" customWidth="1"/>
    <col min="9" max="16384" width="9.00390625" style="76" customWidth="1"/>
  </cols>
  <sheetData>
    <row r="1" spans="1:8" ht="21.75" customHeight="1">
      <c r="A1" s="165" t="s">
        <v>203</v>
      </c>
      <c r="B1" s="166"/>
      <c r="C1" s="166"/>
      <c r="D1" s="166"/>
      <c r="E1" s="166"/>
      <c r="F1" s="166"/>
      <c r="G1" s="166"/>
      <c r="H1" s="166"/>
    </row>
    <row r="2" spans="1:8" s="101" customFormat="1" ht="13.5" customHeight="1">
      <c r="A2" s="167" t="s">
        <v>212</v>
      </c>
      <c r="B2" s="168"/>
      <c r="C2" s="168"/>
      <c r="D2" s="168"/>
      <c r="E2" s="168"/>
      <c r="F2" s="168"/>
      <c r="G2" s="168"/>
      <c r="H2" s="168"/>
    </row>
    <row r="3" spans="1:8" s="101" customFormat="1" ht="13.5" customHeight="1">
      <c r="A3" s="19"/>
      <c r="B3" s="100"/>
      <c r="C3" s="100"/>
      <c r="D3" s="100"/>
      <c r="E3" s="100"/>
      <c r="F3" s="100"/>
      <c r="G3" s="100"/>
      <c r="H3" s="100"/>
    </row>
    <row r="4" spans="1:8" s="99" customFormat="1" ht="22.5" customHeight="1" thickBot="1">
      <c r="A4" s="161" t="s">
        <v>27</v>
      </c>
      <c r="B4" s="161"/>
      <c r="C4" s="161"/>
      <c r="D4" s="161"/>
      <c r="E4" s="161"/>
      <c r="F4" s="161"/>
      <c r="G4" s="161"/>
      <c r="H4" s="161"/>
    </row>
    <row r="5" spans="1:8" s="99" customFormat="1" ht="33" customHeight="1">
      <c r="A5" s="128" t="s">
        <v>7</v>
      </c>
      <c r="B5" s="129" t="s">
        <v>0</v>
      </c>
      <c r="C5" s="130" t="s">
        <v>1</v>
      </c>
      <c r="D5" s="130" t="s">
        <v>2</v>
      </c>
      <c r="E5" s="130" t="s">
        <v>3</v>
      </c>
      <c r="F5" s="130" t="s">
        <v>4</v>
      </c>
      <c r="G5" s="130" t="s">
        <v>177</v>
      </c>
      <c r="H5" s="131" t="s">
        <v>6</v>
      </c>
    </row>
    <row r="6" spans="1:8" s="99" customFormat="1" ht="18" customHeight="1">
      <c r="A6" s="163" t="s">
        <v>8</v>
      </c>
      <c r="B6" s="136" t="s">
        <v>185</v>
      </c>
      <c r="C6" s="137" t="s">
        <v>186</v>
      </c>
      <c r="D6" s="137" t="s">
        <v>187</v>
      </c>
      <c r="E6" s="137" t="s">
        <v>188</v>
      </c>
      <c r="F6" s="137" t="s">
        <v>189</v>
      </c>
      <c r="G6" s="137" t="s">
        <v>190</v>
      </c>
      <c r="H6" s="138" t="s">
        <v>191</v>
      </c>
    </row>
    <row r="7" spans="1:8" s="99" customFormat="1" ht="18" customHeight="1" thickBot="1">
      <c r="A7" s="164"/>
      <c r="B7" s="139" t="s">
        <v>9</v>
      </c>
      <c r="C7" s="140" t="s">
        <v>9</v>
      </c>
      <c r="D7" s="140" t="s">
        <v>9</v>
      </c>
      <c r="E7" s="140" t="s">
        <v>9</v>
      </c>
      <c r="F7" s="140" t="s">
        <v>9</v>
      </c>
      <c r="G7" s="140" t="s">
        <v>192</v>
      </c>
      <c r="H7" s="141" t="s">
        <v>192</v>
      </c>
    </row>
    <row r="8" spans="1:8" ht="15" customHeight="1">
      <c r="A8" s="142" t="s">
        <v>29</v>
      </c>
      <c r="B8" s="20">
        <v>13388135</v>
      </c>
      <c r="C8" s="21">
        <v>6844561</v>
      </c>
      <c r="D8" s="21">
        <v>16254749</v>
      </c>
      <c r="E8" s="21">
        <v>82369651</v>
      </c>
      <c r="F8" s="21">
        <v>199814953</v>
      </c>
      <c r="G8" s="22">
        <f>C8/E8</f>
        <v>0.08309566590248149</v>
      </c>
      <c r="H8" s="23">
        <f>D8/F8</f>
        <v>0.0813490119530744</v>
      </c>
    </row>
    <row r="9" spans="1:8" ht="15" customHeight="1">
      <c r="A9" s="24" t="s">
        <v>213</v>
      </c>
      <c r="B9" s="25">
        <v>323400000</v>
      </c>
      <c r="C9" s="26">
        <v>181700000</v>
      </c>
      <c r="D9" s="26">
        <v>206067917</v>
      </c>
      <c r="E9" s="26">
        <v>1866020043</v>
      </c>
      <c r="F9" s="26">
        <v>4486823151</v>
      </c>
      <c r="G9" s="27">
        <f>C9/E9</f>
        <v>0.09737301626614951</v>
      </c>
      <c r="H9" s="28">
        <f>D9/F9</f>
        <v>0.04592735440309758</v>
      </c>
    </row>
    <row r="10" spans="1:8" ht="15" customHeight="1">
      <c r="A10" s="29" t="s">
        <v>30</v>
      </c>
      <c r="B10" s="30">
        <v>265274539</v>
      </c>
      <c r="C10" s="31">
        <v>178942722</v>
      </c>
      <c r="D10" s="31">
        <v>164081024</v>
      </c>
      <c r="E10" s="31">
        <v>1232257218</v>
      </c>
      <c r="F10" s="31">
        <v>4170432481</v>
      </c>
      <c r="G10" s="27">
        <f aca="true" t="shared" si="0" ref="G10:H15">C10/E10</f>
        <v>0.14521539771577138</v>
      </c>
      <c r="H10" s="28">
        <f t="shared" si="0"/>
        <v>0.03934388693439682</v>
      </c>
    </row>
    <row r="11" spans="1:8" ht="15" customHeight="1">
      <c r="A11" s="32" t="s">
        <v>31</v>
      </c>
      <c r="B11" s="25">
        <v>128411789</v>
      </c>
      <c r="C11" s="26">
        <v>77223670</v>
      </c>
      <c r="D11" s="26">
        <v>126833647</v>
      </c>
      <c r="E11" s="26">
        <v>853670349</v>
      </c>
      <c r="F11" s="26">
        <v>1582588545</v>
      </c>
      <c r="G11" s="27">
        <f t="shared" si="0"/>
        <v>0.09046076168682766</v>
      </c>
      <c r="H11" s="28">
        <f t="shared" si="0"/>
        <v>0.08014316001510045</v>
      </c>
    </row>
    <row r="12" spans="1:8" ht="15" customHeight="1">
      <c r="A12" s="34" t="s">
        <v>32</v>
      </c>
      <c r="B12" s="35">
        <v>4562935</v>
      </c>
      <c r="C12" s="36">
        <v>3540458</v>
      </c>
      <c r="D12" s="36">
        <v>4914389</v>
      </c>
      <c r="E12" s="36">
        <v>29603125</v>
      </c>
      <c r="F12" s="36">
        <v>67288447</v>
      </c>
      <c r="G12" s="27">
        <f t="shared" si="0"/>
        <v>0.1195974411485274</v>
      </c>
      <c r="H12" s="28">
        <f t="shared" si="0"/>
        <v>0.07303466225041573</v>
      </c>
    </row>
    <row r="13" spans="1:8" ht="15" customHeight="1">
      <c r="A13" s="24" t="s">
        <v>33</v>
      </c>
      <c r="B13" s="30">
        <v>19715025</v>
      </c>
      <c r="C13" s="31">
        <v>7812007</v>
      </c>
      <c r="D13" s="31">
        <f>10951367+6753060+7512552</f>
        <v>25216979</v>
      </c>
      <c r="E13" s="31">
        <v>138756027</v>
      </c>
      <c r="F13" s="31">
        <v>254113956</v>
      </c>
      <c r="G13" s="27">
        <f t="shared" si="0"/>
        <v>0.056300307589521856</v>
      </c>
      <c r="H13" s="28">
        <f t="shared" si="0"/>
        <v>0.09923492356319068</v>
      </c>
    </row>
    <row r="14" spans="1:8" s="80" customFormat="1" ht="15" customHeight="1" thickBot="1">
      <c r="A14" s="37" t="s">
        <v>214</v>
      </c>
      <c r="B14" s="38">
        <v>17954042</v>
      </c>
      <c r="C14" s="39">
        <v>15269585</v>
      </c>
      <c r="D14" s="39">
        <v>16984773</v>
      </c>
      <c r="E14" s="39">
        <v>146330064</v>
      </c>
      <c r="F14" s="39">
        <v>230430038</v>
      </c>
      <c r="G14" s="40">
        <f t="shared" si="0"/>
        <v>0.10435029263706193</v>
      </c>
      <c r="H14" s="41">
        <f>D14/F14</f>
        <v>0.07370902312657693</v>
      </c>
    </row>
    <row r="15" spans="1:8" ht="18" customHeight="1" thickBot="1">
      <c r="A15" s="42" t="s">
        <v>15</v>
      </c>
      <c r="B15" s="43">
        <f>SUM(B8:B14)</f>
        <v>772706465</v>
      </c>
      <c r="C15" s="16">
        <f>SUM(C8:C14)</f>
        <v>471333003</v>
      </c>
      <c r="D15" s="16">
        <f>SUM(D8:D14)</f>
        <v>560353478</v>
      </c>
      <c r="E15" s="16">
        <f>SUM(E8:E14)</f>
        <v>4349006477</v>
      </c>
      <c r="F15" s="16">
        <f>SUM(F8:F14)</f>
        <v>10991491571</v>
      </c>
      <c r="G15" s="44">
        <f>C15/E15</f>
        <v>0.1083771674042508</v>
      </c>
      <c r="H15" s="45">
        <f t="shared" si="0"/>
        <v>0.0509806584830069</v>
      </c>
    </row>
    <row r="16" spans="1:8" ht="15" customHeight="1">
      <c r="A16" s="33"/>
      <c r="B16" s="18"/>
      <c r="C16" s="18"/>
      <c r="D16" s="18"/>
      <c r="E16" s="18"/>
      <c r="F16" s="18"/>
      <c r="G16" s="46"/>
      <c r="H16" s="46"/>
    </row>
    <row r="17" spans="1:8" ht="52.5" customHeight="1">
      <c r="A17" s="33"/>
      <c r="B17" s="47"/>
      <c r="C17" s="47"/>
      <c r="D17" s="47"/>
      <c r="E17" s="47"/>
      <c r="F17" s="47"/>
      <c r="G17" s="47"/>
      <c r="H17" s="47"/>
    </row>
    <row r="18" spans="1:8" s="102" customFormat="1" ht="22.5" customHeight="1" thickBot="1">
      <c r="A18" s="161" t="s">
        <v>28</v>
      </c>
      <c r="B18" s="162"/>
      <c r="C18" s="162"/>
      <c r="D18" s="162"/>
      <c r="E18" s="162"/>
      <c r="F18" s="162"/>
      <c r="G18" s="162"/>
      <c r="H18" s="162"/>
    </row>
    <row r="19" spans="1:8" s="99" customFormat="1" ht="30" customHeight="1">
      <c r="A19" s="128" t="s">
        <v>7</v>
      </c>
      <c r="B19" s="129" t="s">
        <v>0</v>
      </c>
      <c r="C19" s="130" t="s">
        <v>1</v>
      </c>
      <c r="D19" s="130" t="s">
        <v>2</v>
      </c>
      <c r="E19" s="130" t="s">
        <v>3</v>
      </c>
      <c r="F19" s="130" t="s">
        <v>4</v>
      </c>
      <c r="G19" s="130" t="s">
        <v>177</v>
      </c>
      <c r="H19" s="131" t="s">
        <v>6</v>
      </c>
    </row>
    <row r="20" spans="1:8" s="99" customFormat="1" ht="18" customHeight="1">
      <c r="A20" s="163" t="s">
        <v>8</v>
      </c>
      <c r="B20" s="136" t="s">
        <v>185</v>
      </c>
      <c r="C20" s="137" t="s">
        <v>186</v>
      </c>
      <c r="D20" s="137" t="s">
        <v>187</v>
      </c>
      <c r="E20" s="137" t="s">
        <v>188</v>
      </c>
      <c r="F20" s="137" t="s">
        <v>189</v>
      </c>
      <c r="G20" s="137" t="s">
        <v>190</v>
      </c>
      <c r="H20" s="138" t="s">
        <v>191</v>
      </c>
    </row>
    <row r="21" spans="1:8" s="99" customFormat="1" ht="18" customHeight="1" thickBot="1">
      <c r="A21" s="164"/>
      <c r="B21" s="139" t="s">
        <v>9</v>
      </c>
      <c r="C21" s="140" t="s">
        <v>9</v>
      </c>
      <c r="D21" s="140" t="s">
        <v>9</v>
      </c>
      <c r="E21" s="140" t="s">
        <v>9</v>
      </c>
      <c r="F21" s="140" t="s">
        <v>9</v>
      </c>
      <c r="G21" s="140" t="s">
        <v>192</v>
      </c>
      <c r="H21" s="141" t="s">
        <v>192</v>
      </c>
    </row>
    <row r="22" spans="1:8" ht="15" customHeight="1">
      <c r="A22" s="142" t="s">
        <v>215</v>
      </c>
      <c r="B22" s="20">
        <v>26800896</v>
      </c>
      <c r="C22" s="21">
        <v>19586117</v>
      </c>
      <c r="D22" s="21">
        <v>16468192</v>
      </c>
      <c r="E22" s="21">
        <v>160248215</v>
      </c>
      <c r="F22" s="21">
        <v>697698829</v>
      </c>
      <c r="G22" s="22">
        <f>C22/E22</f>
        <v>0.12222362040038948</v>
      </c>
      <c r="H22" s="23">
        <f>D22/F22</f>
        <v>0.023603582685674824</v>
      </c>
    </row>
    <row r="23" spans="1:8" ht="15" customHeight="1">
      <c r="A23" s="24" t="s">
        <v>216</v>
      </c>
      <c r="B23" s="25">
        <v>19886000</v>
      </c>
      <c r="C23" s="26">
        <v>12407000</v>
      </c>
      <c r="D23" s="26">
        <v>9034841</v>
      </c>
      <c r="E23" s="26">
        <v>103031948</v>
      </c>
      <c r="F23" s="26">
        <v>326002221</v>
      </c>
      <c r="G23" s="27">
        <f aca="true" t="shared" si="1" ref="G23:H29">C23/E23</f>
        <v>0.12041895975799662</v>
      </c>
      <c r="H23" s="28">
        <f>D23/F23</f>
        <v>0.027714047383744663</v>
      </c>
    </row>
    <row r="24" spans="1:8" s="33" customFormat="1" ht="15" customHeight="1">
      <c r="A24" s="24" t="s">
        <v>217</v>
      </c>
      <c r="B24" s="25">
        <v>11148133</v>
      </c>
      <c r="C24" s="26">
        <v>7860059</v>
      </c>
      <c r="D24" s="26">
        <v>2591562</v>
      </c>
      <c r="E24" s="26">
        <v>54178793</v>
      </c>
      <c r="F24" s="26">
        <v>202192667</v>
      </c>
      <c r="G24" s="27">
        <f t="shared" si="1"/>
        <v>0.14507630319486814</v>
      </c>
      <c r="H24" s="28">
        <f t="shared" si="1"/>
        <v>0.012817289758584567</v>
      </c>
    </row>
    <row r="25" spans="1:8" ht="15" customHeight="1">
      <c r="A25" s="24" t="s">
        <v>218</v>
      </c>
      <c r="B25" s="25">
        <v>56691000</v>
      </c>
      <c r="C25" s="26">
        <v>47020000</v>
      </c>
      <c r="D25" s="26">
        <v>7467052</v>
      </c>
      <c r="E25" s="26">
        <v>83574917</v>
      </c>
      <c r="F25" s="26">
        <v>245263324</v>
      </c>
      <c r="G25" s="27">
        <f t="shared" si="1"/>
        <v>0.5626089942751603</v>
      </c>
      <c r="H25" s="28">
        <f t="shared" si="1"/>
        <v>0.030445041183572965</v>
      </c>
    </row>
    <row r="26" spans="1:8" ht="15" customHeight="1">
      <c r="A26" s="24" t="s">
        <v>219</v>
      </c>
      <c r="B26" s="25">
        <v>31693475</v>
      </c>
      <c r="C26" s="26">
        <v>9838520</v>
      </c>
      <c r="D26" s="26">
        <v>5290776</v>
      </c>
      <c r="E26" s="26">
        <v>117300987</v>
      </c>
      <c r="F26" s="26">
        <v>513367480</v>
      </c>
      <c r="G26" s="27">
        <f t="shared" si="1"/>
        <v>0.0838741450658041</v>
      </c>
      <c r="H26" s="28">
        <f t="shared" si="1"/>
        <v>0.010306020942347185</v>
      </c>
    </row>
    <row r="27" spans="1:8" ht="15" customHeight="1">
      <c r="A27" s="24" t="s">
        <v>220</v>
      </c>
      <c r="B27" s="25">
        <v>60613316</v>
      </c>
      <c r="C27" s="26">
        <v>14727649</v>
      </c>
      <c r="D27" s="26">
        <v>9005005</v>
      </c>
      <c r="E27" s="26">
        <v>145806978</v>
      </c>
      <c r="F27" s="26">
        <v>472841960</v>
      </c>
      <c r="G27" s="27">
        <f t="shared" si="1"/>
        <v>0.10100784751193458</v>
      </c>
      <c r="H27" s="28">
        <f t="shared" si="1"/>
        <v>0.019044428713560022</v>
      </c>
    </row>
    <row r="28" spans="1:8" ht="15" customHeight="1">
      <c r="A28" s="24" t="s">
        <v>221</v>
      </c>
      <c r="B28" s="25">
        <v>31794171</v>
      </c>
      <c r="C28" s="26">
        <v>26740657</v>
      </c>
      <c r="D28" s="26">
        <v>10370860</v>
      </c>
      <c r="E28" s="26">
        <v>78889836</v>
      </c>
      <c r="F28" s="26">
        <v>239116410</v>
      </c>
      <c r="G28" s="27">
        <f t="shared" si="1"/>
        <v>0.3389620051941799</v>
      </c>
      <c r="H28" s="28">
        <f t="shared" si="1"/>
        <v>0.04337159461368628</v>
      </c>
    </row>
    <row r="29" spans="1:8" ht="15" customHeight="1">
      <c r="A29" s="24" t="s">
        <v>222</v>
      </c>
      <c r="B29" s="25">
        <v>6094406</v>
      </c>
      <c r="C29" s="26">
        <v>2007044</v>
      </c>
      <c r="D29" s="26">
        <v>1416355</v>
      </c>
      <c r="E29" s="26">
        <v>33949169</v>
      </c>
      <c r="F29" s="26">
        <v>108800732</v>
      </c>
      <c r="G29" s="27">
        <f t="shared" si="1"/>
        <v>0.05911909066168895</v>
      </c>
      <c r="H29" s="28">
        <f t="shared" si="1"/>
        <v>0.01301788116646127</v>
      </c>
    </row>
    <row r="30" spans="1:8" s="80" customFormat="1" ht="15" customHeight="1">
      <c r="A30" s="29" t="s">
        <v>206</v>
      </c>
      <c r="B30" s="48">
        <v>14365497</v>
      </c>
      <c r="C30" s="60">
        <v>10372796</v>
      </c>
      <c r="D30" s="26">
        <v>4573847</v>
      </c>
      <c r="E30" s="26">
        <v>86634240</v>
      </c>
      <c r="F30" s="26">
        <v>414127372</v>
      </c>
      <c r="G30" s="27">
        <f aca="true" t="shared" si="2" ref="G30:H37">C30/E30</f>
        <v>0.11973090547109319</v>
      </c>
      <c r="H30" s="28">
        <f t="shared" si="2"/>
        <v>0.011044541629573811</v>
      </c>
    </row>
    <row r="31" spans="1:8" ht="15" customHeight="1">
      <c r="A31" s="32" t="s">
        <v>223</v>
      </c>
      <c r="B31" s="143">
        <v>20631000</v>
      </c>
      <c r="C31" s="31">
        <v>11379000</v>
      </c>
      <c r="D31" s="31">
        <v>12270453</v>
      </c>
      <c r="E31" s="31">
        <v>161802297</v>
      </c>
      <c r="F31" s="31">
        <v>739469923</v>
      </c>
      <c r="G31" s="27">
        <f t="shared" si="2"/>
        <v>0.07032656650109238</v>
      </c>
      <c r="H31" s="28">
        <f t="shared" si="2"/>
        <v>0.016593579560638873</v>
      </c>
    </row>
    <row r="32" spans="1:8" ht="15" customHeight="1">
      <c r="A32" s="32" t="s">
        <v>34</v>
      </c>
      <c r="B32" s="144">
        <v>12608011</v>
      </c>
      <c r="C32" s="145">
        <v>8194053</v>
      </c>
      <c r="D32" s="145">
        <v>4014322</v>
      </c>
      <c r="E32" s="145">
        <v>58902827</v>
      </c>
      <c r="F32" s="145">
        <v>305903413</v>
      </c>
      <c r="G32" s="27">
        <f t="shared" si="2"/>
        <v>0.13911137066477303</v>
      </c>
      <c r="H32" s="28">
        <f t="shared" si="2"/>
        <v>0.0131228414898398</v>
      </c>
    </row>
    <row r="33" spans="1:8" ht="15" customHeight="1">
      <c r="A33" s="32" t="s">
        <v>35</v>
      </c>
      <c r="B33" s="146">
        <v>11329900</v>
      </c>
      <c r="C33" s="26">
        <v>8190400</v>
      </c>
      <c r="D33" s="26">
        <v>2443173</v>
      </c>
      <c r="E33" s="26">
        <v>52614995</v>
      </c>
      <c r="F33" s="26">
        <v>177266740</v>
      </c>
      <c r="G33" s="27">
        <f t="shared" si="2"/>
        <v>0.15566664978301337</v>
      </c>
      <c r="H33" s="28">
        <f t="shared" si="2"/>
        <v>0.013782467032450644</v>
      </c>
    </row>
    <row r="34" spans="1:8" ht="15" customHeight="1">
      <c r="A34" s="32" t="s">
        <v>36</v>
      </c>
      <c r="B34" s="146">
        <v>13869564</v>
      </c>
      <c r="C34" s="26">
        <v>11270631</v>
      </c>
      <c r="D34" s="31">
        <v>9577666</v>
      </c>
      <c r="E34" s="31">
        <v>101613915</v>
      </c>
      <c r="F34" s="31">
        <v>395127524</v>
      </c>
      <c r="G34" s="27">
        <f t="shared" si="2"/>
        <v>0.11091621654376765</v>
      </c>
      <c r="H34" s="28">
        <f t="shared" si="2"/>
        <v>0.02423943010358347</v>
      </c>
    </row>
    <row r="35" spans="1:8" ht="15" customHeight="1">
      <c r="A35" s="49" t="s">
        <v>37</v>
      </c>
      <c r="B35" s="146">
        <v>11393865</v>
      </c>
      <c r="C35" s="26">
        <v>1733777</v>
      </c>
      <c r="D35" s="26">
        <v>1403403</v>
      </c>
      <c r="E35" s="26">
        <v>27157022</v>
      </c>
      <c r="F35" s="26">
        <v>75827121</v>
      </c>
      <c r="G35" s="27">
        <f t="shared" si="2"/>
        <v>0.06384267759550366</v>
      </c>
      <c r="H35" s="28">
        <f t="shared" si="2"/>
        <v>0.0185079293726581</v>
      </c>
    </row>
    <row r="36" spans="1:8" s="80" customFormat="1" ht="15" customHeight="1" thickBot="1">
      <c r="A36" s="50" t="s">
        <v>38</v>
      </c>
      <c r="B36" s="115">
        <v>5666101</v>
      </c>
      <c r="C36" s="116">
        <v>2537058</v>
      </c>
      <c r="D36" s="116">
        <v>2422947</v>
      </c>
      <c r="E36" s="116">
        <v>22858384</v>
      </c>
      <c r="F36" s="116">
        <v>67869637</v>
      </c>
      <c r="G36" s="51">
        <f t="shared" si="2"/>
        <v>0.11099026072884242</v>
      </c>
      <c r="H36" s="52">
        <f t="shared" si="2"/>
        <v>0.03570001413150331</v>
      </c>
    </row>
    <row r="37" spans="1:8" ht="15" customHeight="1" thickBot="1">
      <c r="A37" s="42" t="s">
        <v>15</v>
      </c>
      <c r="B37" s="43">
        <f>SUM(B22:B36)</f>
        <v>334585335</v>
      </c>
      <c r="C37" s="16">
        <f>SUM(C22:C36)</f>
        <v>193864761</v>
      </c>
      <c r="D37" s="16">
        <f>SUM(D22:D36)</f>
        <v>98350454</v>
      </c>
      <c r="E37" s="16">
        <f>SUM(E22:E36)</f>
        <v>1288564523</v>
      </c>
      <c r="F37" s="16">
        <f>SUM(F22:F36)</f>
        <v>4980875353</v>
      </c>
      <c r="G37" s="44">
        <f t="shared" si="2"/>
        <v>0.15045017734047922</v>
      </c>
      <c r="H37" s="45">
        <f t="shared" si="2"/>
        <v>0.019745616388646053</v>
      </c>
    </row>
    <row r="38" spans="1:8" ht="11.25" customHeight="1">
      <c r="A38" s="33"/>
      <c r="B38" s="53"/>
      <c r="C38" s="53"/>
      <c r="D38" s="53"/>
      <c r="E38" s="53"/>
      <c r="F38" s="53"/>
      <c r="G38" s="54"/>
      <c r="H38" s="54"/>
    </row>
    <row r="39" spans="1:8" ht="11.25" customHeight="1">
      <c r="A39" s="33"/>
      <c r="B39" s="53"/>
      <c r="C39" s="53"/>
      <c r="D39" s="53"/>
      <c r="E39" s="53"/>
      <c r="F39" s="53"/>
      <c r="G39" s="54"/>
      <c r="H39" s="54"/>
    </row>
    <row r="40" spans="1:8" ht="11.25" customHeight="1">
      <c r="A40" s="33"/>
      <c r="B40" s="53"/>
      <c r="C40" s="53"/>
      <c r="D40" s="53"/>
      <c r="E40" s="53"/>
      <c r="F40" s="53"/>
      <c r="G40" s="54"/>
      <c r="H40" s="54"/>
    </row>
    <row r="41" spans="1:8" ht="11.25" customHeight="1">
      <c r="A41" s="33"/>
      <c r="B41" s="53"/>
      <c r="C41" s="53"/>
      <c r="D41" s="53"/>
      <c r="E41" s="53"/>
      <c r="F41" s="53"/>
      <c r="G41" s="54"/>
      <c r="H41" s="54"/>
    </row>
    <row r="42" spans="1:8" ht="11.25" customHeight="1">
      <c r="A42" s="33"/>
      <c r="B42" s="53"/>
      <c r="C42" s="53"/>
      <c r="D42" s="53"/>
      <c r="E42" s="53"/>
      <c r="F42" s="53"/>
      <c r="G42" s="54"/>
      <c r="H42" s="54"/>
    </row>
    <row r="43" spans="1:8" ht="11.25" customHeight="1">
      <c r="A43" s="33"/>
      <c r="B43" s="53"/>
      <c r="C43" s="53"/>
      <c r="D43" s="53"/>
      <c r="E43" s="53"/>
      <c r="F43" s="53"/>
      <c r="G43" s="54"/>
      <c r="H43" s="54"/>
    </row>
    <row r="44" spans="1:8" ht="11.25" customHeight="1">
      <c r="A44" s="33"/>
      <c r="B44" s="53"/>
      <c r="C44" s="53"/>
      <c r="D44" s="53"/>
      <c r="E44" s="53"/>
      <c r="F44" s="53"/>
      <c r="G44" s="54"/>
      <c r="H44" s="54"/>
    </row>
    <row r="45" spans="1:8" ht="11.25" customHeight="1">
      <c r="A45" s="33"/>
      <c r="B45" s="53"/>
      <c r="C45" s="53"/>
      <c r="D45" s="53"/>
      <c r="E45" s="53"/>
      <c r="F45" s="53"/>
      <c r="G45" s="54"/>
      <c r="H45" s="54"/>
    </row>
    <row r="46" spans="1:8" ht="11.25" customHeight="1">
      <c r="A46" s="33"/>
      <c r="B46" s="53"/>
      <c r="C46" s="53"/>
      <c r="D46" s="53"/>
      <c r="E46" s="53"/>
      <c r="F46" s="53"/>
      <c r="G46" s="54"/>
      <c r="H46" s="54"/>
    </row>
    <row r="47" spans="1:8" ht="11.25" customHeight="1">
      <c r="A47" s="33"/>
      <c r="B47" s="53"/>
      <c r="C47" s="53"/>
      <c r="D47" s="53"/>
      <c r="E47" s="53"/>
      <c r="F47" s="53"/>
      <c r="G47" s="54"/>
      <c r="H47" s="54"/>
    </row>
    <row r="48" spans="1:8" ht="11.25" customHeight="1">
      <c r="A48" s="33"/>
      <c r="B48" s="53"/>
      <c r="C48" s="53"/>
      <c r="D48" s="53"/>
      <c r="E48" s="53"/>
      <c r="F48" s="53"/>
      <c r="G48" s="54"/>
      <c r="H48" s="54"/>
    </row>
    <row r="49" spans="1:8" ht="11.25" customHeight="1">
      <c r="A49" s="33"/>
      <c r="B49" s="53"/>
      <c r="C49" s="53"/>
      <c r="D49" s="53"/>
      <c r="E49" s="53"/>
      <c r="F49" s="53"/>
      <c r="G49" s="54"/>
      <c r="H49" s="54"/>
    </row>
    <row r="50" spans="1:8" ht="11.25" customHeight="1">
      <c r="A50" s="33"/>
      <c r="B50" s="53"/>
      <c r="C50" s="53"/>
      <c r="D50" s="53"/>
      <c r="E50" s="53"/>
      <c r="F50" s="53"/>
      <c r="G50" s="54"/>
      <c r="H50" s="54"/>
    </row>
    <row r="51" spans="1:8" ht="11.25" customHeight="1">
      <c r="A51" s="33"/>
      <c r="B51" s="53"/>
      <c r="C51" s="53"/>
      <c r="D51" s="53"/>
      <c r="E51" s="53"/>
      <c r="F51" s="53"/>
      <c r="G51" s="54"/>
      <c r="H51" s="54"/>
    </row>
    <row r="52" spans="1:8" ht="11.25" customHeight="1">
      <c r="A52" s="33"/>
      <c r="B52" s="53"/>
      <c r="C52" s="53"/>
      <c r="D52" s="53"/>
      <c r="E52" s="53"/>
      <c r="F52" s="53"/>
      <c r="G52" s="54"/>
      <c r="H52" s="54"/>
    </row>
    <row r="53" spans="1:8" ht="11.25" customHeight="1">
      <c r="A53" s="33"/>
      <c r="B53" s="53"/>
      <c r="C53" s="53"/>
      <c r="D53" s="53"/>
      <c r="E53" s="53"/>
      <c r="F53" s="53"/>
      <c r="G53" s="54"/>
      <c r="H53" s="54"/>
    </row>
    <row r="54" spans="1:8" ht="11.25" customHeight="1">
      <c r="A54" s="33"/>
      <c r="B54" s="53"/>
      <c r="C54" s="53"/>
      <c r="D54" s="53"/>
      <c r="E54" s="53"/>
      <c r="F54" s="53"/>
      <c r="G54" s="54"/>
      <c r="H54" s="54"/>
    </row>
    <row r="55" spans="1:8" ht="11.25" customHeight="1">
      <c r="A55" s="33"/>
      <c r="B55" s="53"/>
      <c r="C55" s="53"/>
      <c r="D55" s="53"/>
      <c r="E55" s="53"/>
      <c r="F55" s="53"/>
      <c r="G55" s="54"/>
      <c r="H55" s="54"/>
    </row>
    <row r="56" spans="1:8" ht="11.25" customHeight="1">
      <c r="A56" s="33"/>
      <c r="B56" s="53"/>
      <c r="C56" s="53"/>
      <c r="D56" s="53"/>
      <c r="E56" s="53"/>
      <c r="F56" s="53"/>
      <c r="G56" s="54"/>
      <c r="H56" s="54"/>
    </row>
    <row r="57" spans="1:8" ht="11.25" customHeight="1">
      <c r="A57" s="33"/>
      <c r="B57" s="53"/>
      <c r="C57" s="53"/>
      <c r="D57" s="53"/>
      <c r="E57" s="53"/>
      <c r="F57" s="53"/>
      <c r="G57" s="54"/>
      <c r="H57" s="54"/>
    </row>
    <row r="58" spans="1:8" ht="11.25" customHeight="1">
      <c r="A58" s="33"/>
      <c r="B58" s="53"/>
      <c r="C58" s="53"/>
      <c r="D58" s="53"/>
      <c r="E58" s="53"/>
      <c r="F58" s="53"/>
      <c r="G58" s="54"/>
      <c r="H58" s="54"/>
    </row>
    <row r="59" spans="1:8" ht="11.25" customHeight="1">
      <c r="A59" s="33"/>
      <c r="B59" s="53"/>
      <c r="C59" s="53"/>
      <c r="D59" s="53"/>
      <c r="E59" s="53"/>
      <c r="F59" s="53"/>
      <c r="G59" s="54"/>
      <c r="H59" s="54"/>
    </row>
    <row r="60" spans="1:8" ht="11.25" customHeight="1">
      <c r="A60" s="33"/>
      <c r="B60" s="53"/>
      <c r="C60" s="53"/>
      <c r="D60" s="53"/>
      <c r="E60" s="53"/>
      <c r="F60" s="53"/>
      <c r="G60" s="54"/>
      <c r="H60" s="54"/>
    </row>
    <row r="61" spans="1:8" ht="11.25" customHeight="1">
      <c r="A61" s="33"/>
      <c r="B61" s="53"/>
      <c r="C61" s="53"/>
      <c r="D61" s="53"/>
      <c r="E61" s="53"/>
      <c r="F61" s="53"/>
      <c r="G61" s="54"/>
      <c r="H61" s="54"/>
    </row>
    <row r="62" spans="1:8" ht="11.25" customHeight="1">
      <c r="A62" s="33"/>
      <c r="B62" s="53"/>
      <c r="C62" s="53"/>
      <c r="D62" s="53"/>
      <c r="E62" s="53"/>
      <c r="F62" s="53"/>
      <c r="G62" s="54"/>
      <c r="H62" s="54"/>
    </row>
    <row r="63" spans="1:8" ht="11.25" customHeight="1">
      <c r="A63" s="33"/>
      <c r="B63" s="53"/>
      <c r="C63" s="53"/>
      <c r="D63" s="53"/>
      <c r="E63" s="53"/>
      <c r="F63" s="53"/>
      <c r="G63" s="54"/>
      <c r="H63" s="54"/>
    </row>
    <row r="64" spans="1:8" ht="11.25" customHeight="1">
      <c r="A64" s="33"/>
      <c r="B64" s="53"/>
      <c r="C64" s="53"/>
      <c r="D64" s="53"/>
      <c r="E64" s="53"/>
      <c r="F64" s="53"/>
      <c r="G64" s="54"/>
      <c r="H64" s="54"/>
    </row>
    <row r="65" spans="1:8" ht="11.25" customHeight="1">
      <c r="A65" s="33"/>
      <c r="B65" s="53"/>
      <c r="C65" s="53"/>
      <c r="D65" s="53"/>
      <c r="E65" s="53"/>
      <c r="F65" s="53"/>
      <c r="G65" s="54"/>
      <c r="H65" s="54"/>
    </row>
    <row r="66" spans="1:8" ht="11.25" customHeight="1">
      <c r="A66" s="33"/>
      <c r="B66" s="53"/>
      <c r="C66" s="53"/>
      <c r="D66" s="53"/>
      <c r="E66" s="53"/>
      <c r="F66" s="53"/>
      <c r="G66" s="54"/>
      <c r="H66" s="54"/>
    </row>
    <row r="67" spans="1:8" ht="11.25" customHeight="1">
      <c r="A67" s="33"/>
      <c r="B67" s="53"/>
      <c r="C67" s="53"/>
      <c r="D67" s="53"/>
      <c r="E67" s="53"/>
      <c r="F67" s="53"/>
      <c r="G67" s="54"/>
      <c r="H67" s="54"/>
    </row>
    <row r="68" spans="1:8" s="55" customFormat="1" ht="22.5" customHeight="1" thickBot="1">
      <c r="A68" s="169" t="s">
        <v>178</v>
      </c>
      <c r="B68" s="169"/>
      <c r="C68" s="169"/>
      <c r="D68" s="169"/>
      <c r="E68" s="169"/>
      <c r="F68" s="169"/>
      <c r="G68" s="169"/>
      <c r="H68" s="169"/>
    </row>
    <row r="69" spans="1:8" s="99" customFormat="1" ht="30" customHeight="1">
      <c r="A69" s="128" t="s">
        <v>7</v>
      </c>
      <c r="B69" s="129" t="s">
        <v>0</v>
      </c>
      <c r="C69" s="130" t="s">
        <v>1</v>
      </c>
      <c r="D69" s="130" t="s">
        <v>2</v>
      </c>
      <c r="E69" s="130" t="s">
        <v>3</v>
      </c>
      <c r="F69" s="130" t="s">
        <v>4</v>
      </c>
      <c r="G69" s="130" t="s">
        <v>177</v>
      </c>
      <c r="H69" s="131" t="s">
        <v>6</v>
      </c>
    </row>
    <row r="70" spans="1:8" s="99" customFormat="1" ht="15" customHeight="1">
      <c r="A70" s="163" t="s">
        <v>8</v>
      </c>
      <c r="B70" s="136" t="s">
        <v>185</v>
      </c>
      <c r="C70" s="137" t="s">
        <v>186</v>
      </c>
      <c r="D70" s="137" t="s">
        <v>187</v>
      </c>
      <c r="E70" s="137" t="s">
        <v>188</v>
      </c>
      <c r="F70" s="137" t="s">
        <v>189</v>
      </c>
      <c r="G70" s="137" t="s">
        <v>190</v>
      </c>
      <c r="H70" s="138" t="s">
        <v>191</v>
      </c>
    </row>
    <row r="71" spans="1:8" s="99" customFormat="1" ht="15" customHeight="1" thickBot="1">
      <c r="A71" s="164"/>
      <c r="B71" s="139" t="s">
        <v>9</v>
      </c>
      <c r="C71" s="140" t="s">
        <v>9</v>
      </c>
      <c r="D71" s="140" t="s">
        <v>9</v>
      </c>
      <c r="E71" s="140" t="s">
        <v>9</v>
      </c>
      <c r="F71" s="140" t="s">
        <v>9</v>
      </c>
      <c r="G71" s="140" t="s">
        <v>192</v>
      </c>
      <c r="H71" s="141" t="s">
        <v>192</v>
      </c>
    </row>
    <row r="72" spans="1:8" ht="15" customHeight="1">
      <c r="A72" s="147" t="s">
        <v>166</v>
      </c>
      <c r="B72" s="57">
        <v>11506695</v>
      </c>
      <c r="C72" s="58">
        <v>8633904</v>
      </c>
      <c r="D72" s="58">
        <v>4372985</v>
      </c>
      <c r="E72" s="58">
        <v>38996805</v>
      </c>
      <c r="F72" s="58">
        <v>405707661</v>
      </c>
      <c r="G72" s="22">
        <f aca="true" t="shared" si="3" ref="G72:H77">C72/E72</f>
        <v>0.2214002916392766</v>
      </c>
      <c r="H72" s="23">
        <f t="shared" si="3"/>
        <v>0.010778660154509628</v>
      </c>
    </row>
    <row r="73" spans="1:8" ht="15" customHeight="1">
      <c r="A73" s="24" t="s">
        <v>167</v>
      </c>
      <c r="B73" s="59">
        <v>4081117</v>
      </c>
      <c r="C73" s="60">
        <v>3580271</v>
      </c>
      <c r="D73" s="60">
        <v>1226559</v>
      </c>
      <c r="E73" s="60">
        <v>11688954</v>
      </c>
      <c r="F73" s="60">
        <v>125010730</v>
      </c>
      <c r="G73" s="27">
        <f t="shared" si="3"/>
        <v>0.30629524249988493</v>
      </c>
      <c r="H73" s="28">
        <f t="shared" si="3"/>
        <v>0.00981162976970057</v>
      </c>
    </row>
    <row r="74" spans="1:8" s="33" customFormat="1" ht="15" customHeight="1">
      <c r="A74" s="24" t="s">
        <v>176</v>
      </c>
      <c r="B74" s="61">
        <v>73746044</v>
      </c>
      <c r="C74" s="17">
        <v>16593122</v>
      </c>
      <c r="D74" s="17">
        <v>7303310</v>
      </c>
      <c r="E74" s="17">
        <v>133959709</v>
      </c>
      <c r="F74" s="17">
        <v>1634146445</v>
      </c>
      <c r="G74" s="27">
        <f t="shared" si="3"/>
        <v>0.12386651272883849</v>
      </c>
      <c r="H74" s="28">
        <f t="shared" si="3"/>
        <v>0.0044691894183327</v>
      </c>
    </row>
    <row r="75" spans="1:8" ht="15" customHeight="1">
      <c r="A75" s="24" t="s">
        <v>49</v>
      </c>
      <c r="B75" s="61">
        <v>73371447</v>
      </c>
      <c r="C75" s="17">
        <v>23858054</v>
      </c>
      <c r="D75" s="17">
        <v>16942896</v>
      </c>
      <c r="E75" s="17">
        <v>337172936</v>
      </c>
      <c r="F75" s="17">
        <v>1060340245</v>
      </c>
      <c r="G75" s="27">
        <f t="shared" si="3"/>
        <v>0.07075910149561945</v>
      </c>
      <c r="H75" s="28">
        <f t="shared" si="3"/>
        <v>0.01597873520305739</v>
      </c>
    </row>
    <row r="76" spans="1:8" ht="15" customHeight="1">
      <c r="A76" s="24" t="s">
        <v>168</v>
      </c>
      <c r="B76" s="61">
        <v>2081665</v>
      </c>
      <c r="C76" s="17">
        <v>664400</v>
      </c>
      <c r="D76" s="17">
        <v>1642416</v>
      </c>
      <c r="E76" s="17">
        <v>36829753</v>
      </c>
      <c r="F76" s="17">
        <v>719340617</v>
      </c>
      <c r="G76" s="27">
        <f t="shared" si="3"/>
        <v>0.018039762579998838</v>
      </c>
      <c r="H76" s="28">
        <f t="shared" si="3"/>
        <v>0.0022832243323749365</v>
      </c>
    </row>
    <row r="77" spans="1:8" ht="15" customHeight="1">
      <c r="A77" s="29" t="s">
        <v>169</v>
      </c>
      <c r="B77" s="59">
        <v>20374375</v>
      </c>
      <c r="C77" s="60">
        <v>2833728</v>
      </c>
      <c r="D77" s="60">
        <v>3908750</v>
      </c>
      <c r="E77" s="60">
        <v>76177434</v>
      </c>
      <c r="F77" s="60">
        <v>763206582</v>
      </c>
      <c r="G77" s="27">
        <f t="shared" si="3"/>
        <v>0.03719904768648416</v>
      </c>
      <c r="H77" s="28">
        <f t="shared" si="3"/>
        <v>0.005121483609007974</v>
      </c>
    </row>
    <row r="78" spans="1:8" ht="15" customHeight="1">
      <c r="A78" s="32" t="s">
        <v>170</v>
      </c>
      <c r="B78" s="59">
        <v>1897358</v>
      </c>
      <c r="C78" s="60">
        <v>1778926</v>
      </c>
      <c r="D78" s="60">
        <v>849115</v>
      </c>
      <c r="E78" s="60">
        <v>23196747</v>
      </c>
      <c r="F78" s="60">
        <v>601963856</v>
      </c>
      <c r="G78" s="27">
        <f aca="true" t="shared" si="4" ref="G78:H80">C78/E78</f>
        <v>0.0766885977589875</v>
      </c>
      <c r="H78" s="28">
        <f t="shared" si="4"/>
        <v>0.001410574723941565</v>
      </c>
    </row>
    <row r="79" spans="1:8" s="80" customFormat="1" ht="15" customHeight="1">
      <c r="A79" s="103" t="s">
        <v>193</v>
      </c>
      <c r="B79" s="148">
        <v>27089169</v>
      </c>
      <c r="C79" s="60">
        <v>18174200</v>
      </c>
      <c r="D79" s="60">
        <v>5431872</v>
      </c>
      <c r="E79" s="60">
        <v>155684024</v>
      </c>
      <c r="F79" s="60">
        <v>124374446</v>
      </c>
      <c r="G79" s="27">
        <f t="shared" si="4"/>
        <v>0.11673773283249668</v>
      </c>
      <c r="H79" s="28">
        <f t="shared" si="4"/>
        <v>0.04367353724735385</v>
      </c>
    </row>
    <row r="80" spans="1:8" ht="15" customHeight="1">
      <c r="A80" s="32" t="s">
        <v>171</v>
      </c>
      <c r="B80" s="61">
        <v>4893045</v>
      </c>
      <c r="C80" s="17">
        <v>2601581</v>
      </c>
      <c r="D80" s="17">
        <v>1059205</v>
      </c>
      <c r="E80" s="17">
        <v>19858620</v>
      </c>
      <c r="F80" s="17">
        <v>305416401</v>
      </c>
      <c r="G80" s="27">
        <f t="shared" si="4"/>
        <v>0.13100512523025265</v>
      </c>
      <c r="H80" s="28">
        <f t="shared" si="4"/>
        <v>0.0034680685010101994</v>
      </c>
    </row>
    <row r="81" spans="1:8" ht="15" customHeight="1" thickBot="1">
      <c r="A81" s="50" t="s">
        <v>172</v>
      </c>
      <c r="B81" s="86">
        <v>3911839</v>
      </c>
      <c r="C81" s="87">
        <f>1048962</f>
        <v>1048962</v>
      </c>
      <c r="D81" s="87">
        <f>1039054+890021+831638</f>
        <v>2760713</v>
      </c>
      <c r="E81" s="87">
        <v>23181556</v>
      </c>
      <c r="F81" s="87">
        <v>487447864</v>
      </c>
      <c r="G81" s="51">
        <f>C81/E81</f>
        <v>0.04524985294343486</v>
      </c>
      <c r="H81" s="52">
        <f>D81/F81</f>
        <v>0.005663606723692608</v>
      </c>
    </row>
    <row r="82" spans="1:8" ht="15" customHeight="1" thickBot="1">
      <c r="A82" s="42" t="s">
        <v>15</v>
      </c>
      <c r="B82" s="43">
        <f>SUM(B72:B81)</f>
        <v>222952754</v>
      </c>
      <c r="C82" s="16">
        <f>SUM(C72:C81)</f>
        <v>79767148</v>
      </c>
      <c r="D82" s="16">
        <f>SUM(D72:D81)</f>
        <v>45497821</v>
      </c>
      <c r="E82" s="16">
        <f>SUM(E72:E81)</f>
        <v>856746538</v>
      </c>
      <c r="F82" s="16">
        <f>SUM(F72:F81)</f>
        <v>6226954847</v>
      </c>
      <c r="G82" s="44">
        <f>C82/E82</f>
        <v>0.09310472171408996</v>
      </c>
      <c r="H82" s="45">
        <f>D82/F82</f>
        <v>0.007306592406386209</v>
      </c>
    </row>
    <row r="83" spans="1:8" ht="15" customHeight="1">
      <c r="A83" s="33"/>
      <c r="B83" s="18"/>
      <c r="C83" s="18"/>
      <c r="D83" s="18"/>
      <c r="E83" s="18"/>
      <c r="F83" s="18"/>
      <c r="G83" s="46"/>
      <c r="H83" s="46"/>
    </row>
    <row r="84" spans="1:8" ht="45" customHeight="1">
      <c r="A84" s="33"/>
      <c r="B84" s="53"/>
      <c r="C84" s="53"/>
      <c r="D84" s="53"/>
      <c r="E84" s="53"/>
      <c r="F84" s="53"/>
      <c r="G84" s="54"/>
      <c r="H84" s="54"/>
    </row>
    <row r="85" spans="1:8" s="99" customFormat="1" ht="15" thickBot="1">
      <c r="A85" s="161" t="s">
        <v>201</v>
      </c>
      <c r="B85" s="162"/>
      <c r="C85" s="162"/>
      <c r="D85" s="162"/>
      <c r="E85" s="162"/>
      <c r="F85" s="162"/>
      <c r="G85" s="162"/>
      <c r="H85" s="162"/>
    </row>
    <row r="86" spans="1:8" s="99" customFormat="1" ht="30" customHeight="1">
      <c r="A86" s="128" t="s">
        <v>7</v>
      </c>
      <c r="B86" s="132" t="s">
        <v>0</v>
      </c>
      <c r="C86" s="130" t="s">
        <v>1</v>
      </c>
      <c r="D86" s="130" t="s">
        <v>2</v>
      </c>
      <c r="E86" s="130" t="s">
        <v>3</v>
      </c>
      <c r="F86" s="130" t="s">
        <v>4</v>
      </c>
      <c r="G86" s="130" t="s">
        <v>177</v>
      </c>
      <c r="H86" s="131" t="s">
        <v>6</v>
      </c>
    </row>
    <row r="87" spans="1:8" s="150" customFormat="1" ht="15" customHeight="1">
      <c r="A87" s="163" t="s">
        <v>8</v>
      </c>
      <c r="B87" s="149" t="s">
        <v>185</v>
      </c>
      <c r="C87" s="137" t="s">
        <v>186</v>
      </c>
      <c r="D87" s="137" t="s">
        <v>187</v>
      </c>
      <c r="E87" s="137" t="s">
        <v>188</v>
      </c>
      <c r="F87" s="137" t="s">
        <v>189</v>
      </c>
      <c r="G87" s="137" t="s">
        <v>190</v>
      </c>
      <c r="H87" s="138" t="s">
        <v>191</v>
      </c>
    </row>
    <row r="88" spans="1:8" s="99" customFormat="1" ht="15" customHeight="1" thickBot="1">
      <c r="A88" s="164"/>
      <c r="B88" s="151" t="s">
        <v>9</v>
      </c>
      <c r="C88" s="140" t="s">
        <v>9</v>
      </c>
      <c r="D88" s="140" t="s">
        <v>9</v>
      </c>
      <c r="E88" s="140" t="s">
        <v>9</v>
      </c>
      <c r="F88" s="140" t="s">
        <v>9</v>
      </c>
      <c r="G88" s="140" t="s">
        <v>192</v>
      </c>
      <c r="H88" s="141" t="s">
        <v>192</v>
      </c>
    </row>
    <row r="89" spans="1:8" s="33" customFormat="1" ht="15" customHeight="1">
      <c r="A89" s="147" t="s">
        <v>39</v>
      </c>
      <c r="B89" s="57">
        <v>1685248</v>
      </c>
      <c r="C89" s="58">
        <v>1094649</v>
      </c>
      <c r="D89" s="58">
        <v>1282677</v>
      </c>
      <c r="E89" s="58">
        <v>14016860</v>
      </c>
      <c r="F89" s="58">
        <v>55660905</v>
      </c>
      <c r="G89" s="22">
        <f aca="true" t="shared" si="5" ref="G89:H97">C89/E89</f>
        <v>0.0780951653936759</v>
      </c>
      <c r="H89" s="23">
        <f t="shared" si="5"/>
        <v>0.02304448696980403</v>
      </c>
    </row>
    <row r="90" spans="1:8" s="33" customFormat="1" ht="15" customHeight="1">
      <c r="A90" s="24" t="s">
        <v>224</v>
      </c>
      <c r="B90" s="61">
        <v>422613</v>
      </c>
      <c r="C90" s="17">
        <v>394235</v>
      </c>
      <c r="D90" s="17">
        <v>182536</v>
      </c>
      <c r="E90" s="17">
        <v>1683701</v>
      </c>
      <c r="F90" s="17">
        <v>4127016</v>
      </c>
      <c r="G90" s="27">
        <f t="shared" si="5"/>
        <v>0.23414786829728082</v>
      </c>
      <c r="H90" s="28">
        <f t="shared" si="5"/>
        <v>0.04422953533497326</v>
      </c>
    </row>
    <row r="91" spans="1:8" s="33" customFormat="1" ht="15" customHeight="1">
      <c r="A91" s="24" t="s">
        <v>225</v>
      </c>
      <c r="B91" s="61">
        <v>141300</v>
      </c>
      <c r="C91" s="17">
        <v>60151</v>
      </c>
      <c r="D91" s="17">
        <v>358991</v>
      </c>
      <c r="E91" s="17">
        <v>3105285</v>
      </c>
      <c r="F91" s="17">
        <v>6870635</v>
      </c>
      <c r="G91" s="27">
        <f t="shared" si="5"/>
        <v>0.01937052476664783</v>
      </c>
      <c r="H91" s="28">
        <f t="shared" si="5"/>
        <v>0.05225004675695914</v>
      </c>
    </row>
    <row r="92" spans="1:8" ht="15" customHeight="1">
      <c r="A92" s="24" t="s">
        <v>226</v>
      </c>
      <c r="B92" s="61">
        <v>41122</v>
      </c>
      <c r="C92" s="17">
        <v>20683</v>
      </c>
      <c r="D92" s="17">
        <v>769738</v>
      </c>
      <c r="E92" s="17">
        <v>7694763</v>
      </c>
      <c r="F92" s="17">
        <v>79306199</v>
      </c>
      <c r="G92" s="27">
        <f t="shared" si="5"/>
        <v>0.0026879320389724803</v>
      </c>
      <c r="H92" s="28">
        <f t="shared" si="5"/>
        <v>0.00970589953504139</v>
      </c>
    </row>
    <row r="93" spans="1:8" ht="15" customHeight="1">
      <c r="A93" s="24" t="s">
        <v>227</v>
      </c>
      <c r="B93" s="61">
        <v>36742</v>
      </c>
      <c r="C93" s="17">
        <v>30987</v>
      </c>
      <c r="D93" s="17">
        <v>34864</v>
      </c>
      <c r="E93" s="17">
        <v>212033</v>
      </c>
      <c r="F93" s="17">
        <v>1010406</v>
      </c>
      <c r="G93" s="27">
        <f t="shared" si="5"/>
        <v>0.1461423457669325</v>
      </c>
      <c r="H93" s="28">
        <f t="shared" si="5"/>
        <v>0.03450494157793996</v>
      </c>
    </row>
    <row r="94" spans="1:8" ht="15" customHeight="1">
      <c r="A94" s="24" t="s">
        <v>228</v>
      </c>
      <c r="B94" s="59">
        <v>0</v>
      </c>
      <c r="C94" s="59">
        <v>0</v>
      </c>
      <c r="D94" s="17">
        <v>633026</v>
      </c>
      <c r="E94" s="17">
        <v>4765393</v>
      </c>
      <c r="F94" s="17">
        <v>24391472</v>
      </c>
      <c r="G94" s="27">
        <f t="shared" si="5"/>
        <v>0</v>
      </c>
      <c r="H94" s="28">
        <f t="shared" si="5"/>
        <v>0.02595275922666742</v>
      </c>
    </row>
    <row r="95" spans="1:8" ht="15" customHeight="1">
      <c r="A95" s="24" t="s">
        <v>229</v>
      </c>
      <c r="B95" s="61">
        <v>361125</v>
      </c>
      <c r="C95" s="17">
        <v>325194</v>
      </c>
      <c r="D95" s="17">
        <v>848150</v>
      </c>
      <c r="E95" s="17">
        <v>3014967</v>
      </c>
      <c r="F95" s="17">
        <v>1946769</v>
      </c>
      <c r="G95" s="27">
        <f t="shared" si="5"/>
        <v>0.10785988702363906</v>
      </c>
      <c r="H95" s="28">
        <f t="shared" si="5"/>
        <v>0.4356705906042268</v>
      </c>
    </row>
    <row r="96" spans="1:8" ht="15" customHeight="1">
      <c r="A96" s="24" t="s">
        <v>230</v>
      </c>
      <c r="B96" s="61">
        <v>905967</v>
      </c>
      <c r="C96" s="17">
        <v>377589</v>
      </c>
      <c r="D96" s="17">
        <v>396807</v>
      </c>
      <c r="E96" s="17">
        <v>3756746</v>
      </c>
      <c r="F96" s="17">
        <v>9990076</v>
      </c>
      <c r="G96" s="27">
        <f t="shared" si="5"/>
        <v>0.10050958994832229</v>
      </c>
      <c r="H96" s="28">
        <f t="shared" si="5"/>
        <v>0.03972011824534668</v>
      </c>
    </row>
    <row r="97" spans="1:8" ht="15" customHeight="1">
      <c r="A97" s="24" t="s">
        <v>40</v>
      </c>
      <c r="B97" s="61">
        <v>576860</v>
      </c>
      <c r="C97" s="17">
        <v>424313</v>
      </c>
      <c r="D97" s="17">
        <v>1252664</v>
      </c>
      <c r="E97" s="17">
        <v>9017583</v>
      </c>
      <c r="F97" s="17">
        <v>36898916</v>
      </c>
      <c r="G97" s="27">
        <f t="shared" si="5"/>
        <v>0.04705396113348777</v>
      </c>
      <c r="H97" s="28">
        <f t="shared" si="5"/>
        <v>0.0339485311709428</v>
      </c>
    </row>
    <row r="98" spans="1:8" ht="15" customHeight="1">
      <c r="A98" s="24" t="s">
        <v>176</v>
      </c>
      <c r="B98" s="61">
        <v>4504285</v>
      </c>
      <c r="C98" s="17">
        <v>513704</v>
      </c>
      <c r="D98" s="17">
        <v>539996</v>
      </c>
      <c r="E98" s="17">
        <v>3454147</v>
      </c>
      <c r="F98" s="17">
        <v>34355630</v>
      </c>
      <c r="G98" s="27">
        <f>C98/E98</f>
        <v>0.14872094326037658</v>
      </c>
      <c r="H98" s="28">
        <f>D98/F98</f>
        <v>0.015717831400559386</v>
      </c>
    </row>
    <row r="99" spans="1:8" ht="15" customHeight="1">
      <c r="A99" s="29" t="s">
        <v>200</v>
      </c>
      <c r="B99" s="59">
        <v>0</v>
      </c>
      <c r="C99" s="60">
        <v>0</v>
      </c>
      <c r="D99" s="60">
        <v>70900</v>
      </c>
      <c r="E99" s="60">
        <v>661473</v>
      </c>
      <c r="F99" s="60">
        <v>485892</v>
      </c>
      <c r="G99" s="27">
        <f aca="true" t="shared" si="6" ref="G99:G109">C99/E99</f>
        <v>0</v>
      </c>
      <c r="H99" s="28">
        <f aca="true" t="shared" si="7" ref="H99:H109">D99/F99</f>
        <v>0.14591719970693076</v>
      </c>
    </row>
    <row r="100" spans="1:8" ht="15" customHeight="1">
      <c r="A100" s="29" t="s">
        <v>41</v>
      </c>
      <c r="B100" s="59">
        <v>0</v>
      </c>
      <c r="C100" s="59">
        <v>0</v>
      </c>
      <c r="D100" s="60">
        <v>215297</v>
      </c>
      <c r="E100" s="60">
        <v>1093830</v>
      </c>
      <c r="F100" s="60">
        <v>23438764</v>
      </c>
      <c r="G100" s="27">
        <f t="shared" si="6"/>
        <v>0</v>
      </c>
      <c r="H100" s="28">
        <f t="shared" si="7"/>
        <v>0.009185509952657914</v>
      </c>
    </row>
    <row r="101" spans="1:8" ht="15" customHeight="1">
      <c r="A101" s="32" t="s">
        <v>42</v>
      </c>
      <c r="B101" s="61">
        <v>5807283</v>
      </c>
      <c r="C101" s="17">
        <v>5515723</v>
      </c>
      <c r="D101" s="17">
        <v>667596</v>
      </c>
      <c r="E101" s="17">
        <v>5897559</v>
      </c>
      <c r="F101" s="17">
        <v>33836906</v>
      </c>
      <c r="G101" s="27">
        <f t="shared" si="6"/>
        <v>0.9352552471285154</v>
      </c>
      <c r="H101" s="28">
        <f t="shared" si="7"/>
        <v>0.019729818086795525</v>
      </c>
    </row>
    <row r="102" spans="1:8" ht="15" customHeight="1">
      <c r="A102" s="32" t="s">
        <v>43</v>
      </c>
      <c r="B102" s="61">
        <v>814179</v>
      </c>
      <c r="C102" s="17">
        <v>164743</v>
      </c>
      <c r="D102" s="17">
        <v>874590</v>
      </c>
      <c r="E102" s="17">
        <v>8859161</v>
      </c>
      <c r="F102" s="17">
        <v>28088489</v>
      </c>
      <c r="G102" s="27">
        <f t="shared" si="6"/>
        <v>0.018595778990809626</v>
      </c>
      <c r="H102" s="28">
        <f t="shared" si="7"/>
        <v>0.031136954358776652</v>
      </c>
    </row>
    <row r="103" spans="1:8" ht="15" customHeight="1">
      <c r="A103" s="65" t="s">
        <v>44</v>
      </c>
      <c r="B103" s="59">
        <v>0</v>
      </c>
      <c r="C103" s="60">
        <v>0</v>
      </c>
      <c r="D103" s="60">
        <v>0</v>
      </c>
      <c r="E103" s="60">
        <v>81000</v>
      </c>
      <c r="F103" s="60">
        <v>72834</v>
      </c>
      <c r="G103" s="27">
        <f t="shared" si="6"/>
        <v>0</v>
      </c>
      <c r="H103" s="28">
        <f t="shared" si="7"/>
        <v>0</v>
      </c>
    </row>
    <row r="104" spans="1:8" s="80" customFormat="1" ht="15" customHeight="1">
      <c r="A104" s="105" t="s">
        <v>193</v>
      </c>
      <c r="B104" s="59">
        <v>783063</v>
      </c>
      <c r="C104" s="60">
        <v>726157</v>
      </c>
      <c r="D104" s="60">
        <v>497227</v>
      </c>
      <c r="E104" s="60">
        <v>2948240</v>
      </c>
      <c r="F104" s="60">
        <v>24933597</v>
      </c>
      <c r="G104" s="27">
        <f t="shared" si="6"/>
        <v>0.24630186144954277</v>
      </c>
      <c r="H104" s="28">
        <f t="shared" si="7"/>
        <v>0.019942048473792207</v>
      </c>
    </row>
    <row r="105" spans="1:8" ht="15" customHeight="1">
      <c r="A105" s="66" t="s">
        <v>45</v>
      </c>
      <c r="B105" s="62">
        <v>984636</v>
      </c>
      <c r="C105" s="63">
        <v>2580</v>
      </c>
      <c r="D105" s="63">
        <v>591645</v>
      </c>
      <c r="E105" s="63">
        <v>4126817</v>
      </c>
      <c r="F105" s="63">
        <v>36021912</v>
      </c>
      <c r="G105" s="27">
        <f t="shared" si="6"/>
        <v>0.0006251791635054328</v>
      </c>
      <c r="H105" s="28">
        <f t="shared" si="7"/>
        <v>0.016424586235178187</v>
      </c>
    </row>
    <row r="106" spans="1:8" ht="15" customHeight="1">
      <c r="A106" s="24" t="s">
        <v>46</v>
      </c>
      <c r="B106" s="59">
        <v>9496</v>
      </c>
      <c r="C106" s="60">
        <v>9496</v>
      </c>
      <c r="D106" s="60">
        <v>2138</v>
      </c>
      <c r="E106" s="60">
        <v>151684</v>
      </c>
      <c r="F106" s="60">
        <v>113728</v>
      </c>
      <c r="G106" s="27">
        <f t="shared" si="6"/>
        <v>0.06260383428707049</v>
      </c>
      <c r="H106" s="28">
        <f t="shared" si="7"/>
        <v>0.018799240292628024</v>
      </c>
    </row>
    <row r="107" spans="1:8" s="80" customFormat="1" ht="15" customHeight="1">
      <c r="A107" s="24" t="s">
        <v>47</v>
      </c>
      <c r="B107" s="59">
        <v>1500158</v>
      </c>
      <c r="C107" s="60">
        <v>1496325</v>
      </c>
      <c r="D107" s="60">
        <f>27500+101519+213770</f>
        <v>342789</v>
      </c>
      <c r="E107" s="60">
        <v>2143285</v>
      </c>
      <c r="F107" s="60">
        <v>15228414</v>
      </c>
      <c r="G107" s="27">
        <f t="shared" si="6"/>
        <v>0.6981456035944823</v>
      </c>
      <c r="H107" s="28">
        <f t="shared" si="7"/>
        <v>0.02250982932300107</v>
      </c>
    </row>
    <row r="108" spans="1:8" s="80" customFormat="1" ht="15" customHeight="1" thickBot="1">
      <c r="A108" s="37" t="s">
        <v>48</v>
      </c>
      <c r="B108" s="59">
        <v>0</v>
      </c>
      <c r="C108" s="60">
        <v>0</v>
      </c>
      <c r="D108" s="60">
        <v>292752</v>
      </c>
      <c r="E108" s="60">
        <v>2536717</v>
      </c>
      <c r="F108" s="60">
        <v>25195221</v>
      </c>
      <c r="G108" s="51">
        <f t="shared" si="6"/>
        <v>0</v>
      </c>
      <c r="H108" s="52">
        <f t="shared" si="7"/>
        <v>0.011619346383189098</v>
      </c>
    </row>
    <row r="109" spans="1:8" s="67" customFormat="1" ht="14.25" thickBot="1">
      <c r="A109" s="42" t="s">
        <v>15</v>
      </c>
      <c r="B109" s="16">
        <f>SUM(B89:B108)</f>
        <v>18574077</v>
      </c>
      <c r="C109" s="16">
        <f>SUM(C89:C108)</f>
        <v>11156529</v>
      </c>
      <c r="D109" s="16">
        <f>SUM(D89:D108)</f>
        <v>9854383</v>
      </c>
      <c r="E109" s="16">
        <f>SUM(E89:E108)</f>
        <v>79221244</v>
      </c>
      <c r="F109" s="16">
        <f>SUM(F89:F108)</f>
        <v>441973781</v>
      </c>
      <c r="G109" s="44">
        <f t="shared" si="6"/>
        <v>0.1408274906665187</v>
      </c>
      <c r="H109" s="45">
        <f t="shared" si="7"/>
        <v>0.02229630675761737</v>
      </c>
    </row>
    <row r="110" spans="1:8" s="67" customFormat="1" ht="39" customHeight="1">
      <c r="A110" s="33"/>
      <c r="B110" s="47"/>
      <c r="C110" s="47"/>
      <c r="D110" s="47"/>
      <c r="E110" s="47"/>
      <c r="F110" s="47"/>
      <c r="G110" s="47"/>
      <c r="H110" s="47"/>
    </row>
    <row r="111" spans="1:8" s="106" customFormat="1" ht="18" customHeight="1" thickBot="1">
      <c r="A111" s="161" t="s">
        <v>209</v>
      </c>
      <c r="B111" s="162"/>
      <c r="C111" s="162"/>
      <c r="D111" s="162"/>
      <c r="E111" s="162"/>
      <c r="F111" s="162"/>
      <c r="G111" s="162"/>
      <c r="H111" s="162"/>
    </row>
    <row r="112" spans="1:8" s="106" customFormat="1" ht="30" customHeight="1">
      <c r="A112" s="128" t="s">
        <v>7</v>
      </c>
      <c r="B112" s="132" t="s">
        <v>0</v>
      </c>
      <c r="C112" s="130" t="s">
        <v>1</v>
      </c>
      <c r="D112" s="130" t="s">
        <v>2</v>
      </c>
      <c r="E112" s="130" t="s">
        <v>3</v>
      </c>
      <c r="F112" s="130" t="s">
        <v>4</v>
      </c>
      <c r="G112" s="130" t="s">
        <v>177</v>
      </c>
      <c r="H112" s="131" t="s">
        <v>6</v>
      </c>
    </row>
    <row r="113" spans="1:8" s="106" customFormat="1" ht="15" customHeight="1">
      <c r="A113" s="163" t="s">
        <v>8</v>
      </c>
      <c r="B113" s="149" t="s">
        <v>185</v>
      </c>
      <c r="C113" s="137" t="s">
        <v>186</v>
      </c>
      <c r="D113" s="137" t="s">
        <v>187</v>
      </c>
      <c r="E113" s="137" t="s">
        <v>188</v>
      </c>
      <c r="F113" s="137" t="s">
        <v>189</v>
      </c>
      <c r="G113" s="137" t="s">
        <v>190</v>
      </c>
      <c r="H113" s="138" t="s">
        <v>191</v>
      </c>
    </row>
    <row r="114" spans="1:8" s="106" customFormat="1" ht="15" customHeight="1" thickBot="1">
      <c r="A114" s="164"/>
      <c r="B114" s="151" t="s">
        <v>9</v>
      </c>
      <c r="C114" s="140" t="s">
        <v>9</v>
      </c>
      <c r="D114" s="140" t="s">
        <v>9</v>
      </c>
      <c r="E114" s="140" t="s">
        <v>9</v>
      </c>
      <c r="F114" s="140" t="s">
        <v>9</v>
      </c>
      <c r="G114" s="140" t="s">
        <v>192</v>
      </c>
      <c r="H114" s="141" t="s">
        <v>192</v>
      </c>
    </row>
    <row r="115" spans="1:8" ht="15" customHeight="1">
      <c r="A115" s="147" t="s">
        <v>50</v>
      </c>
      <c r="B115" s="68">
        <v>20136</v>
      </c>
      <c r="C115" s="69">
        <v>10712</v>
      </c>
      <c r="D115" s="69">
        <v>29925</v>
      </c>
      <c r="E115" s="69">
        <v>163000</v>
      </c>
      <c r="F115" s="69">
        <v>225560</v>
      </c>
      <c r="G115" s="22">
        <f>C115/E115</f>
        <v>0.06571779141104295</v>
      </c>
      <c r="H115" s="23">
        <f>D115/F115</f>
        <v>0.13266979960985992</v>
      </c>
    </row>
    <row r="116" spans="1:8" ht="15" customHeight="1">
      <c r="A116" s="24" t="s">
        <v>51</v>
      </c>
      <c r="B116" s="117">
        <v>23704</v>
      </c>
      <c r="C116" s="60">
        <v>23704</v>
      </c>
      <c r="D116" s="60">
        <v>23664</v>
      </c>
      <c r="E116" s="60">
        <v>120259</v>
      </c>
      <c r="F116" s="60">
        <v>206349</v>
      </c>
      <c r="G116" s="27">
        <f aca="true" t="shared" si="8" ref="G116:H129">C116/E116</f>
        <v>0.19710790876358525</v>
      </c>
      <c r="H116" s="28">
        <f t="shared" si="8"/>
        <v>0.11467949929488391</v>
      </c>
    </row>
    <row r="117" spans="1:8" ht="15" customHeight="1">
      <c r="A117" s="24" t="s">
        <v>52</v>
      </c>
      <c r="B117" s="117">
        <v>9491</v>
      </c>
      <c r="C117" s="60">
        <v>9491</v>
      </c>
      <c r="D117" s="60">
        <v>13602</v>
      </c>
      <c r="E117" s="60">
        <v>467602</v>
      </c>
      <c r="F117" s="60">
        <v>815253</v>
      </c>
      <c r="G117" s="27">
        <f t="shared" si="8"/>
        <v>0.020297175803354134</v>
      </c>
      <c r="H117" s="28">
        <f t="shared" si="8"/>
        <v>0.016684391225791257</v>
      </c>
    </row>
    <row r="118" spans="1:8" ht="15" customHeight="1">
      <c r="A118" s="24" t="s">
        <v>54</v>
      </c>
      <c r="B118" s="117">
        <v>108901</v>
      </c>
      <c r="C118" s="60">
        <v>108901</v>
      </c>
      <c r="D118" s="60">
        <v>18843</v>
      </c>
      <c r="E118" s="60">
        <v>139153</v>
      </c>
      <c r="F118" s="60">
        <v>253074</v>
      </c>
      <c r="G118" s="27">
        <f t="shared" si="8"/>
        <v>0.7825990097231106</v>
      </c>
      <c r="H118" s="28">
        <f t="shared" si="8"/>
        <v>0.07445648308399914</v>
      </c>
    </row>
    <row r="119" spans="1:8" ht="15" customHeight="1">
      <c r="A119" s="24" t="s">
        <v>63</v>
      </c>
      <c r="B119" s="117">
        <v>82608</v>
      </c>
      <c r="C119" s="60">
        <v>81601</v>
      </c>
      <c r="D119" s="60">
        <v>34627</v>
      </c>
      <c r="E119" s="60">
        <v>879897</v>
      </c>
      <c r="F119" s="60">
        <v>488516</v>
      </c>
      <c r="G119" s="27">
        <f t="shared" si="8"/>
        <v>0.0927392638001948</v>
      </c>
      <c r="H119" s="28">
        <f t="shared" si="8"/>
        <v>0.07088201819387696</v>
      </c>
    </row>
    <row r="120" spans="1:8" ht="15" customHeight="1">
      <c r="A120" s="24" t="s">
        <v>55</v>
      </c>
      <c r="B120" s="117">
        <v>42330</v>
      </c>
      <c r="C120" s="60">
        <v>42330</v>
      </c>
      <c r="D120" s="60">
        <v>73596</v>
      </c>
      <c r="E120" s="60">
        <v>390425</v>
      </c>
      <c r="F120" s="60">
        <v>88976</v>
      </c>
      <c r="G120" s="27">
        <f t="shared" si="8"/>
        <v>0.10842031119933405</v>
      </c>
      <c r="H120" s="28">
        <f t="shared" si="8"/>
        <v>0.8271443984894803</v>
      </c>
    </row>
    <row r="121" spans="1:8" ht="15" customHeight="1">
      <c r="A121" s="24" t="s">
        <v>64</v>
      </c>
      <c r="B121" s="117">
        <v>11625</v>
      </c>
      <c r="C121" s="60">
        <v>1549</v>
      </c>
      <c r="D121" s="60">
        <v>24137</v>
      </c>
      <c r="E121" s="60">
        <v>343748</v>
      </c>
      <c r="F121" s="60">
        <v>385285</v>
      </c>
      <c r="G121" s="27">
        <f t="shared" si="8"/>
        <v>0.004506208036119483</v>
      </c>
      <c r="H121" s="28">
        <f t="shared" si="8"/>
        <v>0.06264713134432952</v>
      </c>
    </row>
    <row r="122" spans="1:8" ht="15" customHeight="1">
      <c r="A122" s="24" t="s">
        <v>65</v>
      </c>
      <c r="B122" s="117">
        <v>20647</v>
      </c>
      <c r="C122" s="60">
        <v>20647</v>
      </c>
      <c r="D122" s="60">
        <v>13166</v>
      </c>
      <c r="E122" s="60">
        <v>546124</v>
      </c>
      <c r="F122" s="60">
        <v>741127</v>
      </c>
      <c r="G122" s="27">
        <f t="shared" si="8"/>
        <v>0.037806432238832205</v>
      </c>
      <c r="H122" s="28">
        <f t="shared" si="8"/>
        <v>0.017764836525993522</v>
      </c>
    </row>
    <row r="123" spans="1:8" ht="15" customHeight="1">
      <c r="A123" s="24" t="s">
        <v>57</v>
      </c>
      <c r="B123" s="59">
        <v>0</v>
      </c>
      <c r="C123" s="60">
        <v>0</v>
      </c>
      <c r="D123" s="60">
        <v>714</v>
      </c>
      <c r="E123" s="60">
        <v>681183</v>
      </c>
      <c r="F123" s="60">
        <v>16223605</v>
      </c>
      <c r="G123" s="27">
        <f t="shared" si="8"/>
        <v>0</v>
      </c>
      <c r="H123" s="28">
        <f t="shared" si="8"/>
        <v>4.4009947234292256E-05</v>
      </c>
    </row>
    <row r="124" spans="1:8" ht="15" customHeight="1">
      <c r="A124" s="24" t="s">
        <v>61</v>
      </c>
      <c r="B124" s="117">
        <v>225874</v>
      </c>
      <c r="C124" s="60">
        <v>225874</v>
      </c>
      <c r="D124" s="60">
        <v>125558</v>
      </c>
      <c r="E124" s="60">
        <v>763450</v>
      </c>
      <c r="F124" s="60">
        <v>395980</v>
      </c>
      <c r="G124" s="27">
        <f t="shared" si="8"/>
        <v>0.2958595847796188</v>
      </c>
      <c r="H124" s="28">
        <f t="shared" si="8"/>
        <v>0.3170816707914541</v>
      </c>
    </row>
    <row r="125" spans="1:8" ht="15" customHeight="1">
      <c r="A125" s="70" t="s">
        <v>205</v>
      </c>
      <c r="B125" s="117">
        <v>14252</v>
      </c>
      <c r="C125" s="60">
        <v>14252</v>
      </c>
      <c r="D125" s="60">
        <v>31996</v>
      </c>
      <c r="E125" s="60">
        <v>474986</v>
      </c>
      <c r="F125" s="60">
        <v>2459914</v>
      </c>
      <c r="G125" s="27">
        <f t="shared" si="8"/>
        <v>0.030005094887007196</v>
      </c>
      <c r="H125" s="28">
        <f t="shared" si="8"/>
        <v>0.013006958779859783</v>
      </c>
    </row>
    <row r="126" spans="1:8" ht="15" customHeight="1">
      <c r="A126" s="24" t="s">
        <v>67</v>
      </c>
      <c r="B126" s="117">
        <v>4152</v>
      </c>
      <c r="C126" s="60">
        <v>2473</v>
      </c>
      <c r="D126" s="60">
        <v>27654</v>
      </c>
      <c r="E126" s="60">
        <v>440466</v>
      </c>
      <c r="F126" s="60">
        <v>262942</v>
      </c>
      <c r="G126" s="27">
        <f t="shared" si="8"/>
        <v>0.00561450827078594</v>
      </c>
      <c r="H126" s="28">
        <f t="shared" si="8"/>
        <v>0.10517148268439427</v>
      </c>
    </row>
    <row r="127" spans="1:8" ht="15" customHeight="1">
      <c r="A127" s="24" t="s">
        <v>62</v>
      </c>
      <c r="B127" s="117">
        <v>78092</v>
      </c>
      <c r="C127" s="60">
        <v>78092</v>
      </c>
      <c r="D127" s="60">
        <v>137564</v>
      </c>
      <c r="E127" s="60">
        <v>464206</v>
      </c>
      <c r="F127" s="60">
        <v>379312</v>
      </c>
      <c r="G127" s="27">
        <f t="shared" si="8"/>
        <v>0.16822703713437567</v>
      </c>
      <c r="H127" s="28">
        <f t="shared" si="8"/>
        <v>0.36266714472518663</v>
      </c>
    </row>
    <row r="128" spans="1:8" ht="15" customHeight="1">
      <c r="A128" s="56" t="s">
        <v>81</v>
      </c>
      <c r="B128" s="61">
        <v>32300</v>
      </c>
      <c r="C128" s="61">
        <v>32300</v>
      </c>
      <c r="D128" s="58">
        <v>71969</v>
      </c>
      <c r="E128" s="58">
        <v>347134</v>
      </c>
      <c r="F128" s="58">
        <v>209983</v>
      </c>
      <c r="G128" s="27">
        <f t="shared" si="8"/>
        <v>0.09304764154476369</v>
      </c>
      <c r="H128" s="28">
        <f t="shared" si="8"/>
        <v>0.3427372692075073</v>
      </c>
    </row>
    <row r="129" spans="1:8" ht="15" customHeight="1">
      <c r="A129" s="70" t="s">
        <v>26</v>
      </c>
      <c r="B129" s="59">
        <v>0</v>
      </c>
      <c r="C129" s="60">
        <v>0</v>
      </c>
      <c r="D129" s="60">
        <v>34</v>
      </c>
      <c r="E129" s="58">
        <v>28431</v>
      </c>
      <c r="F129" s="58">
        <v>20630</v>
      </c>
      <c r="G129" s="27">
        <f t="shared" si="8"/>
        <v>0</v>
      </c>
      <c r="H129" s="28">
        <f t="shared" si="8"/>
        <v>0.0016480853126514784</v>
      </c>
    </row>
    <row r="130" spans="1:8" ht="15" customHeight="1">
      <c r="A130" s="24" t="s">
        <v>59</v>
      </c>
      <c r="B130" s="59">
        <v>43041</v>
      </c>
      <c r="C130" s="60">
        <v>43041</v>
      </c>
      <c r="D130" s="60">
        <v>93909</v>
      </c>
      <c r="E130" s="60">
        <v>208984</v>
      </c>
      <c r="F130" s="60">
        <v>172651</v>
      </c>
      <c r="G130" s="27">
        <f aca="true" t="shared" si="9" ref="G130:H144">C130/E130</f>
        <v>0.2059535658232209</v>
      </c>
      <c r="H130" s="28">
        <f t="shared" si="9"/>
        <v>0.5439238695402865</v>
      </c>
    </row>
    <row r="131" spans="1:8" ht="15" customHeight="1">
      <c r="A131" s="24" t="s">
        <v>66</v>
      </c>
      <c r="B131" s="59">
        <v>16697</v>
      </c>
      <c r="C131" s="60">
        <v>16008</v>
      </c>
      <c r="D131" s="60">
        <v>20839</v>
      </c>
      <c r="E131" s="60">
        <v>216167</v>
      </c>
      <c r="F131" s="60">
        <v>244839</v>
      </c>
      <c r="G131" s="27">
        <f t="shared" si="9"/>
        <v>0.07405385650908788</v>
      </c>
      <c r="H131" s="28">
        <f t="shared" si="9"/>
        <v>0.0851130743059725</v>
      </c>
    </row>
    <row r="132" spans="1:8" ht="15" customHeight="1">
      <c r="A132" s="24" t="s">
        <v>58</v>
      </c>
      <c r="B132" s="59">
        <v>75058</v>
      </c>
      <c r="C132" s="60">
        <v>75058</v>
      </c>
      <c r="D132" s="60">
        <v>22290</v>
      </c>
      <c r="E132" s="60">
        <v>79199</v>
      </c>
      <c r="F132" s="60">
        <v>126152</v>
      </c>
      <c r="G132" s="27">
        <f t="shared" si="9"/>
        <v>0.9477139862877056</v>
      </c>
      <c r="H132" s="28">
        <f t="shared" si="9"/>
        <v>0.17669161012112372</v>
      </c>
    </row>
    <row r="133" spans="1:8" ht="15" customHeight="1">
      <c r="A133" s="24" t="s">
        <v>60</v>
      </c>
      <c r="B133" s="59">
        <v>2100</v>
      </c>
      <c r="C133" s="60">
        <v>0</v>
      </c>
      <c r="D133" s="60">
        <v>70556</v>
      </c>
      <c r="E133" s="60">
        <v>184976</v>
      </c>
      <c r="F133" s="60">
        <v>180964</v>
      </c>
      <c r="G133" s="27">
        <f t="shared" si="9"/>
        <v>0</v>
      </c>
      <c r="H133" s="28">
        <f t="shared" si="9"/>
        <v>0.38988970181914634</v>
      </c>
    </row>
    <row r="134" spans="1:8" ht="15" customHeight="1">
      <c r="A134" s="70" t="s">
        <v>56</v>
      </c>
      <c r="B134" s="59">
        <v>179418</v>
      </c>
      <c r="C134" s="60">
        <v>159272</v>
      </c>
      <c r="D134" s="60">
        <v>1600177</v>
      </c>
      <c r="E134" s="60">
        <v>3479576</v>
      </c>
      <c r="F134" s="60">
        <v>724612</v>
      </c>
      <c r="G134" s="27">
        <f t="shared" si="9"/>
        <v>0.04577339308007642</v>
      </c>
      <c r="H134" s="28">
        <f t="shared" si="9"/>
        <v>2.2083225229502133</v>
      </c>
    </row>
    <row r="135" spans="1:8" ht="15" customHeight="1">
      <c r="A135" s="24" t="s">
        <v>175</v>
      </c>
      <c r="B135" s="59">
        <v>29505</v>
      </c>
      <c r="C135" s="60">
        <v>0</v>
      </c>
      <c r="D135" s="60">
        <v>364168</v>
      </c>
      <c r="E135" s="60">
        <v>572113</v>
      </c>
      <c r="F135" s="60">
        <v>3322649</v>
      </c>
      <c r="G135" s="27">
        <f t="shared" si="9"/>
        <v>0</v>
      </c>
      <c r="H135" s="28">
        <f t="shared" si="9"/>
        <v>0.1096017063493616</v>
      </c>
    </row>
    <row r="136" spans="1:8" ht="15" customHeight="1">
      <c r="A136" s="24" t="s">
        <v>53</v>
      </c>
      <c r="B136" s="59">
        <v>1606</v>
      </c>
      <c r="C136" s="60">
        <v>0</v>
      </c>
      <c r="D136" s="60">
        <v>1271</v>
      </c>
      <c r="E136" s="60">
        <v>360000</v>
      </c>
      <c r="F136" s="60">
        <v>166587</v>
      </c>
      <c r="G136" s="27">
        <f t="shared" si="9"/>
        <v>0</v>
      </c>
      <c r="H136" s="28">
        <f t="shared" si="9"/>
        <v>0.007629646971252259</v>
      </c>
    </row>
    <row r="137" spans="1:8" ht="15" customHeight="1">
      <c r="A137" s="32" t="s">
        <v>69</v>
      </c>
      <c r="B137" s="59">
        <v>501150</v>
      </c>
      <c r="C137" s="60">
        <v>493576</v>
      </c>
      <c r="D137" s="60">
        <v>455665</v>
      </c>
      <c r="E137" s="60">
        <v>2138928</v>
      </c>
      <c r="F137" s="60">
        <v>3978955</v>
      </c>
      <c r="G137" s="27">
        <f t="shared" si="9"/>
        <v>0.23075858560923976</v>
      </c>
      <c r="H137" s="28">
        <f t="shared" si="9"/>
        <v>0.11451876183570812</v>
      </c>
    </row>
    <row r="138" spans="1:8" ht="15" customHeight="1">
      <c r="A138" s="32" t="s">
        <v>71</v>
      </c>
      <c r="B138" s="59">
        <v>171409</v>
      </c>
      <c r="C138" s="60">
        <v>156509</v>
      </c>
      <c r="D138" s="60">
        <v>32890</v>
      </c>
      <c r="E138" s="60">
        <v>286634</v>
      </c>
      <c r="F138" s="60">
        <v>619994</v>
      </c>
      <c r="G138" s="27">
        <f t="shared" si="9"/>
        <v>0.5460238492293308</v>
      </c>
      <c r="H138" s="28">
        <f t="shared" si="9"/>
        <v>0.05304890047323039</v>
      </c>
    </row>
    <row r="139" spans="1:8" ht="15" customHeight="1">
      <c r="A139" s="32" t="s">
        <v>72</v>
      </c>
      <c r="B139" s="59">
        <v>5896</v>
      </c>
      <c r="C139" s="60">
        <v>5896</v>
      </c>
      <c r="D139" s="60">
        <v>41572</v>
      </c>
      <c r="E139" s="60">
        <v>346798</v>
      </c>
      <c r="F139" s="60">
        <v>753792</v>
      </c>
      <c r="G139" s="27">
        <f t="shared" si="9"/>
        <v>0.017001251448970293</v>
      </c>
      <c r="H139" s="28">
        <f t="shared" si="9"/>
        <v>0.0551504924435388</v>
      </c>
    </row>
    <row r="140" spans="1:8" ht="15" customHeight="1">
      <c r="A140" s="32" t="s">
        <v>73</v>
      </c>
      <c r="B140" s="59">
        <v>152430</v>
      </c>
      <c r="C140" s="60">
        <v>68000</v>
      </c>
      <c r="D140" s="60">
        <v>183299</v>
      </c>
      <c r="E140" s="60">
        <v>1208276</v>
      </c>
      <c r="F140" s="60">
        <v>1312927</v>
      </c>
      <c r="G140" s="27">
        <f t="shared" si="9"/>
        <v>0.05627853238829539</v>
      </c>
      <c r="H140" s="28">
        <f t="shared" si="9"/>
        <v>0.13961096085311675</v>
      </c>
    </row>
    <row r="141" spans="1:8" ht="15" customHeight="1">
      <c r="A141" s="32" t="s">
        <v>68</v>
      </c>
      <c r="B141" s="59">
        <v>173119</v>
      </c>
      <c r="C141" s="60">
        <v>41992</v>
      </c>
      <c r="D141" s="60">
        <v>717017</v>
      </c>
      <c r="E141" s="60">
        <v>4415077</v>
      </c>
      <c r="F141" s="60">
        <v>4178395</v>
      </c>
      <c r="G141" s="27">
        <f t="shared" si="9"/>
        <v>0.009511045900218729</v>
      </c>
      <c r="H141" s="28">
        <f t="shared" si="9"/>
        <v>0.1716010573437887</v>
      </c>
    </row>
    <row r="142" spans="1:8" ht="15" customHeight="1">
      <c r="A142" s="32" t="s">
        <v>70</v>
      </c>
      <c r="B142" s="59">
        <v>780487</v>
      </c>
      <c r="C142" s="60">
        <v>624582</v>
      </c>
      <c r="D142" s="60">
        <v>578266</v>
      </c>
      <c r="E142" s="60">
        <v>2919258</v>
      </c>
      <c r="F142" s="60">
        <v>5362338</v>
      </c>
      <c r="G142" s="27">
        <f t="shared" si="9"/>
        <v>0.2139523125396933</v>
      </c>
      <c r="H142" s="28">
        <f t="shared" si="9"/>
        <v>0.10783840929087275</v>
      </c>
    </row>
    <row r="143" spans="1:8" ht="15" customHeight="1">
      <c r="A143" s="32" t="s">
        <v>79</v>
      </c>
      <c r="B143" s="59">
        <v>127204</v>
      </c>
      <c r="C143" s="60">
        <v>127204</v>
      </c>
      <c r="D143" s="60">
        <v>118687</v>
      </c>
      <c r="E143" s="60">
        <v>557539</v>
      </c>
      <c r="F143" s="60">
        <v>907913</v>
      </c>
      <c r="G143" s="27">
        <f t="shared" si="9"/>
        <v>0.22815264941107258</v>
      </c>
      <c r="H143" s="28">
        <f t="shared" si="9"/>
        <v>0.13072508048678674</v>
      </c>
    </row>
    <row r="144" spans="1:8" ht="15" customHeight="1">
      <c r="A144" s="32" t="s">
        <v>80</v>
      </c>
      <c r="B144" s="59">
        <v>0</v>
      </c>
      <c r="C144" s="59">
        <v>0</v>
      </c>
      <c r="D144" s="59">
        <v>68988</v>
      </c>
      <c r="E144" s="60">
        <v>170627</v>
      </c>
      <c r="F144" s="60">
        <v>9790</v>
      </c>
      <c r="G144" s="27">
        <f t="shared" si="9"/>
        <v>0</v>
      </c>
      <c r="H144" s="28">
        <f t="shared" si="9"/>
        <v>7.046782431052094</v>
      </c>
    </row>
    <row r="145" spans="1:8" ht="15" customHeight="1">
      <c r="A145" s="32" t="s">
        <v>74</v>
      </c>
      <c r="B145" s="59">
        <v>346823</v>
      </c>
      <c r="C145" s="60">
        <v>252210</v>
      </c>
      <c r="D145" s="60">
        <v>119976</v>
      </c>
      <c r="E145" s="60">
        <v>1527124</v>
      </c>
      <c r="F145" s="60">
        <v>4530764</v>
      </c>
      <c r="G145" s="27">
        <f aca="true" t="shared" si="10" ref="G145:H159">C145/E145</f>
        <v>0.16515358281318349</v>
      </c>
      <c r="H145" s="28">
        <f t="shared" si="10"/>
        <v>0.026480302218345516</v>
      </c>
    </row>
    <row r="146" spans="1:8" ht="15" customHeight="1">
      <c r="A146" s="32" t="s">
        <v>77</v>
      </c>
      <c r="B146" s="59">
        <v>145836</v>
      </c>
      <c r="C146" s="60">
        <v>80349</v>
      </c>
      <c r="D146" s="60">
        <v>520605</v>
      </c>
      <c r="E146" s="60">
        <v>2247276</v>
      </c>
      <c r="F146" s="60">
        <v>1982462</v>
      </c>
      <c r="G146" s="27">
        <f t="shared" si="10"/>
        <v>0.03575395278550565</v>
      </c>
      <c r="H146" s="28">
        <f t="shared" si="10"/>
        <v>0.2626052857507483</v>
      </c>
    </row>
    <row r="147" spans="1:8" ht="15" customHeight="1">
      <c r="A147" s="32" t="s">
        <v>75</v>
      </c>
      <c r="B147" s="59">
        <v>85601</v>
      </c>
      <c r="C147" s="60">
        <v>40469</v>
      </c>
      <c r="D147" s="60">
        <v>64663</v>
      </c>
      <c r="E147" s="60">
        <v>2229843</v>
      </c>
      <c r="F147" s="60">
        <v>2424318</v>
      </c>
      <c r="G147" s="27">
        <f t="shared" si="10"/>
        <v>0.01814881137371555</v>
      </c>
      <c r="H147" s="28">
        <f t="shared" si="10"/>
        <v>0.026672655979949826</v>
      </c>
    </row>
    <row r="148" spans="1:8" ht="15" customHeight="1">
      <c r="A148" s="32" t="s">
        <v>76</v>
      </c>
      <c r="B148" s="60">
        <v>611297</v>
      </c>
      <c r="C148" s="60">
        <v>583666</v>
      </c>
      <c r="D148" s="60">
        <v>31618</v>
      </c>
      <c r="E148" s="60">
        <v>193346</v>
      </c>
      <c r="F148" s="60">
        <v>342643</v>
      </c>
      <c r="G148" s="27">
        <f t="shared" si="10"/>
        <v>3.0187642878570027</v>
      </c>
      <c r="H148" s="28">
        <f t="shared" si="10"/>
        <v>0.09227680121876122</v>
      </c>
    </row>
    <row r="149" spans="1:8" ht="15" customHeight="1">
      <c r="A149" s="32" t="s">
        <v>78</v>
      </c>
      <c r="B149" s="59">
        <v>0</v>
      </c>
      <c r="C149" s="60">
        <v>0</v>
      </c>
      <c r="D149" s="60">
        <v>68296</v>
      </c>
      <c r="E149" s="60">
        <v>305735</v>
      </c>
      <c r="F149" s="60">
        <v>15351</v>
      </c>
      <c r="G149" s="27">
        <f t="shared" si="10"/>
        <v>0</v>
      </c>
      <c r="H149" s="28">
        <f t="shared" si="10"/>
        <v>4.4489609797407335</v>
      </c>
    </row>
    <row r="150" spans="1:8" ht="15" customHeight="1">
      <c r="A150" s="24" t="s">
        <v>231</v>
      </c>
      <c r="B150" s="61">
        <v>2973813</v>
      </c>
      <c r="C150" s="17">
        <v>2337410</v>
      </c>
      <c r="D150" s="17">
        <v>1108237</v>
      </c>
      <c r="E150" s="17">
        <v>11317304</v>
      </c>
      <c r="F150" s="17">
        <v>19193868</v>
      </c>
      <c r="G150" s="27">
        <f t="shared" si="10"/>
        <v>0.20653417103578733</v>
      </c>
      <c r="H150" s="28">
        <f t="shared" si="10"/>
        <v>0.057739117513989364</v>
      </c>
    </row>
    <row r="151" spans="1:8" ht="15" customHeight="1">
      <c r="A151" s="24" t="s">
        <v>202</v>
      </c>
      <c r="B151" s="61">
        <v>112947</v>
      </c>
      <c r="C151" s="58">
        <v>70625</v>
      </c>
      <c r="D151" s="17">
        <v>17091</v>
      </c>
      <c r="E151" s="17">
        <v>230688</v>
      </c>
      <c r="F151" s="17">
        <v>715958</v>
      </c>
      <c r="G151" s="27">
        <f t="shared" si="10"/>
        <v>0.3061494312664725</v>
      </c>
      <c r="H151" s="28">
        <f t="shared" si="10"/>
        <v>0.02387151201606798</v>
      </c>
    </row>
    <row r="152" spans="1:8" ht="15" customHeight="1">
      <c r="A152" s="24" t="s">
        <v>232</v>
      </c>
      <c r="B152" s="61">
        <v>495583</v>
      </c>
      <c r="C152" s="17">
        <v>452725</v>
      </c>
      <c r="D152" s="17">
        <v>231257</v>
      </c>
      <c r="E152" s="17">
        <v>2499286</v>
      </c>
      <c r="F152" s="17">
        <v>6729725</v>
      </c>
      <c r="G152" s="27">
        <f t="shared" si="10"/>
        <v>0.18114173407925305</v>
      </c>
      <c r="H152" s="28">
        <f t="shared" si="10"/>
        <v>0.03436351411090349</v>
      </c>
    </row>
    <row r="153" spans="1:8" ht="15" customHeight="1">
      <c r="A153" s="24" t="s">
        <v>233</v>
      </c>
      <c r="B153" s="61">
        <v>475888</v>
      </c>
      <c r="C153" s="17">
        <v>359703</v>
      </c>
      <c r="D153" s="17">
        <v>503936</v>
      </c>
      <c r="E153" s="17">
        <v>3596571</v>
      </c>
      <c r="F153" s="17">
        <v>15545870</v>
      </c>
      <c r="G153" s="27">
        <f t="shared" si="10"/>
        <v>0.10001276215595355</v>
      </c>
      <c r="H153" s="28">
        <f t="shared" si="10"/>
        <v>0.03241606934832209</v>
      </c>
    </row>
    <row r="154" spans="1:8" ht="15" customHeight="1">
      <c r="A154" s="24" t="s">
        <v>84</v>
      </c>
      <c r="B154" s="61">
        <v>373891</v>
      </c>
      <c r="C154" s="17">
        <v>275167</v>
      </c>
      <c r="D154" s="17">
        <v>267522</v>
      </c>
      <c r="E154" s="17">
        <v>2834043</v>
      </c>
      <c r="F154" s="17">
        <v>5341615</v>
      </c>
      <c r="G154" s="27">
        <f t="shared" si="10"/>
        <v>0.09709344565343575</v>
      </c>
      <c r="H154" s="28">
        <f t="shared" si="10"/>
        <v>0.05008260610321036</v>
      </c>
    </row>
    <row r="155" spans="1:8" ht="15" customHeight="1">
      <c r="A155" s="174" t="s">
        <v>262</v>
      </c>
      <c r="B155" s="61">
        <v>5700</v>
      </c>
      <c r="C155" s="60">
        <v>0</v>
      </c>
      <c r="D155" s="17">
        <v>27002</v>
      </c>
      <c r="E155" s="17">
        <v>370662</v>
      </c>
      <c r="F155" s="17">
        <v>619347</v>
      </c>
      <c r="G155" s="27">
        <f t="shared" si="10"/>
        <v>0</v>
      </c>
      <c r="H155" s="28">
        <f t="shared" si="10"/>
        <v>0.043597530947917726</v>
      </c>
    </row>
    <row r="156" spans="1:8" ht="15" customHeight="1">
      <c r="A156" s="24" t="s">
        <v>234</v>
      </c>
      <c r="B156" s="61">
        <v>178229</v>
      </c>
      <c r="C156" s="17">
        <v>176577</v>
      </c>
      <c r="D156" s="17">
        <v>57222</v>
      </c>
      <c r="E156" s="17">
        <v>660882</v>
      </c>
      <c r="F156" s="17">
        <v>840935</v>
      </c>
      <c r="G156" s="27">
        <f t="shared" si="10"/>
        <v>0.26718385430379404</v>
      </c>
      <c r="H156" s="28">
        <f t="shared" si="10"/>
        <v>0.06804568724098771</v>
      </c>
    </row>
    <row r="157" spans="1:8" ht="15" customHeight="1">
      <c r="A157" s="24" t="s">
        <v>235</v>
      </c>
      <c r="B157" s="61">
        <v>84480</v>
      </c>
      <c r="C157" s="17">
        <v>84480</v>
      </c>
      <c r="D157" s="17">
        <v>102226</v>
      </c>
      <c r="E157" s="17">
        <v>407139</v>
      </c>
      <c r="F157" s="17">
        <v>242175</v>
      </c>
      <c r="G157" s="27">
        <f t="shared" si="10"/>
        <v>0.20749670260034042</v>
      </c>
      <c r="H157" s="28">
        <f t="shared" si="10"/>
        <v>0.4221162382574585</v>
      </c>
    </row>
    <row r="158" spans="1:8" ht="15" customHeight="1">
      <c r="A158" s="24" t="s">
        <v>236</v>
      </c>
      <c r="B158" s="61">
        <v>81478</v>
      </c>
      <c r="C158" s="17">
        <v>63106</v>
      </c>
      <c r="D158" s="17">
        <v>63106</v>
      </c>
      <c r="E158" s="17">
        <v>563428</v>
      </c>
      <c r="F158" s="17">
        <v>579948</v>
      </c>
      <c r="G158" s="27">
        <f t="shared" si="10"/>
        <v>0.11200366328971936</v>
      </c>
      <c r="H158" s="28">
        <f t="shared" si="10"/>
        <v>0.10881320394242243</v>
      </c>
    </row>
    <row r="159" spans="1:8" ht="15" customHeight="1">
      <c r="A159" s="24" t="s">
        <v>237</v>
      </c>
      <c r="B159" s="61">
        <v>1079420</v>
      </c>
      <c r="C159" s="17">
        <v>952424</v>
      </c>
      <c r="D159" s="17">
        <v>793065</v>
      </c>
      <c r="E159" s="17">
        <v>14818543</v>
      </c>
      <c r="F159" s="17">
        <v>92747041</v>
      </c>
      <c r="G159" s="27">
        <f t="shared" si="10"/>
        <v>0.06427244567836393</v>
      </c>
      <c r="H159" s="28">
        <f t="shared" si="10"/>
        <v>0.008550838834847573</v>
      </c>
    </row>
    <row r="160" spans="1:8" ht="15" customHeight="1">
      <c r="A160" s="24" t="s">
        <v>238</v>
      </c>
      <c r="B160" s="61">
        <v>187708</v>
      </c>
      <c r="C160" s="17">
        <v>182299</v>
      </c>
      <c r="D160" s="17">
        <v>145982</v>
      </c>
      <c r="E160" s="17">
        <v>1300885</v>
      </c>
      <c r="F160" s="17">
        <v>2860399</v>
      </c>
      <c r="G160" s="27">
        <f aca="true" t="shared" si="11" ref="G160:H180">C160/E160</f>
        <v>0.14013460067569386</v>
      </c>
      <c r="H160" s="28">
        <f t="shared" si="11"/>
        <v>0.05103553734985923</v>
      </c>
    </row>
    <row r="161" spans="1:8" ht="15" customHeight="1">
      <c r="A161" s="24" t="s">
        <v>239</v>
      </c>
      <c r="B161" s="61">
        <v>81462</v>
      </c>
      <c r="C161" s="17">
        <v>81462</v>
      </c>
      <c r="D161" s="17">
        <v>81462</v>
      </c>
      <c r="E161" s="17">
        <v>150232</v>
      </c>
      <c r="F161" s="17">
        <v>215220</v>
      </c>
      <c r="G161" s="27">
        <f t="shared" si="11"/>
        <v>0.5422413334043347</v>
      </c>
      <c r="H161" s="28">
        <f t="shared" si="11"/>
        <v>0.3785057150822414</v>
      </c>
    </row>
    <row r="162" spans="1:8" ht="15" customHeight="1">
      <c r="A162" s="24" t="s">
        <v>240</v>
      </c>
      <c r="B162" s="61">
        <v>1225173</v>
      </c>
      <c r="C162" s="17">
        <v>426769</v>
      </c>
      <c r="D162" s="17">
        <v>427902</v>
      </c>
      <c r="E162" s="17">
        <v>3514525</v>
      </c>
      <c r="F162" s="17">
        <v>9943515</v>
      </c>
      <c r="G162" s="27">
        <f t="shared" si="11"/>
        <v>0.12143006522929842</v>
      </c>
      <c r="H162" s="28">
        <f t="shared" si="11"/>
        <v>0.04303327344505439</v>
      </c>
    </row>
    <row r="163" spans="1:8" ht="15" customHeight="1">
      <c r="A163" s="29" t="s">
        <v>87</v>
      </c>
      <c r="B163" s="59">
        <v>306320</v>
      </c>
      <c r="C163" s="60">
        <v>71308</v>
      </c>
      <c r="D163" s="60">
        <v>173689</v>
      </c>
      <c r="E163" s="60">
        <v>2922340</v>
      </c>
      <c r="F163" s="60">
        <v>14040951</v>
      </c>
      <c r="G163" s="27">
        <f t="shared" si="11"/>
        <v>0.024400993724207315</v>
      </c>
      <c r="H163" s="28">
        <f t="shared" si="11"/>
        <v>0.012370173501780614</v>
      </c>
    </row>
    <row r="164" spans="1:8" ht="15" customHeight="1">
      <c r="A164" s="24" t="s">
        <v>82</v>
      </c>
      <c r="B164" s="60">
        <v>0</v>
      </c>
      <c r="C164" s="60">
        <v>0</v>
      </c>
      <c r="D164" s="17">
        <v>61185</v>
      </c>
      <c r="E164" s="17">
        <v>103708</v>
      </c>
      <c r="F164" s="17">
        <v>49086</v>
      </c>
      <c r="G164" s="27">
        <f t="shared" si="11"/>
        <v>0</v>
      </c>
      <c r="H164" s="28">
        <f t="shared" si="11"/>
        <v>1.2464857596870798</v>
      </c>
    </row>
    <row r="165" spans="1:8" ht="15" customHeight="1">
      <c r="A165" s="24" t="s">
        <v>241</v>
      </c>
      <c r="B165" s="61">
        <v>44430</v>
      </c>
      <c r="C165" s="17">
        <v>14930</v>
      </c>
      <c r="D165" s="17">
        <v>78155</v>
      </c>
      <c r="E165" s="17">
        <v>354525</v>
      </c>
      <c r="F165" s="17">
        <v>42988</v>
      </c>
      <c r="G165" s="27">
        <f t="shared" si="11"/>
        <v>0.04211268598829419</v>
      </c>
      <c r="H165" s="28">
        <f t="shared" si="11"/>
        <v>1.8180655066530194</v>
      </c>
    </row>
    <row r="166" spans="1:8" ht="15" customHeight="1">
      <c r="A166" s="24" t="s">
        <v>83</v>
      </c>
      <c r="B166" s="61">
        <v>146416</v>
      </c>
      <c r="C166" s="17">
        <v>39483</v>
      </c>
      <c r="D166" s="17">
        <v>72773</v>
      </c>
      <c r="E166" s="17">
        <v>214514</v>
      </c>
      <c r="F166" s="17">
        <v>45560</v>
      </c>
      <c r="G166" s="27">
        <f t="shared" si="11"/>
        <v>0.18405791696579243</v>
      </c>
      <c r="H166" s="28">
        <f t="shared" si="11"/>
        <v>1.5973002633889377</v>
      </c>
    </row>
    <row r="167" spans="1:8" ht="15" customHeight="1">
      <c r="A167" s="24" t="s">
        <v>242</v>
      </c>
      <c r="B167" s="61">
        <v>81449</v>
      </c>
      <c r="C167" s="17">
        <v>80479</v>
      </c>
      <c r="D167" s="17">
        <v>116613</v>
      </c>
      <c r="E167" s="17">
        <v>1185503</v>
      </c>
      <c r="F167" s="17">
        <v>1472315</v>
      </c>
      <c r="G167" s="27">
        <f t="shared" si="11"/>
        <v>0.06788595220762832</v>
      </c>
      <c r="H167" s="28">
        <f t="shared" si="11"/>
        <v>0.0792038388524195</v>
      </c>
    </row>
    <row r="168" spans="1:8" ht="15" customHeight="1">
      <c r="A168" s="56" t="s">
        <v>243</v>
      </c>
      <c r="B168" s="57">
        <v>55402</v>
      </c>
      <c r="C168" s="58">
        <v>8213</v>
      </c>
      <c r="D168" s="58">
        <v>111435</v>
      </c>
      <c r="E168" s="58">
        <v>1501867</v>
      </c>
      <c r="F168" s="58">
        <v>776747</v>
      </c>
      <c r="G168" s="27">
        <f t="shared" si="11"/>
        <v>0.00546852684025949</v>
      </c>
      <c r="H168" s="28">
        <f t="shared" si="11"/>
        <v>0.14346370182311616</v>
      </c>
    </row>
    <row r="169" spans="1:8" ht="15" customHeight="1">
      <c r="A169" s="24" t="s">
        <v>244</v>
      </c>
      <c r="B169" s="61">
        <v>386205</v>
      </c>
      <c r="C169" s="17">
        <v>44181</v>
      </c>
      <c r="D169" s="17">
        <v>112320</v>
      </c>
      <c r="E169" s="17">
        <v>1680408</v>
      </c>
      <c r="F169" s="17">
        <v>3047457</v>
      </c>
      <c r="G169" s="27">
        <f t="shared" si="11"/>
        <v>0.026291829127211962</v>
      </c>
      <c r="H169" s="28">
        <f t="shared" si="11"/>
        <v>0.0368569597536569</v>
      </c>
    </row>
    <row r="170" spans="1:8" ht="15" customHeight="1">
      <c r="A170" s="24" t="s">
        <v>245</v>
      </c>
      <c r="B170" s="61">
        <v>973757</v>
      </c>
      <c r="C170" s="61">
        <v>189964</v>
      </c>
      <c r="D170" s="17">
        <v>748145</v>
      </c>
      <c r="E170" s="17">
        <v>16327165</v>
      </c>
      <c r="F170" s="17">
        <v>241583610</v>
      </c>
      <c r="G170" s="27">
        <f t="shared" si="11"/>
        <v>0.011634842913635037</v>
      </c>
      <c r="H170" s="28">
        <f t="shared" si="11"/>
        <v>0.0030968367431880002</v>
      </c>
    </row>
    <row r="171" spans="1:8" ht="15" customHeight="1">
      <c r="A171" s="24" t="s">
        <v>246</v>
      </c>
      <c r="B171" s="61">
        <v>1444653</v>
      </c>
      <c r="C171" s="17">
        <v>1079655</v>
      </c>
      <c r="D171" s="17">
        <v>791038</v>
      </c>
      <c r="E171" s="17">
        <v>15362943</v>
      </c>
      <c r="F171" s="17">
        <v>261293227</v>
      </c>
      <c r="G171" s="27">
        <f t="shared" si="11"/>
        <v>0.0702765739611219</v>
      </c>
      <c r="H171" s="28">
        <f t="shared" si="11"/>
        <v>0.0030273957311568586</v>
      </c>
    </row>
    <row r="172" spans="1:8" ht="15" customHeight="1">
      <c r="A172" s="24" t="s">
        <v>247</v>
      </c>
      <c r="B172" s="61">
        <v>159514</v>
      </c>
      <c r="C172" s="17">
        <v>14600</v>
      </c>
      <c r="D172" s="17">
        <v>559537</v>
      </c>
      <c r="E172" s="17">
        <v>8147314</v>
      </c>
      <c r="F172" s="17">
        <v>161855599</v>
      </c>
      <c r="G172" s="27">
        <f t="shared" si="11"/>
        <v>0.0017920016339127225</v>
      </c>
      <c r="H172" s="28">
        <f t="shared" si="11"/>
        <v>0.0034570135568804143</v>
      </c>
    </row>
    <row r="173" spans="1:8" ht="15" customHeight="1">
      <c r="A173" s="24" t="s">
        <v>248</v>
      </c>
      <c r="B173" s="61">
        <v>6939</v>
      </c>
      <c r="C173" s="17">
        <v>6939</v>
      </c>
      <c r="D173" s="17">
        <v>78354</v>
      </c>
      <c r="E173" s="17">
        <v>141073</v>
      </c>
      <c r="F173" s="60">
        <v>0</v>
      </c>
      <c r="G173" s="27">
        <f t="shared" si="11"/>
        <v>0.049187300192099125</v>
      </c>
      <c r="H173" s="113" t="s">
        <v>249</v>
      </c>
    </row>
    <row r="174" spans="1:8" ht="15" customHeight="1">
      <c r="A174" s="24" t="s">
        <v>250</v>
      </c>
      <c r="B174" s="61">
        <v>1274581</v>
      </c>
      <c r="C174" s="17">
        <v>31942</v>
      </c>
      <c r="D174" s="17">
        <v>86276</v>
      </c>
      <c r="E174" s="17">
        <v>9459196</v>
      </c>
      <c r="F174" s="17">
        <v>232008441</v>
      </c>
      <c r="G174" s="27">
        <f t="shared" si="11"/>
        <v>0.003376819763540157</v>
      </c>
      <c r="H174" s="28">
        <f t="shared" si="11"/>
        <v>0.00037186578052132165</v>
      </c>
    </row>
    <row r="175" spans="1:8" ht="15" customHeight="1">
      <c r="A175" s="24" t="s">
        <v>251</v>
      </c>
      <c r="B175" s="60">
        <v>0</v>
      </c>
      <c r="C175" s="60">
        <v>0</v>
      </c>
      <c r="D175" s="60">
        <v>0</v>
      </c>
      <c r="E175" s="17">
        <v>2978812</v>
      </c>
      <c r="F175" s="17">
        <v>28999492</v>
      </c>
      <c r="G175" s="27">
        <f t="shared" si="11"/>
        <v>0</v>
      </c>
      <c r="H175" s="28">
        <f t="shared" si="11"/>
        <v>0</v>
      </c>
    </row>
    <row r="176" spans="1:8" ht="15" customHeight="1">
      <c r="A176" s="24" t="s">
        <v>252</v>
      </c>
      <c r="B176" s="61">
        <v>142215</v>
      </c>
      <c r="C176" s="17">
        <v>26201</v>
      </c>
      <c r="D176" s="60">
        <v>0</v>
      </c>
      <c r="E176" s="17">
        <v>2534909</v>
      </c>
      <c r="F176" s="17">
        <v>11216440</v>
      </c>
      <c r="G176" s="27">
        <f>C176/E176</f>
        <v>0.010336071235693273</v>
      </c>
      <c r="H176" s="28">
        <f t="shared" si="11"/>
        <v>0</v>
      </c>
    </row>
    <row r="177" spans="1:8" ht="15" customHeight="1">
      <c r="A177" s="24" t="s">
        <v>253</v>
      </c>
      <c r="B177" s="61">
        <v>5248766</v>
      </c>
      <c r="C177" s="17">
        <v>4306064</v>
      </c>
      <c r="D177" s="17">
        <v>2370775</v>
      </c>
      <c r="E177" s="17">
        <v>33377106</v>
      </c>
      <c r="F177" s="17">
        <v>794445408</v>
      </c>
      <c r="G177" s="27">
        <f>C177/E177</f>
        <v>0.1290125033608366</v>
      </c>
      <c r="H177" s="28">
        <f t="shared" si="11"/>
        <v>0.0029841886882679292</v>
      </c>
    </row>
    <row r="178" spans="1:8" ht="15" customHeight="1">
      <c r="A178" s="24" t="s">
        <v>254</v>
      </c>
      <c r="B178" s="118" t="s">
        <v>249</v>
      </c>
      <c r="C178" s="60">
        <v>0</v>
      </c>
      <c r="D178" s="60">
        <v>0</v>
      </c>
      <c r="E178" s="60">
        <v>0</v>
      </c>
      <c r="F178" s="17">
        <v>10267</v>
      </c>
      <c r="G178" s="114" t="s">
        <v>249</v>
      </c>
      <c r="H178" s="28">
        <f t="shared" si="11"/>
        <v>0</v>
      </c>
    </row>
    <row r="179" spans="1:8" ht="15" customHeight="1">
      <c r="A179" s="24" t="s">
        <v>85</v>
      </c>
      <c r="B179" s="61">
        <v>214635</v>
      </c>
      <c r="C179" s="17">
        <v>209985</v>
      </c>
      <c r="D179" s="17">
        <v>15620</v>
      </c>
      <c r="E179" s="17">
        <v>456975</v>
      </c>
      <c r="F179" s="17">
        <v>672875</v>
      </c>
      <c r="G179" s="27">
        <f>C179/E179</f>
        <v>0.4595109141637945</v>
      </c>
      <c r="H179" s="28">
        <f t="shared" si="11"/>
        <v>0.023213821289243916</v>
      </c>
    </row>
    <row r="180" spans="1:8" ht="15" customHeight="1" thickBot="1">
      <c r="A180" s="50" t="s">
        <v>255</v>
      </c>
      <c r="B180" s="77">
        <v>17565</v>
      </c>
      <c r="C180" s="78">
        <v>5157</v>
      </c>
      <c r="D180" s="78">
        <v>6633</v>
      </c>
      <c r="E180" s="78">
        <v>207886</v>
      </c>
      <c r="F180" s="78">
        <v>288775</v>
      </c>
      <c r="G180" s="40">
        <f>C180/E180</f>
        <v>0.024806865301174683</v>
      </c>
      <c r="H180" s="41">
        <f t="shared" si="11"/>
        <v>0.02296943987533547</v>
      </c>
    </row>
    <row r="181" spans="1:8" ht="15" customHeight="1">
      <c r="A181" s="33"/>
      <c r="B181" s="64"/>
      <c r="C181" s="64"/>
      <c r="D181" s="64"/>
      <c r="E181" s="64"/>
      <c r="F181" s="64"/>
      <c r="G181" s="46"/>
      <c r="H181" s="46"/>
    </row>
    <row r="182" spans="1:8" s="99" customFormat="1" ht="15" thickBot="1">
      <c r="A182" s="161" t="s">
        <v>208</v>
      </c>
      <c r="B182" s="162"/>
      <c r="C182" s="162"/>
      <c r="D182" s="162"/>
      <c r="E182" s="162"/>
      <c r="F182" s="162"/>
      <c r="G182" s="162"/>
      <c r="H182" s="162"/>
    </row>
    <row r="183" spans="1:8" s="99" customFormat="1" ht="30" customHeight="1">
      <c r="A183" s="128" t="s">
        <v>7</v>
      </c>
      <c r="B183" s="132" t="s">
        <v>0</v>
      </c>
      <c r="C183" s="130" t="s">
        <v>1</v>
      </c>
      <c r="D183" s="130" t="s">
        <v>2</v>
      </c>
      <c r="E183" s="130" t="s">
        <v>3</v>
      </c>
      <c r="F183" s="130" t="s">
        <v>4</v>
      </c>
      <c r="G183" s="130" t="s">
        <v>177</v>
      </c>
      <c r="H183" s="131" t="s">
        <v>6</v>
      </c>
    </row>
    <row r="184" spans="1:8" s="106" customFormat="1" ht="15" customHeight="1">
      <c r="A184" s="163" t="s">
        <v>8</v>
      </c>
      <c r="B184" s="149" t="s">
        <v>185</v>
      </c>
      <c r="C184" s="137" t="s">
        <v>186</v>
      </c>
      <c r="D184" s="137" t="s">
        <v>187</v>
      </c>
      <c r="E184" s="137" t="s">
        <v>188</v>
      </c>
      <c r="F184" s="137" t="s">
        <v>189</v>
      </c>
      <c r="G184" s="137" t="s">
        <v>190</v>
      </c>
      <c r="H184" s="138" t="s">
        <v>191</v>
      </c>
    </row>
    <row r="185" spans="1:8" s="106" customFormat="1" ht="15" customHeight="1" thickBot="1">
      <c r="A185" s="164"/>
      <c r="B185" s="151" t="s">
        <v>9</v>
      </c>
      <c r="C185" s="140" t="s">
        <v>9</v>
      </c>
      <c r="D185" s="140" t="s">
        <v>9</v>
      </c>
      <c r="E185" s="140" t="s">
        <v>9</v>
      </c>
      <c r="F185" s="140" t="s">
        <v>9</v>
      </c>
      <c r="G185" s="140" t="s">
        <v>192</v>
      </c>
      <c r="H185" s="141" t="s">
        <v>192</v>
      </c>
    </row>
    <row r="186" spans="1:8" s="80" customFormat="1" ht="18" customHeight="1">
      <c r="A186" s="147" t="s">
        <v>256</v>
      </c>
      <c r="B186" s="57">
        <v>16130</v>
      </c>
      <c r="C186" s="58">
        <v>16130</v>
      </c>
      <c r="D186" s="58">
        <v>6504</v>
      </c>
      <c r="E186" s="58">
        <v>159570</v>
      </c>
      <c r="F186" s="58">
        <v>221059</v>
      </c>
      <c r="G186" s="22">
        <f>C186/E186</f>
        <v>0.10108416368991666</v>
      </c>
      <c r="H186" s="23">
        <f>D186/F186</f>
        <v>0.029422009508773675</v>
      </c>
    </row>
    <row r="187" spans="1:8" s="80" customFormat="1" ht="18" customHeight="1">
      <c r="A187" s="24" t="s">
        <v>257</v>
      </c>
      <c r="B187" s="61">
        <v>24005</v>
      </c>
      <c r="C187" s="17">
        <v>24005</v>
      </c>
      <c r="D187" s="17">
        <v>4746</v>
      </c>
      <c r="E187" s="17">
        <v>182275</v>
      </c>
      <c r="F187" s="17">
        <v>185933</v>
      </c>
      <c r="G187" s="27">
        <f>C187/E187</f>
        <v>0.1316966122616925</v>
      </c>
      <c r="H187" s="28">
        <f>D187/F187</f>
        <v>0.025525323638084685</v>
      </c>
    </row>
    <row r="188" spans="1:8" ht="15" customHeight="1">
      <c r="A188" s="79" t="s">
        <v>86</v>
      </c>
      <c r="B188" s="68">
        <v>1830059</v>
      </c>
      <c r="C188" s="69">
        <v>1707014</v>
      </c>
      <c r="D188" s="69">
        <v>469054</v>
      </c>
      <c r="E188" s="69">
        <v>5067970</v>
      </c>
      <c r="F188" s="69">
        <v>42935496</v>
      </c>
      <c r="G188" s="27">
        <f aca="true" t="shared" si="12" ref="G188:H201">C188/E188</f>
        <v>0.3368240143489405</v>
      </c>
      <c r="H188" s="28">
        <f t="shared" si="12"/>
        <v>0.010924620505141014</v>
      </c>
    </row>
    <row r="189" spans="1:8" ht="15" customHeight="1">
      <c r="A189" s="29" t="s">
        <v>88</v>
      </c>
      <c r="B189" s="59">
        <v>32223</v>
      </c>
      <c r="C189" s="60">
        <v>32223</v>
      </c>
      <c r="D189" s="60">
        <v>26270</v>
      </c>
      <c r="E189" s="60">
        <v>229424</v>
      </c>
      <c r="F189" s="60">
        <v>425947</v>
      </c>
      <c r="G189" s="27">
        <f t="shared" si="12"/>
        <v>0.14045174000976357</v>
      </c>
      <c r="H189" s="28">
        <f t="shared" si="12"/>
        <v>0.06167433976527596</v>
      </c>
    </row>
    <row r="190" spans="1:8" ht="15" customHeight="1">
      <c r="A190" s="29" t="s">
        <v>89</v>
      </c>
      <c r="B190" s="59">
        <v>540971</v>
      </c>
      <c r="C190" s="60">
        <v>314631</v>
      </c>
      <c r="D190" s="60">
        <v>111316</v>
      </c>
      <c r="E190" s="60">
        <v>1514291</v>
      </c>
      <c r="F190" s="60">
        <v>4278133</v>
      </c>
      <c r="G190" s="27">
        <f t="shared" si="12"/>
        <v>0.20777446342875974</v>
      </c>
      <c r="H190" s="28">
        <f t="shared" si="12"/>
        <v>0.02601976142396695</v>
      </c>
    </row>
    <row r="191" spans="1:8" ht="15" customHeight="1">
      <c r="A191" s="29" t="s">
        <v>90</v>
      </c>
      <c r="B191" s="59">
        <v>722112</v>
      </c>
      <c r="C191" s="60">
        <v>608160</v>
      </c>
      <c r="D191" s="60">
        <v>81475</v>
      </c>
      <c r="E191" s="60">
        <v>1048175</v>
      </c>
      <c r="F191" s="60">
        <v>3352941</v>
      </c>
      <c r="G191" s="27">
        <f t="shared" si="12"/>
        <v>0.5802084575571828</v>
      </c>
      <c r="H191" s="28">
        <f t="shared" si="12"/>
        <v>0.024299562682433124</v>
      </c>
    </row>
    <row r="192" spans="1:8" ht="15" customHeight="1">
      <c r="A192" s="29" t="s">
        <v>91</v>
      </c>
      <c r="B192" s="59">
        <v>867024</v>
      </c>
      <c r="C192" s="60">
        <v>830020</v>
      </c>
      <c r="D192" s="60">
        <v>178236</v>
      </c>
      <c r="E192" s="60">
        <v>1690842</v>
      </c>
      <c r="F192" s="60">
        <v>2702112</v>
      </c>
      <c r="G192" s="27">
        <f t="shared" si="12"/>
        <v>0.49089152031946215</v>
      </c>
      <c r="H192" s="28">
        <f t="shared" si="12"/>
        <v>0.06596173659715067</v>
      </c>
    </row>
    <row r="193" spans="1:8" ht="15" customHeight="1">
      <c r="A193" s="29" t="s">
        <v>99</v>
      </c>
      <c r="B193" s="59">
        <v>245387</v>
      </c>
      <c r="C193" s="60">
        <v>209498</v>
      </c>
      <c r="D193" s="60">
        <v>113625</v>
      </c>
      <c r="E193" s="60">
        <v>422711</v>
      </c>
      <c r="F193" s="60">
        <v>88197</v>
      </c>
      <c r="G193" s="27">
        <f t="shared" si="12"/>
        <v>0.49560574482329534</v>
      </c>
      <c r="H193" s="28">
        <f t="shared" si="12"/>
        <v>1.2883091261607538</v>
      </c>
    </row>
    <row r="194" spans="1:8" ht="15" customHeight="1">
      <c r="A194" s="29" t="s">
        <v>92</v>
      </c>
      <c r="B194" s="59">
        <v>1081922</v>
      </c>
      <c r="C194" s="60">
        <v>1057648</v>
      </c>
      <c r="D194" s="60">
        <v>38526</v>
      </c>
      <c r="E194" s="60">
        <v>1267056</v>
      </c>
      <c r="F194" s="60">
        <v>5434520</v>
      </c>
      <c r="G194" s="27">
        <f t="shared" si="12"/>
        <v>0.834728693917238</v>
      </c>
      <c r="H194" s="28">
        <f t="shared" si="12"/>
        <v>0.0070891265465947316</v>
      </c>
    </row>
    <row r="195" spans="1:8" s="80" customFormat="1" ht="15" customHeight="1">
      <c r="A195" s="29" t="s">
        <v>211</v>
      </c>
      <c r="B195" s="59">
        <v>14660</v>
      </c>
      <c r="C195" s="60">
        <v>13770</v>
      </c>
      <c r="D195" s="60">
        <v>266575</v>
      </c>
      <c r="E195" s="60">
        <v>1875899</v>
      </c>
      <c r="F195" s="60">
        <v>45273976</v>
      </c>
      <c r="G195" s="27">
        <f t="shared" si="12"/>
        <v>0.007340480484290465</v>
      </c>
      <c r="H195" s="28">
        <f t="shared" si="12"/>
        <v>0.0058880404053754856</v>
      </c>
    </row>
    <row r="196" spans="1:8" ht="15" customHeight="1">
      <c r="A196" s="29" t="s">
        <v>105</v>
      </c>
      <c r="B196" s="59">
        <v>26438</v>
      </c>
      <c r="C196" s="60">
        <v>21864</v>
      </c>
      <c r="D196" s="60">
        <v>34656</v>
      </c>
      <c r="E196" s="60">
        <v>376783</v>
      </c>
      <c r="F196" s="60">
        <v>969279</v>
      </c>
      <c r="G196" s="27">
        <f t="shared" si="12"/>
        <v>0.0580280957474196</v>
      </c>
      <c r="H196" s="28">
        <f t="shared" si="12"/>
        <v>0.03575441126858211</v>
      </c>
    </row>
    <row r="197" spans="1:8" s="80" customFormat="1" ht="15" customHeight="1">
      <c r="A197" s="29" t="s">
        <v>101</v>
      </c>
      <c r="B197" s="59">
        <v>1196911</v>
      </c>
      <c r="C197" s="60">
        <v>248272</v>
      </c>
      <c r="D197" s="60">
        <v>357847</v>
      </c>
      <c r="E197" s="60">
        <v>3611446</v>
      </c>
      <c r="F197" s="60">
        <v>11868757</v>
      </c>
      <c r="G197" s="27">
        <f t="shared" si="12"/>
        <v>0.06874587076755405</v>
      </c>
      <c r="H197" s="28">
        <f t="shared" si="12"/>
        <v>0.03015033503508413</v>
      </c>
    </row>
    <row r="198" spans="1:8" s="80" customFormat="1" ht="15" customHeight="1">
      <c r="A198" s="29" t="s">
        <v>93</v>
      </c>
      <c r="B198" s="59">
        <v>0</v>
      </c>
      <c r="C198" s="60">
        <v>0</v>
      </c>
      <c r="D198" s="60">
        <v>87262</v>
      </c>
      <c r="E198" s="60">
        <v>251803</v>
      </c>
      <c r="F198" s="60">
        <v>174215</v>
      </c>
      <c r="G198" s="27">
        <f t="shared" si="12"/>
        <v>0</v>
      </c>
      <c r="H198" s="28">
        <f t="shared" si="12"/>
        <v>0.5008868352323279</v>
      </c>
    </row>
    <row r="199" spans="1:8" s="80" customFormat="1" ht="15" customHeight="1">
      <c r="A199" s="29" t="s">
        <v>94</v>
      </c>
      <c r="B199" s="59">
        <v>299906</v>
      </c>
      <c r="C199" s="60">
        <v>64212</v>
      </c>
      <c r="D199" s="60">
        <v>339079</v>
      </c>
      <c r="E199" s="60">
        <v>1479102</v>
      </c>
      <c r="F199" s="60">
        <v>3053993</v>
      </c>
      <c r="G199" s="27">
        <f t="shared" si="12"/>
        <v>0.04341282751290986</v>
      </c>
      <c r="H199" s="28">
        <f t="shared" si="12"/>
        <v>0.11102808683582445</v>
      </c>
    </row>
    <row r="200" spans="1:8" s="80" customFormat="1" ht="15" customHeight="1">
      <c r="A200" s="29" t="s">
        <v>100</v>
      </c>
      <c r="B200" s="59">
        <v>0</v>
      </c>
      <c r="C200" s="60">
        <v>0</v>
      </c>
      <c r="D200" s="60">
        <v>78363</v>
      </c>
      <c r="E200" s="60">
        <v>598718</v>
      </c>
      <c r="F200" s="60">
        <v>325297</v>
      </c>
      <c r="G200" s="27">
        <f t="shared" si="12"/>
        <v>0</v>
      </c>
      <c r="H200" s="28">
        <f t="shared" si="12"/>
        <v>0.24089678048060695</v>
      </c>
    </row>
    <row r="201" spans="1:8" s="80" customFormat="1" ht="15" customHeight="1">
      <c r="A201" s="29" t="s">
        <v>106</v>
      </c>
      <c r="B201" s="59">
        <v>0</v>
      </c>
      <c r="C201" s="60">
        <v>0</v>
      </c>
      <c r="D201" s="60">
        <v>6244</v>
      </c>
      <c r="E201" s="60">
        <v>202616</v>
      </c>
      <c r="F201" s="60">
        <v>91756</v>
      </c>
      <c r="G201" s="27">
        <f t="shared" si="12"/>
        <v>0</v>
      </c>
      <c r="H201" s="28">
        <f t="shared" si="12"/>
        <v>0.06805004577357339</v>
      </c>
    </row>
    <row r="202" spans="1:8" s="80" customFormat="1" ht="15" customHeight="1">
      <c r="A202" s="29" t="s">
        <v>96</v>
      </c>
      <c r="B202" s="59">
        <v>95466</v>
      </c>
      <c r="C202" s="60">
        <v>95466</v>
      </c>
      <c r="D202" s="60">
        <v>26972</v>
      </c>
      <c r="E202" s="60">
        <v>149296</v>
      </c>
      <c r="F202" s="60">
        <v>191190</v>
      </c>
      <c r="G202" s="27">
        <f aca="true" t="shared" si="13" ref="G202:H211">C202/E202</f>
        <v>0.6394411102775694</v>
      </c>
      <c r="H202" s="28">
        <f t="shared" si="13"/>
        <v>0.14107432397091899</v>
      </c>
    </row>
    <row r="203" spans="1:8" s="80" customFormat="1" ht="15" customHeight="1">
      <c r="A203" s="29" t="s">
        <v>97</v>
      </c>
      <c r="B203" s="59">
        <v>99705</v>
      </c>
      <c r="C203" s="60">
        <v>73014</v>
      </c>
      <c r="D203" s="60">
        <v>41520</v>
      </c>
      <c r="E203" s="60">
        <v>111308</v>
      </c>
      <c r="F203" s="60">
        <v>19441</v>
      </c>
      <c r="G203" s="27">
        <f t="shared" si="13"/>
        <v>0.6559636324433105</v>
      </c>
      <c r="H203" s="28">
        <f t="shared" si="13"/>
        <v>2.1356926084049173</v>
      </c>
    </row>
    <row r="204" spans="1:8" s="80" customFormat="1" ht="15" customHeight="1">
      <c r="A204" s="29" t="s">
        <v>98</v>
      </c>
      <c r="B204" s="59">
        <v>145486</v>
      </c>
      <c r="C204" s="60">
        <v>139000</v>
      </c>
      <c r="D204" s="60">
        <v>73856</v>
      </c>
      <c r="E204" s="60">
        <v>296428</v>
      </c>
      <c r="F204" s="60">
        <v>139057</v>
      </c>
      <c r="G204" s="27">
        <f t="shared" si="13"/>
        <v>0.46891656658615244</v>
      </c>
      <c r="H204" s="28">
        <f t="shared" si="13"/>
        <v>0.5311203319502075</v>
      </c>
    </row>
    <row r="205" spans="1:8" s="80" customFormat="1" ht="15" customHeight="1">
      <c r="A205" s="29" t="s">
        <v>164</v>
      </c>
      <c r="B205" s="59">
        <v>146191</v>
      </c>
      <c r="C205" s="60">
        <v>144433</v>
      </c>
      <c r="D205" s="60">
        <v>76771</v>
      </c>
      <c r="E205" s="60">
        <v>350906</v>
      </c>
      <c r="F205" s="60">
        <v>54029</v>
      </c>
      <c r="G205" s="27">
        <f t="shared" si="13"/>
        <v>0.4116002576188495</v>
      </c>
      <c r="H205" s="28">
        <f t="shared" si="13"/>
        <v>1.4209220973921413</v>
      </c>
    </row>
    <row r="206" spans="1:8" s="80" customFormat="1" ht="15" customHeight="1">
      <c r="A206" s="29" t="s">
        <v>95</v>
      </c>
      <c r="B206" s="59">
        <v>572979</v>
      </c>
      <c r="C206" s="60">
        <v>572979</v>
      </c>
      <c r="D206" s="60">
        <v>261075</v>
      </c>
      <c r="E206" s="60">
        <v>815106</v>
      </c>
      <c r="F206" s="60">
        <v>48612</v>
      </c>
      <c r="G206" s="27">
        <f t="shared" si="13"/>
        <v>0.7029502911277797</v>
      </c>
      <c r="H206" s="28">
        <f t="shared" si="13"/>
        <v>5.370587509256974</v>
      </c>
    </row>
    <row r="207" spans="1:8" s="80" customFormat="1" ht="15" customHeight="1">
      <c r="A207" s="79" t="s">
        <v>104</v>
      </c>
      <c r="B207" s="68">
        <v>25725</v>
      </c>
      <c r="C207" s="69">
        <v>25725</v>
      </c>
      <c r="D207" s="69">
        <v>33888</v>
      </c>
      <c r="E207" s="69">
        <v>1103670</v>
      </c>
      <c r="F207" s="69">
        <v>948118</v>
      </c>
      <c r="G207" s="27">
        <f t="shared" si="13"/>
        <v>0.023308597678653946</v>
      </c>
      <c r="H207" s="28">
        <f t="shared" si="13"/>
        <v>0.03574238649619562</v>
      </c>
    </row>
    <row r="208" spans="1:8" s="80" customFormat="1" ht="15" customHeight="1">
      <c r="A208" s="29" t="s">
        <v>102</v>
      </c>
      <c r="B208" s="59">
        <v>0</v>
      </c>
      <c r="C208" s="60">
        <v>0</v>
      </c>
      <c r="D208" s="60">
        <v>0</v>
      </c>
      <c r="E208" s="60">
        <v>1600000</v>
      </c>
      <c r="F208" s="60">
        <v>37912730</v>
      </c>
      <c r="G208" s="27">
        <f t="shared" si="13"/>
        <v>0</v>
      </c>
      <c r="H208" s="28">
        <f t="shared" si="13"/>
        <v>0</v>
      </c>
    </row>
    <row r="209" spans="1:8" s="80" customFormat="1" ht="15" customHeight="1">
      <c r="A209" s="29" t="s">
        <v>103</v>
      </c>
      <c r="B209" s="59">
        <v>0</v>
      </c>
      <c r="C209" s="60">
        <v>0</v>
      </c>
      <c r="D209" s="60">
        <v>0</v>
      </c>
      <c r="E209" s="60">
        <v>1389916</v>
      </c>
      <c r="F209" s="60">
        <v>25219963</v>
      </c>
      <c r="G209" s="27">
        <f t="shared" si="13"/>
        <v>0</v>
      </c>
      <c r="H209" s="28">
        <f t="shared" si="13"/>
        <v>0</v>
      </c>
    </row>
    <row r="210" spans="1:8" s="80" customFormat="1" ht="15" customHeight="1">
      <c r="A210" s="29" t="s">
        <v>194</v>
      </c>
      <c r="B210" s="59">
        <v>7650</v>
      </c>
      <c r="C210" s="60">
        <v>0</v>
      </c>
      <c r="D210" s="60">
        <v>0</v>
      </c>
      <c r="E210" s="60">
        <v>289350</v>
      </c>
      <c r="F210" s="60">
        <v>5398</v>
      </c>
      <c r="G210" s="27">
        <f t="shared" si="13"/>
        <v>0</v>
      </c>
      <c r="H210" s="28">
        <f t="shared" si="13"/>
        <v>0</v>
      </c>
    </row>
    <row r="211" spans="1:8" s="80" customFormat="1" ht="15" customHeight="1">
      <c r="A211" s="29" t="s">
        <v>195</v>
      </c>
      <c r="B211" s="59">
        <v>0</v>
      </c>
      <c r="C211" s="60">
        <v>0</v>
      </c>
      <c r="D211" s="60">
        <v>0</v>
      </c>
      <c r="E211" s="60">
        <v>1145410</v>
      </c>
      <c r="F211" s="60">
        <v>13879</v>
      </c>
      <c r="G211" s="27">
        <f t="shared" si="13"/>
        <v>0</v>
      </c>
      <c r="H211" s="28">
        <f t="shared" si="13"/>
        <v>0</v>
      </c>
    </row>
    <row r="212" spans="1:8" s="80" customFormat="1" ht="15" customHeight="1">
      <c r="A212" s="24" t="s">
        <v>111</v>
      </c>
      <c r="B212" s="61">
        <v>1814368</v>
      </c>
      <c r="C212" s="17">
        <v>1078033</v>
      </c>
      <c r="D212" s="17">
        <v>1154146</v>
      </c>
      <c r="E212" s="17">
        <v>14605513</v>
      </c>
      <c r="F212" s="17">
        <v>28480549</v>
      </c>
      <c r="G212" s="27">
        <f>C212/E212</f>
        <v>0.0738100058518999</v>
      </c>
      <c r="H212" s="28">
        <f>D212/F212</f>
        <v>0.04052400815728657</v>
      </c>
    </row>
    <row r="213" spans="1:8" s="80" customFormat="1" ht="15" customHeight="1">
      <c r="A213" s="32" t="s">
        <v>109</v>
      </c>
      <c r="B213" s="61">
        <v>2938705</v>
      </c>
      <c r="C213" s="17">
        <v>1466582</v>
      </c>
      <c r="D213" s="17">
        <v>585202</v>
      </c>
      <c r="E213" s="17">
        <v>10271550</v>
      </c>
      <c r="F213" s="17">
        <v>76347785</v>
      </c>
      <c r="G213" s="27">
        <f>C213/E213</f>
        <v>0.14278098242232184</v>
      </c>
      <c r="H213" s="28">
        <f>D213/F213</f>
        <v>0.007664950594178993</v>
      </c>
    </row>
    <row r="214" spans="1:8" ht="15" customHeight="1">
      <c r="A214" s="32" t="s">
        <v>115</v>
      </c>
      <c r="B214" s="152">
        <v>255689</v>
      </c>
      <c r="C214" s="153">
        <v>236854</v>
      </c>
      <c r="D214" s="60">
        <v>94358</v>
      </c>
      <c r="E214" s="60">
        <v>1209979</v>
      </c>
      <c r="F214" s="60">
        <v>3513056</v>
      </c>
      <c r="G214" s="27">
        <f aca="true" t="shared" si="14" ref="G214:H240">C214/E214</f>
        <v>0.19575050476082642</v>
      </c>
      <c r="H214" s="28">
        <f t="shared" si="14"/>
        <v>0.02685923594727781</v>
      </c>
    </row>
    <row r="215" spans="1:8" s="80" customFormat="1" ht="15" customHeight="1">
      <c r="A215" s="32" t="s">
        <v>114</v>
      </c>
      <c r="B215" s="61">
        <v>304062</v>
      </c>
      <c r="C215" s="17">
        <v>289258</v>
      </c>
      <c r="D215" s="17">
        <v>122153</v>
      </c>
      <c r="E215" s="17">
        <v>1112247</v>
      </c>
      <c r="F215" s="17">
        <v>4141746</v>
      </c>
      <c r="G215" s="27">
        <f t="shared" si="14"/>
        <v>0.26006633418656105</v>
      </c>
      <c r="H215" s="28">
        <f t="shared" si="14"/>
        <v>0.02949311715397323</v>
      </c>
    </row>
    <row r="216" spans="1:8" ht="15" customHeight="1">
      <c r="A216" s="32" t="s">
        <v>107</v>
      </c>
      <c r="B216" s="59">
        <v>1174879</v>
      </c>
      <c r="C216" s="60">
        <v>538250</v>
      </c>
      <c r="D216" s="60">
        <v>505423</v>
      </c>
      <c r="E216" s="60">
        <v>4797243</v>
      </c>
      <c r="F216" s="60">
        <v>12733512</v>
      </c>
      <c r="G216" s="27">
        <f t="shared" si="14"/>
        <v>0.11219986146209396</v>
      </c>
      <c r="H216" s="28">
        <f t="shared" si="14"/>
        <v>0.039692348819398766</v>
      </c>
    </row>
    <row r="217" spans="1:8" ht="15" customHeight="1">
      <c r="A217" s="32" t="s">
        <v>108</v>
      </c>
      <c r="B217" s="61">
        <v>2885882</v>
      </c>
      <c r="C217" s="17">
        <v>2252194</v>
      </c>
      <c r="D217" s="17">
        <v>677441</v>
      </c>
      <c r="E217" s="17">
        <v>8325011</v>
      </c>
      <c r="F217" s="17">
        <v>21081619</v>
      </c>
      <c r="G217" s="27">
        <f t="shared" si="14"/>
        <v>0.2705334563521898</v>
      </c>
      <c r="H217" s="28">
        <f t="shared" si="14"/>
        <v>0.032134201837154916</v>
      </c>
    </row>
    <row r="218" spans="1:8" s="80" customFormat="1" ht="15" customHeight="1">
      <c r="A218" s="32" t="s">
        <v>113</v>
      </c>
      <c r="B218" s="61">
        <v>308624</v>
      </c>
      <c r="C218" s="17">
        <v>145869</v>
      </c>
      <c r="D218" s="17">
        <v>337084</v>
      </c>
      <c r="E218" s="17">
        <v>3837789</v>
      </c>
      <c r="F218" s="17">
        <v>24601355</v>
      </c>
      <c r="G218" s="27">
        <f t="shared" si="14"/>
        <v>0.03800860339117132</v>
      </c>
      <c r="H218" s="28">
        <f t="shared" si="14"/>
        <v>0.013701846910464891</v>
      </c>
    </row>
    <row r="219" spans="1:8" s="80" customFormat="1" ht="15" customHeight="1">
      <c r="A219" s="24" t="s">
        <v>117</v>
      </c>
      <c r="B219" s="61">
        <v>0</v>
      </c>
      <c r="C219" s="17">
        <v>0</v>
      </c>
      <c r="D219" s="17">
        <v>37283</v>
      </c>
      <c r="E219" s="17">
        <v>326220</v>
      </c>
      <c r="F219" s="17">
        <v>220436</v>
      </c>
      <c r="G219" s="27">
        <f t="shared" si="14"/>
        <v>0</v>
      </c>
      <c r="H219" s="28">
        <f t="shared" si="14"/>
        <v>0.16913299098150938</v>
      </c>
    </row>
    <row r="220" spans="1:8" s="104" customFormat="1" ht="15" customHeight="1">
      <c r="A220" s="32" t="s">
        <v>118</v>
      </c>
      <c r="B220" s="61">
        <v>9747</v>
      </c>
      <c r="C220" s="17">
        <v>9747</v>
      </c>
      <c r="D220" s="17">
        <v>8853</v>
      </c>
      <c r="E220" s="17">
        <v>9249</v>
      </c>
      <c r="F220" s="17">
        <v>35360</v>
      </c>
      <c r="G220" s="27">
        <f t="shared" si="14"/>
        <v>1.0538436587739215</v>
      </c>
      <c r="H220" s="28">
        <f t="shared" si="14"/>
        <v>0.25036764705882353</v>
      </c>
    </row>
    <row r="221" spans="1:8" ht="15" customHeight="1">
      <c r="A221" s="32" t="s">
        <v>121</v>
      </c>
      <c r="B221" s="59">
        <v>36178</v>
      </c>
      <c r="C221" s="59">
        <v>0</v>
      </c>
      <c r="D221" s="60">
        <v>15158</v>
      </c>
      <c r="E221" s="60">
        <v>151030</v>
      </c>
      <c r="F221" s="60">
        <v>178095</v>
      </c>
      <c r="G221" s="27">
        <f t="shared" si="14"/>
        <v>0</v>
      </c>
      <c r="H221" s="28">
        <f t="shared" si="14"/>
        <v>0.08511187849181616</v>
      </c>
    </row>
    <row r="222" spans="1:8" ht="15" customHeight="1">
      <c r="A222" s="32" t="s">
        <v>119</v>
      </c>
      <c r="B222" s="59">
        <v>2800</v>
      </c>
      <c r="C222" s="60">
        <v>800</v>
      </c>
      <c r="D222" s="60">
        <v>11351</v>
      </c>
      <c r="E222" s="60">
        <v>135249</v>
      </c>
      <c r="F222" s="60">
        <v>222683</v>
      </c>
      <c r="G222" s="27">
        <f t="shared" si="14"/>
        <v>0.00591501600751207</v>
      </c>
      <c r="H222" s="28">
        <f t="shared" si="14"/>
        <v>0.050973805813645405</v>
      </c>
    </row>
    <row r="223" spans="1:8" ht="15" customHeight="1">
      <c r="A223" s="32" t="s">
        <v>120</v>
      </c>
      <c r="B223" s="59">
        <v>0</v>
      </c>
      <c r="C223" s="60">
        <v>0</v>
      </c>
      <c r="D223" s="60">
        <v>12371</v>
      </c>
      <c r="E223" s="60">
        <v>190221</v>
      </c>
      <c r="F223" s="60">
        <v>85373</v>
      </c>
      <c r="G223" s="27">
        <f t="shared" si="14"/>
        <v>0</v>
      </c>
      <c r="H223" s="28">
        <f t="shared" si="14"/>
        <v>0.14490529792791632</v>
      </c>
    </row>
    <row r="224" spans="1:8" ht="15" customHeight="1">
      <c r="A224" s="81" t="s">
        <v>179</v>
      </c>
      <c r="B224" s="59">
        <v>6558</v>
      </c>
      <c r="C224" s="60">
        <v>6456</v>
      </c>
      <c r="D224" s="60">
        <v>127</v>
      </c>
      <c r="E224" s="60">
        <v>0</v>
      </c>
      <c r="F224" s="60">
        <v>0</v>
      </c>
      <c r="G224" s="114" t="s">
        <v>196</v>
      </c>
      <c r="H224" s="113" t="s">
        <v>196</v>
      </c>
    </row>
    <row r="225" spans="1:8" ht="15" customHeight="1">
      <c r="A225" s="32" t="s">
        <v>112</v>
      </c>
      <c r="B225" s="59">
        <v>0</v>
      </c>
      <c r="C225" s="60">
        <v>0</v>
      </c>
      <c r="D225" s="60">
        <v>14944</v>
      </c>
      <c r="E225" s="60">
        <v>72123</v>
      </c>
      <c r="F225" s="60">
        <v>26438</v>
      </c>
      <c r="G225" s="27">
        <f t="shared" si="14"/>
        <v>0</v>
      </c>
      <c r="H225" s="28">
        <f t="shared" si="14"/>
        <v>0.5652469929646721</v>
      </c>
    </row>
    <row r="226" spans="1:8" ht="15" customHeight="1">
      <c r="A226" s="32" t="s">
        <v>122</v>
      </c>
      <c r="B226" s="59">
        <v>52860</v>
      </c>
      <c r="C226" s="60">
        <v>52860</v>
      </c>
      <c r="D226" s="17">
        <v>16433</v>
      </c>
      <c r="E226" s="17">
        <v>99311</v>
      </c>
      <c r="F226" s="17">
        <v>411760</v>
      </c>
      <c r="G226" s="27">
        <f t="shared" si="14"/>
        <v>0.5322673218475295</v>
      </c>
      <c r="H226" s="28">
        <f t="shared" si="14"/>
        <v>0.03990917039051875</v>
      </c>
    </row>
    <row r="227" spans="1:8" ht="15" customHeight="1">
      <c r="A227" s="32" t="s">
        <v>123</v>
      </c>
      <c r="B227" s="59">
        <v>43808</v>
      </c>
      <c r="C227" s="60">
        <v>0</v>
      </c>
      <c r="D227" s="60">
        <v>230665</v>
      </c>
      <c r="E227" s="60">
        <v>2261116</v>
      </c>
      <c r="F227" s="60">
        <v>17345999</v>
      </c>
      <c r="G227" s="27">
        <f t="shared" si="14"/>
        <v>0</v>
      </c>
      <c r="H227" s="28">
        <f t="shared" si="14"/>
        <v>0.013297879240048383</v>
      </c>
    </row>
    <row r="228" spans="1:8" ht="15" customHeight="1">
      <c r="A228" s="32" t="s">
        <v>124</v>
      </c>
      <c r="B228" s="59">
        <v>4188516</v>
      </c>
      <c r="C228" s="60">
        <v>4161624</v>
      </c>
      <c r="D228" s="60">
        <v>520214</v>
      </c>
      <c r="E228" s="60">
        <v>1385042</v>
      </c>
      <c r="F228" s="60">
        <v>2150972</v>
      </c>
      <c r="G228" s="27">
        <f t="shared" si="14"/>
        <v>3.0046915544799364</v>
      </c>
      <c r="H228" s="28">
        <f t="shared" si="14"/>
        <v>0.2418506610034905</v>
      </c>
    </row>
    <row r="229" spans="1:8" ht="15" customHeight="1">
      <c r="A229" s="32" t="s">
        <v>125</v>
      </c>
      <c r="B229" s="59">
        <v>159841</v>
      </c>
      <c r="C229" s="17">
        <v>18302</v>
      </c>
      <c r="D229" s="17">
        <v>4362</v>
      </c>
      <c r="E229" s="17">
        <v>516187</v>
      </c>
      <c r="F229" s="17">
        <v>667156</v>
      </c>
      <c r="G229" s="27">
        <f t="shared" si="14"/>
        <v>0.035456142831958186</v>
      </c>
      <c r="H229" s="28">
        <f t="shared" si="14"/>
        <v>0.006538200960494997</v>
      </c>
    </row>
    <row r="230" spans="1:8" ht="15" customHeight="1">
      <c r="A230" s="24" t="s">
        <v>135</v>
      </c>
      <c r="B230" s="59">
        <v>766429</v>
      </c>
      <c r="C230" s="60">
        <v>734077</v>
      </c>
      <c r="D230" s="60">
        <v>867767</v>
      </c>
      <c r="E230" s="60">
        <v>3165444</v>
      </c>
      <c r="F230" s="60">
        <v>2995594</v>
      </c>
      <c r="G230" s="27">
        <f t="shared" si="14"/>
        <v>0.2319033285693887</v>
      </c>
      <c r="H230" s="28">
        <f t="shared" si="14"/>
        <v>0.28968111165932364</v>
      </c>
    </row>
    <row r="231" spans="1:8" ht="15" customHeight="1">
      <c r="A231" s="24" t="s">
        <v>110</v>
      </c>
      <c r="B231" s="61">
        <v>736344</v>
      </c>
      <c r="C231" s="17">
        <v>156794</v>
      </c>
      <c r="D231" s="17">
        <v>337887</v>
      </c>
      <c r="E231" s="17">
        <v>4477677</v>
      </c>
      <c r="F231" s="17">
        <v>43184929</v>
      </c>
      <c r="G231" s="27">
        <f t="shared" si="14"/>
        <v>0.035016817872302985</v>
      </c>
      <c r="H231" s="28">
        <f t="shared" si="14"/>
        <v>0.007824187924449291</v>
      </c>
    </row>
    <row r="232" spans="1:8" ht="15" customHeight="1">
      <c r="A232" s="32" t="s">
        <v>161</v>
      </c>
      <c r="B232" s="59">
        <v>238</v>
      </c>
      <c r="C232" s="60">
        <v>0</v>
      </c>
      <c r="D232" s="60">
        <v>614440</v>
      </c>
      <c r="E232" s="60">
        <v>46562824</v>
      </c>
      <c r="F232" s="60">
        <v>171437807</v>
      </c>
      <c r="G232" s="27">
        <f t="shared" si="14"/>
        <v>0</v>
      </c>
      <c r="H232" s="28">
        <f t="shared" si="14"/>
        <v>0.0035840402461517723</v>
      </c>
    </row>
    <row r="233" spans="1:8" ht="15" customHeight="1">
      <c r="A233" s="24" t="s">
        <v>116</v>
      </c>
      <c r="B233" s="59">
        <v>0</v>
      </c>
      <c r="C233" s="60">
        <v>0</v>
      </c>
      <c r="D233" s="17">
        <v>4906</v>
      </c>
      <c r="E233" s="17">
        <v>73752</v>
      </c>
      <c r="F233" s="17">
        <v>32963</v>
      </c>
      <c r="G233" s="27">
        <f t="shared" si="14"/>
        <v>0</v>
      </c>
      <c r="H233" s="28">
        <f t="shared" si="14"/>
        <v>0.1488335406364712</v>
      </c>
    </row>
    <row r="234" spans="1:8" ht="15" customHeight="1">
      <c r="A234" s="24" t="s">
        <v>132</v>
      </c>
      <c r="B234" s="61">
        <v>124554</v>
      </c>
      <c r="C234" s="17">
        <v>85473</v>
      </c>
      <c r="D234" s="17">
        <v>159964</v>
      </c>
      <c r="E234" s="17">
        <v>351091</v>
      </c>
      <c r="F234" s="17">
        <v>103281</v>
      </c>
      <c r="G234" s="27">
        <f t="shared" si="14"/>
        <v>0.24344970392291457</v>
      </c>
      <c r="H234" s="28">
        <f t="shared" si="14"/>
        <v>1.5488231136414248</v>
      </c>
    </row>
    <row r="235" spans="1:8" ht="15" customHeight="1">
      <c r="A235" s="32" t="s">
        <v>126</v>
      </c>
      <c r="B235" s="59">
        <v>465024</v>
      </c>
      <c r="C235" s="60">
        <v>413708</v>
      </c>
      <c r="D235" s="60">
        <v>110567</v>
      </c>
      <c r="E235" s="60">
        <v>4593209</v>
      </c>
      <c r="F235" s="60">
        <v>69224707</v>
      </c>
      <c r="G235" s="27">
        <f t="shared" si="14"/>
        <v>0.09006949172136518</v>
      </c>
      <c r="H235" s="28">
        <f t="shared" si="14"/>
        <v>0.001597218750236097</v>
      </c>
    </row>
    <row r="236" spans="1:8" ht="15" customHeight="1">
      <c r="A236" s="32" t="s">
        <v>127</v>
      </c>
      <c r="B236" s="17">
        <v>2435</v>
      </c>
      <c r="C236" s="17">
        <v>0</v>
      </c>
      <c r="D236" s="17">
        <v>0</v>
      </c>
      <c r="E236" s="17">
        <v>16717671</v>
      </c>
      <c r="F236" s="17">
        <v>245544719</v>
      </c>
      <c r="G236" s="27">
        <f t="shared" si="14"/>
        <v>0</v>
      </c>
      <c r="H236" s="28">
        <f t="shared" si="14"/>
        <v>0</v>
      </c>
    </row>
    <row r="237" spans="1:8" ht="15" customHeight="1">
      <c r="A237" s="82" t="s">
        <v>128</v>
      </c>
      <c r="B237" s="61">
        <v>0</v>
      </c>
      <c r="C237" s="60">
        <v>0</v>
      </c>
      <c r="D237" s="60">
        <v>0</v>
      </c>
      <c r="E237" s="60">
        <v>823890</v>
      </c>
      <c r="F237" s="60">
        <v>35509072</v>
      </c>
      <c r="G237" s="114" t="s">
        <v>197</v>
      </c>
      <c r="H237" s="28">
        <f t="shared" si="14"/>
        <v>0</v>
      </c>
    </row>
    <row r="238" spans="1:8" ht="15" customHeight="1">
      <c r="A238" s="32" t="s">
        <v>129</v>
      </c>
      <c r="B238" s="61">
        <v>4100</v>
      </c>
      <c r="C238" s="60">
        <v>4100</v>
      </c>
      <c r="D238" s="60">
        <v>0</v>
      </c>
      <c r="E238" s="17">
        <v>1676615</v>
      </c>
      <c r="F238" s="17">
        <v>36597494</v>
      </c>
      <c r="G238" s="27">
        <f t="shared" si="14"/>
        <v>0.002445403387181911</v>
      </c>
      <c r="H238" s="28">
        <f t="shared" si="14"/>
        <v>0</v>
      </c>
    </row>
    <row r="239" spans="1:8" ht="15" customHeight="1">
      <c r="A239" s="24" t="s">
        <v>130</v>
      </c>
      <c r="B239" s="61">
        <v>23201201</v>
      </c>
      <c r="C239" s="17">
        <v>0</v>
      </c>
      <c r="D239" s="17">
        <v>0</v>
      </c>
      <c r="E239" s="17">
        <v>1085183</v>
      </c>
      <c r="F239" s="17">
        <v>56378470</v>
      </c>
      <c r="G239" s="114" t="s">
        <v>198</v>
      </c>
      <c r="H239" s="28">
        <f t="shared" si="14"/>
        <v>0</v>
      </c>
    </row>
    <row r="240" spans="1:8" ht="15" customHeight="1">
      <c r="A240" s="65" t="s">
        <v>131</v>
      </c>
      <c r="B240" s="61">
        <v>20814706</v>
      </c>
      <c r="C240" s="17">
        <v>0</v>
      </c>
      <c r="D240" s="17">
        <v>0</v>
      </c>
      <c r="E240" s="17">
        <v>81071</v>
      </c>
      <c r="F240" s="17">
        <v>40981660</v>
      </c>
      <c r="G240" s="27">
        <f t="shared" si="14"/>
        <v>0</v>
      </c>
      <c r="H240" s="28">
        <f t="shared" si="14"/>
        <v>0</v>
      </c>
    </row>
    <row r="241" spans="1:8" ht="15" customHeight="1">
      <c r="A241" s="32" t="s">
        <v>174</v>
      </c>
      <c r="B241" s="59">
        <v>0</v>
      </c>
      <c r="C241" s="60">
        <v>0</v>
      </c>
      <c r="D241" s="60">
        <v>0</v>
      </c>
      <c r="E241" s="60">
        <v>0</v>
      </c>
      <c r="F241" s="61">
        <v>0</v>
      </c>
      <c r="G241" s="114" t="s">
        <v>199</v>
      </c>
      <c r="H241" s="113" t="s">
        <v>199</v>
      </c>
    </row>
    <row r="242" spans="1:8" ht="15" customHeight="1">
      <c r="A242" s="24" t="s">
        <v>183</v>
      </c>
      <c r="B242" s="59">
        <v>35315</v>
      </c>
      <c r="C242" s="60">
        <v>29512</v>
      </c>
      <c r="D242" s="60">
        <v>172326</v>
      </c>
      <c r="E242" s="60">
        <v>425825</v>
      </c>
      <c r="F242" s="60">
        <v>1267018</v>
      </c>
      <c r="G242" s="27">
        <f aca="true" t="shared" si="15" ref="G242:H247">C242/E242</f>
        <v>0.06930546586038866</v>
      </c>
      <c r="H242" s="28">
        <f t="shared" si="15"/>
        <v>0.13600911747110145</v>
      </c>
    </row>
    <row r="243" spans="1:8" ht="15" customHeight="1">
      <c r="A243" s="83" t="s">
        <v>134</v>
      </c>
      <c r="B243" s="59">
        <v>411147</v>
      </c>
      <c r="C243" s="60">
        <v>411147</v>
      </c>
      <c r="D243" s="60">
        <v>241238</v>
      </c>
      <c r="E243" s="60">
        <v>1950724</v>
      </c>
      <c r="F243" s="60">
        <v>6708059</v>
      </c>
      <c r="G243" s="84">
        <v>0.023</v>
      </c>
      <c r="H243" s="85">
        <v>0.02412454558933259</v>
      </c>
    </row>
    <row r="244" spans="1:8" ht="15" customHeight="1">
      <c r="A244" s="24" t="s">
        <v>136</v>
      </c>
      <c r="B244" s="59">
        <v>19731</v>
      </c>
      <c r="C244" s="60">
        <v>19018</v>
      </c>
      <c r="D244" s="60">
        <v>115954</v>
      </c>
      <c r="E244" s="60">
        <v>691346</v>
      </c>
      <c r="F244" s="60">
        <v>871052</v>
      </c>
      <c r="G244" s="27">
        <f t="shared" si="15"/>
        <v>0.02750865702557041</v>
      </c>
      <c r="H244" s="28">
        <f t="shared" si="15"/>
        <v>0.133119492292079</v>
      </c>
    </row>
    <row r="245" spans="1:8" ht="15" customHeight="1">
      <c r="A245" s="24" t="s">
        <v>137</v>
      </c>
      <c r="B245" s="59">
        <v>149940</v>
      </c>
      <c r="C245" s="60">
        <v>149940</v>
      </c>
      <c r="D245" s="60">
        <v>21409</v>
      </c>
      <c r="E245" s="60">
        <v>103487</v>
      </c>
      <c r="F245" s="60">
        <v>40626</v>
      </c>
      <c r="G245" s="27">
        <f t="shared" si="15"/>
        <v>1.4488776368046228</v>
      </c>
      <c r="H245" s="28">
        <f t="shared" si="15"/>
        <v>0.5269777974696007</v>
      </c>
    </row>
    <row r="246" spans="1:8" ht="15" customHeight="1">
      <c r="A246" s="24" t="s">
        <v>138</v>
      </c>
      <c r="B246" s="59">
        <v>0</v>
      </c>
      <c r="C246" s="60">
        <v>0</v>
      </c>
      <c r="D246" s="60">
        <v>41251</v>
      </c>
      <c r="E246" s="60">
        <v>90303</v>
      </c>
      <c r="F246" s="60">
        <v>393</v>
      </c>
      <c r="G246" s="27">
        <f t="shared" si="15"/>
        <v>0</v>
      </c>
      <c r="H246" s="28">
        <f t="shared" si="15"/>
        <v>104.96437659033079</v>
      </c>
    </row>
    <row r="247" spans="1:8" ht="15" customHeight="1">
      <c r="A247" s="24" t="s">
        <v>133</v>
      </c>
      <c r="B247" s="59">
        <v>7792</v>
      </c>
      <c r="C247" s="60">
        <v>3072</v>
      </c>
      <c r="D247" s="60">
        <v>63376</v>
      </c>
      <c r="E247" s="60">
        <v>336481</v>
      </c>
      <c r="F247" s="60">
        <v>235263</v>
      </c>
      <c r="G247" s="27">
        <f t="shared" si="15"/>
        <v>0.009129787417417328</v>
      </c>
      <c r="H247" s="28">
        <f t="shared" si="15"/>
        <v>0.26938362598453647</v>
      </c>
    </row>
    <row r="248" spans="1:8" ht="15" customHeight="1">
      <c r="A248" s="34" t="s">
        <v>140</v>
      </c>
      <c r="B248" s="59">
        <v>12354</v>
      </c>
      <c r="C248" s="60">
        <v>8655</v>
      </c>
      <c r="D248" s="60">
        <v>266768</v>
      </c>
      <c r="E248" s="60">
        <v>1104104</v>
      </c>
      <c r="F248" s="60">
        <v>637027</v>
      </c>
      <c r="G248" s="27">
        <f aca="true" t="shared" si="16" ref="G248:H255">C248/E248</f>
        <v>0.00783893546260135</v>
      </c>
      <c r="H248" s="28">
        <f t="shared" si="16"/>
        <v>0.4187703189974679</v>
      </c>
    </row>
    <row r="249" spans="1:8" ht="15" customHeight="1">
      <c r="A249" s="34" t="s">
        <v>141</v>
      </c>
      <c r="B249" s="59">
        <v>826</v>
      </c>
      <c r="C249" s="60">
        <v>826</v>
      </c>
      <c r="D249" s="60">
        <v>1382</v>
      </c>
      <c r="E249" s="60">
        <v>9391</v>
      </c>
      <c r="F249" s="60">
        <v>5564</v>
      </c>
      <c r="G249" s="27">
        <f t="shared" si="16"/>
        <v>0.08795655414758811</v>
      </c>
      <c r="H249" s="28">
        <f t="shared" si="16"/>
        <v>0.24838245866283248</v>
      </c>
    </row>
    <row r="250" spans="1:8" ht="15" customHeight="1">
      <c r="A250" s="34" t="s">
        <v>139</v>
      </c>
      <c r="B250" s="59">
        <v>197232</v>
      </c>
      <c r="C250" s="60">
        <v>130104</v>
      </c>
      <c r="D250" s="60">
        <v>296480</v>
      </c>
      <c r="E250" s="60">
        <v>2672383</v>
      </c>
      <c r="F250" s="60">
        <v>29202134</v>
      </c>
      <c r="G250" s="27">
        <f t="shared" si="16"/>
        <v>0.04868463839202689</v>
      </c>
      <c r="H250" s="28">
        <f t="shared" si="16"/>
        <v>0.010152682677231739</v>
      </c>
    </row>
    <row r="251" spans="1:8" ht="15" customHeight="1">
      <c r="A251" s="34" t="s">
        <v>184</v>
      </c>
      <c r="B251" s="59">
        <v>228602</v>
      </c>
      <c r="C251" s="60">
        <v>193643</v>
      </c>
      <c r="D251" s="60">
        <v>171240</v>
      </c>
      <c r="E251" s="60">
        <v>2283470</v>
      </c>
      <c r="F251" s="60">
        <v>4003395</v>
      </c>
      <c r="G251" s="27">
        <f t="shared" si="16"/>
        <v>0.08480207753988447</v>
      </c>
      <c r="H251" s="28">
        <f t="shared" si="16"/>
        <v>0.042773695825667965</v>
      </c>
    </row>
    <row r="252" spans="1:8" ht="15" customHeight="1">
      <c r="A252" s="34" t="s">
        <v>142</v>
      </c>
      <c r="B252" s="59">
        <v>148</v>
      </c>
      <c r="C252" s="60">
        <v>148</v>
      </c>
      <c r="D252" s="60">
        <v>286</v>
      </c>
      <c r="E252" s="60">
        <v>107002</v>
      </c>
      <c r="F252" s="60">
        <v>88260</v>
      </c>
      <c r="G252" s="27">
        <f t="shared" si="16"/>
        <v>0.0013831517167903404</v>
      </c>
      <c r="H252" s="28">
        <f t="shared" si="16"/>
        <v>0.0032404260140493995</v>
      </c>
    </row>
    <row r="253" spans="1:8" ht="15" customHeight="1">
      <c r="A253" s="24" t="s">
        <v>143</v>
      </c>
      <c r="B253" s="117">
        <v>114983</v>
      </c>
      <c r="C253" s="60">
        <v>95733</v>
      </c>
      <c r="D253" s="60">
        <f>83116+32106+63278</f>
        <v>178500</v>
      </c>
      <c r="E253" s="60">
        <v>1030446</v>
      </c>
      <c r="F253" s="60">
        <v>1860557</v>
      </c>
      <c r="G253" s="27">
        <f t="shared" si="16"/>
        <v>0.09290443167327546</v>
      </c>
      <c r="H253" s="28">
        <f t="shared" si="16"/>
        <v>0.09593901181205414</v>
      </c>
    </row>
    <row r="254" spans="1:8" ht="15" customHeight="1">
      <c r="A254" s="56" t="s">
        <v>146</v>
      </c>
      <c r="B254" s="119">
        <v>155511</v>
      </c>
      <c r="C254" s="69">
        <v>149269</v>
      </c>
      <c r="D254" s="69">
        <f>8119+10538+15735</f>
        <v>34392</v>
      </c>
      <c r="E254" s="69">
        <v>218150</v>
      </c>
      <c r="F254" s="69">
        <v>181787</v>
      </c>
      <c r="G254" s="27">
        <f t="shared" si="16"/>
        <v>0.6842493696997479</v>
      </c>
      <c r="H254" s="28">
        <f t="shared" si="16"/>
        <v>0.18918844581845787</v>
      </c>
    </row>
    <row r="255" spans="1:8" ht="15" customHeight="1" thickBot="1">
      <c r="A255" s="50" t="s">
        <v>144</v>
      </c>
      <c r="B255" s="120">
        <v>73918</v>
      </c>
      <c r="C255" s="87">
        <v>64111</v>
      </c>
      <c r="D255" s="87">
        <f>11617+9311+43981</f>
        <v>64909</v>
      </c>
      <c r="E255" s="87">
        <v>580029</v>
      </c>
      <c r="F255" s="87">
        <v>4532147</v>
      </c>
      <c r="G255" s="40">
        <f t="shared" si="16"/>
        <v>0.11053068036253359</v>
      </c>
      <c r="H255" s="41">
        <f t="shared" si="16"/>
        <v>0.014321909682099896</v>
      </c>
    </row>
    <row r="256" s="107" customFormat="1" ht="15" customHeight="1"/>
    <row r="257" spans="1:8" s="99" customFormat="1" ht="15" customHeight="1" thickBot="1">
      <c r="A257" s="161" t="s">
        <v>207</v>
      </c>
      <c r="B257" s="162"/>
      <c r="C257" s="162"/>
      <c r="D257" s="162"/>
      <c r="E257" s="162"/>
      <c r="F257" s="162"/>
      <c r="G257" s="162"/>
      <c r="H257" s="162"/>
    </row>
    <row r="258" spans="1:8" s="99" customFormat="1" ht="30" customHeight="1">
      <c r="A258" s="128" t="s">
        <v>7</v>
      </c>
      <c r="B258" s="132" t="s">
        <v>0</v>
      </c>
      <c r="C258" s="130" t="s">
        <v>1</v>
      </c>
      <c r="D258" s="130" t="s">
        <v>2</v>
      </c>
      <c r="E258" s="130" t="s">
        <v>3</v>
      </c>
      <c r="F258" s="130" t="s">
        <v>4</v>
      </c>
      <c r="G258" s="130" t="s">
        <v>177</v>
      </c>
      <c r="H258" s="131" t="s">
        <v>6</v>
      </c>
    </row>
    <row r="259" spans="1:8" s="55" customFormat="1" ht="15" customHeight="1">
      <c r="A259" s="163" t="s">
        <v>8</v>
      </c>
      <c r="B259" s="149" t="s">
        <v>185</v>
      </c>
      <c r="C259" s="137" t="s">
        <v>186</v>
      </c>
      <c r="D259" s="137" t="s">
        <v>187</v>
      </c>
      <c r="E259" s="137" t="s">
        <v>188</v>
      </c>
      <c r="F259" s="137" t="s">
        <v>189</v>
      </c>
      <c r="G259" s="137" t="s">
        <v>190</v>
      </c>
      <c r="H259" s="138" t="s">
        <v>191</v>
      </c>
    </row>
    <row r="260" spans="1:8" s="106" customFormat="1" ht="18" customHeight="1" thickBot="1">
      <c r="A260" s="164"/>
      <c r="B260" s="151" t="s">
        <v>9</v>
      </c>
      <c r="C260" s="140" t="s">
        <v>9</v>
      </c>
      <c r="D260" s="140" t="s">
        <v>9</v>
      </c>
      <c r="E260" s="140" t="s">
        <v>9</v>
      </c>
      <c r="F260" s="140" t="s">
        <v>9</v>
      </c>
      <c r="G260" s="140" t="s">
        <v>192</v>
      </c>
      <c r="H260" s="141" t="s">
        <v>192</v>
      </c>
    </row>
    <row r="261" spans="1:8" s="80" customFormat="1" ht="15" customHeight="1">
      <c r="A261" s="147" t="s">
        <v>145</v>
      </c>
      <c r="B261" s="119">
        <v>2332</v>
      </c>
      <c r="C261" s="60">
        <v>0</v>
      </c>
      <c r="D261" s="69">
        <f>11043+5023+24150</f>
        <v>40216</v>
      </c>
      <c r="E261" s="69">
        <v>228415</v>
      </c>
      <c r="F261" s="69">
        <v>285503</v>
      </c>
      <c r="G261" s="22">
        <f>C261/E261</f>
        <v>0</v>
      </c>
      <c r="H261" s="23">
        <f>D261/F261</f>
        <v>0.14086016609282564</v>
      </c>
    </row>
    <row r="262" spans="1:8" s="80" customFormat="1" ht="18" customHeight="1">
      <c r="A262" s="56" t="s">
        <v>147</v>
      </c>
      <c r="B262" s="121">
        <v>80472</v>
      </c>
      <c r="C262" s="134">
        <v>80472</v>
      </c>
      <c r="D262" s="134">
        <f>8199+2594+10978</f>
        <v>21771</v>
      </c>
      <c r="E262" s="134">
        <v>98406</v>
      </c>
      <c r="F262" s="134">
        <v>30814</v>
      </c>
      <c r="G262" s="88">
        <f aca="true" t="shared" si="17" ref="G262:H268">C262/E262</f>
        <v>0.8177550149381135</v>
      </c>
      <c r="H262" s="89">
        <f t="shared" si="17"/>
        <v>0.7065294995781138</v>
      </c>
    </row>
    <row r="263" spans="1:8" s="80" customFormat="1" ht="18" customHeight="1">
      <c r="A263" s="24" t="s">
        <v>148</v>
      </c>
      <c r="B263" s="121">
        <v>586740</v>
      </c>
      <c r="C263" s="135">
        <v>533270</v>
      </c>
      <c r="D263" s="135">
        <f>104711+35842+24313</f>
        <v>164866</v>
      </c>
      <c r="E263" s="135">
        <v>766679</v>
      </c>
      <c r="F263" s="135">
        <v>247979</v>
      </c>
      <c r="G263" s="88">
        <f t="shared" si="17"/>
        <v>0.6955583758000414</v>
      </c>
      <c r="H263" s="89">
        <f t="shared" si="17"/>
        <v>0.6648385548776308</v>
      </c>
    </row>
    <row r="264" spans="1:8" s="107" customFormat="1" ht="15" customHeight="1">
      <c r="A264" s="24" t="s">
        <v>149</v>
      </c>
      <c r="B264" s="48">
        <v>8395</v>
      </c>
      <c r="C264" s="60">
        <v>8395</v>
      </c>
      <c r="D264" s="60">
        <v>0</v>
      </c>
      <c r="E264" s="60">
        <v>102164</v>
      </c>
      <c r="F264" s="60">
        <v>60003</v>
      </c>
      <c r="G264" s="27">
        <f t="shared" si="17"/>
        <v>0.0821718022003837</v>
      </c>
      <c r="H264" s="28">
        <f t="shared" si="17"/>
        <v>0</v>
      </c>
    </row>
    <row r="265" spans="1:8" s="107" customFormat="1" ht="15" customHeight="1">
      <c r="A265" s="24" t="s">
        <v>150</v>
      </c>
      <c r="B265" s="60">
        <v>0</v>
      </c>
      <c r="C265" s="60">
        <v>0</v>
      </c>
      <c r="D265" s="60">
        <v>0</v>
      </c>
      <c r="E265" s="60">
        <v>3180</v>
      </c>
      <c r="F265" s="60">
        <v>432</v>
      </c>
      <c r="G265" s="27">
        <f t="shared" si="17"/>
        <v>0</v>
      </c>
      <c r="H265" s="28">
        <f t="shared" si="17"/>
        <v>0</v>
      </c>
    </row>
    <row r="266" spans="1:8" s="107" customFormat="1" ht="15" customHeight="1">
      <c r="A266" s="24" t="s">
        <v>152</v>
      </c>
      <c r="B266" s="48">
        <v>31815</v>
      </c>
      <c r="C266" s="60">
        <v>0</v>
      </c>
      <c r="D266" s="60">
        <f>25755+10163+27613</f>
        <v>63531</v>
      </c>
      <c r="E266" s="60">
        <v>141881</v>
      </c>
      <c r="F266" s="60">
        <f>53011-5427</f>
        <v>47584</v>
      </c>
      <c r="G266" s="27">
        <f t="shared" si="17"/>
        <v>0</v>
      </c>
      <c r="H266" s="28">
        <f t="shared" si="17"/>
        <v>1.3351336583725621</v>
      </c>
    </row>
    <row r="267" spans="1:8" s="107" customFormat="1" ht="15" customHeight="1">
      <c r="A267" s="24" t="s">
        <v>151</v>
      </c>
      <c r="B267" s="48">
        <v>373026</v>
      </c>
      <c r="C267" s="60">
        <v>365511</v>
      </c>
      <c r="D267" s="60">
        <f>15495+27951+3351</f>
        <v>46797</v>
      </c>
      <c r="E267" s="60">
        <v>341560</v>
      </c>
      <c r="F267" s="60">
        <v>98082</v>
      </c>
      <c r="G267" s="27">
        <f t="shared" si="17"/>
        <v>1.0701223796697505</v>
      </c>
      <c r="H267" s="28">
        <f t="shared" si="17"/>
        <v>0.47712118431516487</v>
      </c>
    </row>
    <row r="268" spans="1:8" ht="15" customHeight="1" thickBot="1">
      <c r="A268" s="37" t="s">
        <v>153</v>
      </c>
      <c r="B268" s="122">
        <v>72196</v>
      </c>
      <c r="C268" s="63">
        <v>2951</v>
      </c>
      <c r="D268" s="63">
        <f>118710+179897+30539</f>
        <v>329146</v>
      </c>
      <c r="E268" s="63">
        <v>958618</v>
      </c>
      <c r="F268" s="63">
        <v>565660</v>
      </c>
      <c r="G268" s="51">
        <f t="shared" si="17"/>
        <v>0.003078389932173191</v>
      </c>
      <c r="H268" s="52">
        <f t="shared" si="17"/>
        <v>0.5818795743025846</v>
      </c>
    </row>
    <row r="269" spans="1:8" ht="15" customHeight="1" thickBot="1">
      <c r="A269" s="42" t="s">
        <v>15</v>
      </c>
      <c r="B269" s="123">
        <f>SUM(B115:B180)+SUM(B186:B255)+SUM(B261:B268)</f>
        <v>92832381</v>
      </c>
      <c r="C269" s="124">
        <f>SUM(C115:C180)+SUM(C186:C255)+SUM(C261:C268)</f>
        <v>35106428</v>
      </c>
      <c r="D269" s="124">
        <f>SUM(D115:D180)+SUM(D186:D255)+SUM(D261:D268)</f>
        <v>26503156</v>
      </c>
      <c r="E269" s="124">
        <f>SUM(E115:E180)+SUM(E186:E255)+SUM(E261:E268)</f>
        <v>339505594</v>
      </c>
      <c r="F269" s="16">
        <f>SUM(F115:F180)+SUM(F186:F255)+SUM(F261:F268)</f>
        <v>3093077413</v>
      </c>
      <c r="G269" s="44">
        <f>C269/E269</f>
        <v>0.10340456422641449</v>
      </c>
      <c r="H269" s="45">
        <f>D269/F269</f>
        <v>0.008568539503282067</v>
      </c>
    </row>
    <row r="270" spans="1:8" ht="15" customHeight="1">
      <c r="A270" s="33"/>
      <c r="B270" s="18"/>
      <c r="C270" s="18"/>
      <c r="D270" s="18"/>
      <c r="E270" s="18"/>
      <c r="F270" s="18"/>
      <c r="G270" s="46"/>
      <c r="H270" s="46"/>
    </row>
    <row r="271" spans="1:8" s="99" customFormat="1" ht="15" customHeight="1" thickBot="1">
      <c r="A271" s="172" t="s">
        <v>204</v>
      </c>
      <c r="B271" s="173"/>
      <c r="C271" s="173"/>
      <c r="D271" s="173"/>
      <c r="E271" s="173"/>
      <c r="F271" s="173"/>
      <c r="G271" s="173"/>
      <c r="H271" s="173"/>
    </row>
    <row r="272" spans="1:8" s="99" customFormat="1" ht="30" customHeight="1">
      <c r="A272" s="133" t="s">
        <v>7</v>
      </c>
      <c r="B272" s="129" t="s">
        <v>0</v>
      </c>
      <c r="C272" s="130" t="s">
        <v>1</v>
      </c>
      <c r="D272" s="130" t="s">
        <v>2</v>
      </c>
      <c r="E272" s="130" t="s">
        <v>3</v>
      </c>
      <c r="F272" s="130" t="s">
        <v>4</v>
      </c>
      <c r="G272" s="130" t="s">
        <v>177</v>
      </c>
      <c r="H272" s="131" t="s">
        <v>6</v>
      </c>
    </row>
    <row r="273" spans="1:8" s="99" customFormat="1" ht="15" customHeight="1">
      <c r="A273" s="170" t="s">
        <v>8</v>
      </c>
      <c r="B273" s="136" t="s">
        <v>185</v>
      </c>
      <c r="C273" s="137" t="s">
        <v>186</v>
      </c>
      <c r="D273" s="137" t="s">
        <v>187</v>
      </c>
      <c r="E273" s="137" t="s">
        <v>188</v>
      </c>
      <c r="F273" s="137" t="s">
        <v>189</v>
      </c>
      <c r="G273" s="137" t="s">
        <v>190</v>
      </c>
      <c r="H273" s="138" t="s">
        <v>191</v>
      </c>
    </row>
    <row r="274" spans="1:8" s="106" customFormat="1" ht="15" customHeight="1" thickBot="1">
      <c r="A274" s="171"/>
      <c r="B274" s="139" t="s">
        <v>9</v>
      </c>
      <c r="C274" s="140" t="s">
        <v>9</v>
      </c>
      <c r="D274" s="140" t="s">
        <v>9</v>
      </c>
      <c r="E274" s="140" t="s">
        <v>9</v>
      </c>
      <c r="F274" s="140" t="s">
        <v>9</v>
      </c>
      <c r="G274" s="140" t="s">
        <v>192</v>
      </c>
      <c r="H274" s="141" t="s">
        <v>192</v>
      </c>
    </row>
    <row r="275" spans="1:8" s="80" customFormat="1" ht="15" customHeight="1">
      <c r="A275" s="154" t="s">
        <v>173</v>
      </c>
      <c r="B275" s="110">
        <v>316818</v>
      </c>
      <c r="C275" s="91">
        <v>315919</v>
      </c>
      <c r="D275" s="91">
        <v>174183</v>
      </c>
      <c r="E275" s="91">
        <v>1032198</v>
      </c>
      <c r="F275" s="91">
        <v>2913836</v>
      </c>
      <c r="G275" s="92">
        <f>C275/E275</f>
        <v>0.3060643403688052</v>
      </c>
      <c r="H275" s="93">
        <f>D275/F275</f>
        <v>0.0597779010211968</v>
      </c>
    </row>
    <row r="276" spans="1:8" s="80" customFormat="1" ht="15" customHeight="1">
      <c r="A276" s="73" t="s">
        <v>162</v>
      </c>
      <c r="B276" s="111">
        <v>122320</v>
      </c>
      <c r="C276" s="17">
        <v>122320</v>
      </c>
      <c r="D276" s="17">
        <v>238882</v>
      </c>
      <c r="E276" s="17">
        <v>1036074</v>
      </c>
      <c r="F276" s="17">
        <v>1972555</v>
      </c>
      <c r="G276" s="27">
        <f>C276/E276</f>
        <v>0.11806106513627405</v>
      </c>
      <c r="H276" s="28">
        <f>D276/F276</f>
        <v>0.12110283363455011</v>
      </c>
    </row>
    <row r="277" spans="1:8" ht="15" customHeight="1">
      <c r="A277" s="71" t="s">
        <v>74</v>
      </c>
      <c r="B277" s="90">
        <v>22047</v>
      </c>
      <c r="C277" s="60">
        <v>16324</v>
      </c>
      <c r="D277" s="60">
        <v>18219</v>
      </c>
      <c r="E277" s="60">
        <v>528980</v>
      </c>
      <c r="F277" s="60">
        <v>815452</v>
      </c>
      <c r="G277" s="27">
        <f aca="true" t="shared" si="18" ref="G277:H287">C277/E277</f>
        <v>0.030859389768989377</v>
      </c>
      <c r="H277" s="28">
        <f t="shared" si="18"/>
        <v>0.022342210209797757</v>
      </c>
    </row>
    <row r="278" spans="1:8" ht="15" customHeight="1">
      <c r="A278" s="71" t="s">
        <v>154</v>
      </c>
      <c r="B278" s="90">
        <v>611297</v>
      </c>
      <c r="C278" s="60">
        <v>583666</v>
      </c>
      <c r="D278" s="60">
        <v>31618</v>
      </c>
      <c r="E278" s="60">
        <v>193346</v>
      </c>
      <c r="F278" s="60">
        <v>342643</v>
      </c>
      <c r="G278" s="27">
        <f t="shared" si="18"/>
        <v>3.0187642878570027</v>
      </c>
      <c r="H278" s="28">
        <f t="shared" si="18"/>
        <v>0.09227680121876122</v>
      </c>
    </row>
    <row r="279" spans="1:8" ht="15" customHeight="1">
      <c r="A279" s="71" t="s">
        <v>155</v>
      </c>
      <c r="B279" s="90">
        <v>0</v>
      </c>
      <c r="C279" s="60">
        <v>0</v>
      </c>
      <c r="D279" s="60">
        <v>68296</v>
      </c>
      <c r="E279" s="60">
        <v>305735</v>
      </c>
      <c r="F279" s="60">
        <v>15351</v>
      </c>
      <c r="G279" s="27">
        <f t="shared" si="18"/>
        <v>0</v>
      </c>
      <c r="H279" s="28">
        <f t="shared" si="18"/>
        <v>4.4489609797407335</v>
      </c>
    </row>
    <row r="280" spans="1:8" ht="15" customHeight="1">
      <c r="A280" s="73" t="s">
        <v>176</v>
      </c>
      <c r="B280" s="111">
        <v>1193945</v>
      </c>
      <c r="C280" s="17">
        <v>963654</v>
      </c>
      <c r="D280" s="17">
        <v>369360</v>
      </c>
      <c r="E280" s="17">
        <v>2496561</v>
      </c>
      <c r="F280" s="17">
        <v>4329268</v>
      </c>
      <c r="G280" s="27">
        <f t="shared" si="18"/>
        <v>0.385992571381192</v>
      </c>
      <c r="H280" s="28">
        <f t="shared" si="18"/>
        <v>0.08531696351438627</v>
      </c>
    </row>
    <row r="281" spans="1:8" ht="15" customHeight="1">
      <c r="A281" s="73" t="s">
        <v>258</v>
      </c>
      <c r="B281" s="111">
        <v>306382</v>
      </c>
      <c r="C281" s="17">
        <v>142823</v>
      </c>
      <c r="D281" s="17">
        <v>303711</v>
      </c>
      <c r="E281" s="17">
        <v>2001027</v>
      </c>
      <c r="F281" s="17">
        <v>3753903</v>
      </c>
      <c r="G281" s="27">
        <f t="shared" si="18"/>
        <v>0.07137484901503079</v>
      </c>
      <c r="H281" s="28">
        <f t="shared" si="18"/>
        <v>0.08090539366627214</v>
      </c>
    </row>
    <row r="282" spans="1:8" ht="15" customHeight="1">
      <c r="A282" s="72" t="s">
        <v>92</v>
      </c>
      <c r="B282" s="90">
        <v>1081922</v>
      </c>
      <c r="C282" s="60">
        <v>1057648</v>
      </c>
      <c r="D282" s="60">
        <v>11525</v>
      </c>
      <c r="E282" s="60">
        <v>1267056</v>
      </c>
      <c r="F282" s="60">
        <v>5434520</v>
      </c>
      <c r="G282" s="27">
        <f t="shared" si="18"/>
        <v>0.834728693917238</v>
      </c>
      <c r="H282" s="28">
        <f t="shared" si="18"/>
        <v>0.0021207024723434637</v>
      </c>
    </row>
    <row r="283" spans="1:8" ht="15" customHeight="1">
      <c r="A283" s="72" t="s">
        <v>164</v>
      </c>
      <c r="B283" s="90">
        <v>146191</v>
      </c>
      <c r="C283" s="60">
        <v>144433</v>
      </c>
      <c r="D283" s="60">
        <v>76771</v>
      </c>
      <c r="E283" s="60">
        <v>350906</v>
      </c>
      <c r="F283" s="60">
        <v>54029</v>
      </c>
      <c r="G283" s="27">
        <f t="shared" si="18"/>
        <v>0.4116002576188495</v>
      </c>
      <c r="H283" s="28">
        <f t="shared" si="18"/>
        <v>1.4209220973921413</v>
      </c>
    </row>
    <row r="284" spans="1:8" ht="15" customHeight="1">
      <c r="A284" s="73" t="s">
        <v>116</v>
      </c>
      <c r="B284" s="111">
        <v>333077</v>
      </c>
      <c r="C284" s="17">
        <v>134459</v>
      </c>
      <c r="D284" s="17">
        <v>76055</v>
      </c>
      <c r="E284" s="17">
        <v>1176539</v>
      </c>
      <c r="F284" s="17">
        <v>2359053</v>
      </c>
      <c r="G284" s="27">
        <f t="shared" si="18"/>
        <v>0.1142835044142183</v>
      </c>
      <c r="H284" s="28">
        <f t="shared" si="18"/>
        <v>0.032239631750537186</v>
      </c>
    </row>
    <row r="285" spans="1:8" ht="15" customHeight="1">
      <c r="A285" s="71" t="s">
        <v>157</v>
      </c>
      <c r="B285" s="111">
        <v>109000</v>
      </c>
      <c r="C285" s="17">
        <v>95300</v>
      </c>
      <c r="D285" s="17">
        <v>345101</v>
      </c>
      <c r="E285" s="17">
        <v>2217241</v>
      </c>
      <c r="F285" s="17">
        <v>18818492</v>
      </c>
      <c r="G285" s="27">
        <f t="shared" si="18"/>
        <v>0.042981344833511556</v>
      </c>
      <c r="H285" s="28">
        <f t="shared" si="18"/>
        <v>0.018338398209590864</v>
      </c>
    </row>
    <row r="286" spans="1:8" ht="15" customHeight="1">
      <c r="A286" s="71" t="s">
        <v>156</v>
      </c>
      <c r="B286" s="90">
        <v>70285</v>
      </c>
      <c r="C286" s="60">
        <v>66729</v>
      </c>
      <c r="D286" s="60">
        <v>381981</v>
      </c>
      <c r="E286" s="60">
        <v>1268955</v>
      </c>
      <c r="F286" s="60">
        <v>1141475</v>
      </c>
      <c r="G286" s="27">
        <f t="shared" si="18"/>
        <v>0.05258578909417592</v>
      </c>
      <c r="H286" s="28">
        <f t="shared" si="18"/>
        <v>0.33463807792549116</v>
      </c>
    </row>
    <row r="287" spans="1:8" ht="15" customHeight="1">
      <c r="A287" s="73" t="s">
        <v>158</v>
      </c>
      <c r="B287" s="90">
        <v>2176</v>
      </c>
      <c r="C287" s="60">
        <v>0</v>
      </c>
      <c r="D287" s="60">
        <v>17287</v>
      </c>
      <c r="E287" s="60">
        <v>396179</v>
      </c>
      <c r="F287" s="60">
        <v>394217</v>
      </c>
      <c r="G287" s="27">
        <f t="shared" si="18"/>
        <v>0</v>
      </c>
      <c r="H287" s="28">
        <f t="shared" si="18"/>
        <v>0.04385148281276556</v>
      </c>
    </row>
    <row r="288" spans="1:8" ht="15" customHeight="1">
      <c r="A288" s="108" t="s">
        <v>134</v>
      </c>
      <c r="B288" s="90">
        <v>898960</v>
      </c>
      <c r="C288" s="60">
        <v>897945</v>
      </c>
      <c r="D288" s="60">
        <v>239212</v>
      </c>
      <c r="E288" s="60">
        <v>4636990</v>
      </c>
      <c r="F288" s="69">
        <v>6205433</v>
      </c>
      <c r="G288" s="94">
        <v>0.276</v>
      </c>
      <c r="H288" s="95">
        <v>0.02915963364602637</v>
      </c>
    </row>
    <row r="289" spans="1:8" ht="15" customHeight="1">
      <c r="A289" s="74" t="s">
        <v>184</v>
      </c>
      <c r="B289" s="90">
        <v>29640</v>
      </c>
      <c r="C289" s="60">
        <v>28860</v>
      </c>
      <c r="D289" s="60">
        <v>112442</v>
      </c>
      <c r="E289" s="60">
        <v>872482</v>
      </c>
      <c r="F289" s="60">
        <v>1372722</v>
      </c>
      <c r="G289" s="27">
        <f aca="true" t="shared" si="19" ref="G289:H293">C289/E289</f>
        <v>0.033078046309264836</v>
      </c>
      <c r="H289" s="28">
        <f t="shared" si="19"/>
        <v>0.08191170535621925</v>
      </c>
    </row>
    <row r="290" spans="1:8" ht="15" customHeight="1">
      <c r="A290" s="108" t="s">
        <v>159</v>
      </c>
      <c r="B290" s="90">
        <v>230206</v>
      </c>
      <c r="C290" s="60">
        <v>97942</v>
      </c>
      <c r="D290" s="60">
        <v>55310</v>
      </c>
      <c r="E290" s="60">
        <v>1040002</v>
      </c>
      <c r="F290" s="60">
        <v>1902558</v>
      </c>
      <c r="G290" s="27">
        <f t="shared" si="19"/>
        <v>0.09417481889457904</v>
      </c>
      <c r="H290" s="28">
        <f t="shared" si="19"/>
        <v>0.029071387048384332</v>
      </c>
    </row>
    <row r="291" spans="1:8" ht="15" customHeight="1">
      <c r="A291" s="73" t="s">
        <v>160</v>
      </c>
      <c r="B291" s="90">
        <v>264483</v>
      </c>
      <c r="C291" s="60">
        <v>82014</v>
      </c>
      <c r="D291" s="60">
        <f>62174+7756+44137</f>
        <v>114067</v>
      </c>
      <c r="E291" s="60">
        <v>1731783</v>
      </c>
      <c r="F291" s="60">
        <v>1893080</v>
      </c>
      <c r="G291" s="27">
        <f t="shared" si="19"/>
        <v>0.04735812743282501</v>
      </c>
      <c r="H291" s="28">
        <f t="shared" si="19"/>
        <v>0.06025471718046781</v>
      </c>
    </row>
    <row r="292" spans="1:8" s="80" customFormat="1" ht="15" customHeight="1">
      <c r="A292" s="73" t="s">
        <v>163</v>
      </c>
      <c r="B292" s="90">
        <v>493896</v>
      </c>
      <c r="C292" s="60">
        <v>493296</v>
      </c>
      <c r="D292" s="60">
        <f>7327+3186+72162</f>
        <v>82675</v>
      </c>
      <c r="E292" s="60">
        <v>1252848</v>
      </c>
      <c r="F292" s="60">
        <v>6442374</v>
      </c>
      <c r="G292" s="27">
        <f>C292/E292</f>
        <v>0.39373970345963755</v>
      </c>
      <c r="H292" s="28">
        <f>D292/F292</f>
        <v>0.012833002244203768</v>
      </c>
    </row>
    <row r="293" spans="1:8" ht="15" customHeight="1" thickBot="1">
      <c r="A293" s="109" t="s">
        <v>165</v>
      </c>
      <c r="B293" s="125">
        <v>206415</v>
      </c>
      <c r="C293" s="87">
        <v>142473</v>
      </c>
      <c r="D293" s="126">
        <f>4043+9968+41799</f>
        <v>55810</v>
      </c>
      <c r="E293" s="126">
        <v>1583958</v>
      </c>
      <c r="F293" s="126">
        <v>7841052</v>
      </c>
      <c r="G293" s="96">
        <f t="shared" si="19"/>
        <v>0.08994746072812537</v>
      </c>
      <c r="H293" s="97">
        <f t="shared" si="19"/>
        <v>0.007117667374224785</v>
      </c>
    </row>
    <row r="294" spans="1:8" ht="15" customHeight="1" thickBot="1">
      <c r="A294" s="75" t="s">
        <v>15</v>
      </c>
      <c r="B294" s="43">
        <f>SUM(B275:B293)</f>
        <v>6439060</v>
      </c>
      <c r="C294" s="16">
        <f>SUM(C275:C293)</f>
        <v>5385805</v>
      </c>
      <c r="D294" s="16">
        <f>SUM(D275:D293)</f>
        <v>2772505</v>
      </c>
      <c r="E294" s="16">
        <f>SUM(E275:E293)</f>
        <v>25388860</v>
      </c>
      <c r="F294" s="16">
        <f>SUM(F275:F293)</f>
        <v>68002013</v>
      </c>
      <c r="G294" s="44">
        <f>C294/E294</f>
        <v>0.21213260461477987</v>
      </c>
      <c r="H294" s="45">
        <f>D294/F294</f>
        <v>0.040770925413634446</v>
      </c>
    </row>
    <row r="295" spans="1:8" ht="15" customHeight="1">
      <c r="A295" s="159"/>
      <c r="B295" s="160"/>
      <c r="C295" s="160"/>
      <c r="D295" s="160"/>
      <c r="E295" s="160"/>
      <c r="F295" s="160"/>
      <c r="G295" s="160"/>
      <c r="H295" s="160"/>
    </row>
    <row r="296" spans="1:8" ht="15" customHeight="1">
      <c r="A296" s="159" t="s">
        <v>259</v>
      </c>
      <c r="B296" s="160"/>
      <c r="C296" s="160"/>
      <c r="D296" s="160"/>
      <c r="E296" s="160"/>
      <c r="F296" s="160"/>
      <c r="G296" s="160"/>
      <c r="H296" s="160"/>
    </row>
    <row r="297" spans="1:8" ht="15" customHeight="1">
      <c r="A297" s="158" t="s">
        <v>260</v>
      </c>
      <c r="B297" s="158"/>
      <c r="C297" s="158"/>
      <c r="D297" s="158"/>
      <c r="E297" s="158"/>
      <c r="F297" s="158"/>
      <c r="G297" s="158"/>
      <c r="H297" s="158"/>
    </row>
    <row r="298" spans="1:8" ht="15" customHeight="1">
      <c r="A298" s="158" t="s">
        <v>261</v>
      </c>
      <c r="B298" s="158"/>
      <c r="C298" s="158"/>
      <c r="D298" s="158"/>
      <c r="E298" s="158"/>
      <c r="F298" s="158"/>
      <c r="G298" s="158"/>
      <c r="H298" s="158"/>
    </row>
    <row r="299" spans="1:8" ht="15" customHeight="1">
      <c r="A299" s="158"/>
      <c r="B299" s="158"/>
      <c r="C299" s="158"/>
      <c r="D299" s="158"/>
      <c r="E299" s="158"/>
      <c r="F299" s="158"/>
      <c r="G299" s="158"/>
      <c r="H299" s="158"/>
    </row>
    <row r="300" spans="1:8" ht="15" customHeight="1">
      <c r="A300" s="112"/>
      <c r="B300" s="112"/>
      <c r="C300" s="112"/>
      <c r="D300" s="112"/>
      <c r="E300" s="112"/>
      <c r="F300" s="112"/>
      <c r="G300" s="112"/>
      <c r="H300" s="112"/>
    </row>
    <row r="301" spans="1:8" s="107" customFormat="1" ht="15" customHeight="1">
      <c r="A301" s="76"/>
      <c r="B301" s="98"/>
      <c r="C301" s="98"/>
      <c r="D301" s="98"/>
      <c r="E301" s="98"/>
      <c r="F301" s="98"/>
      <c r="G301" s="98"/>
      <c r="H301" s="98"/>
    </row>
    <row r="302" spans="1:8" s="107" customFormat="1" ht="13.5">
      <c r="A302" s="76"/>
      <c r="B302" s="98"/>
      <c r="C302" s="98"/>
      <c r="D302" s="98"/>
      <c r="E302" s="98"/>
      <c r="F302" s="98"/>
      <c r="G302" s="98"/>
      <c r="H302" s="98"/>
    </row>
  </sheetData>
  <sheetProtection/>
  <mergeCells count="23">
    <mergeCell ref="A295:H295"/>
    <mergeCell ref="A259:A260"/>
    <mergeCell ref="A273:A274"/>
    <mergeCell ref="A271:H271"/>
    <mergeCell ref="A1:H1"/>
    <mergeCell ref="A18:H18"/>
    <mergeCell ref="A2:H2"/>
    <mergeCell ref="A85:H85"/>
    <mergeCell ref="A4:H4"/>
    <mergeCell ref="A6:A7"/>
    <mergeCell ref="A20:A21"/>
    <mergeCell ref="A70:A71"/>
    <mergeCell ref="A68:H68"/>
    <mergeCell ref="A299:H299"/>
    <mergeCell ref="A296:H296"/>
    <mergeCell ref="A257:H257"/>
    <mergeCell ref="A113:A114"/>
    <mergeCell ref="A87:A88"/>
    <mergeCell ref="A184:A185"/>
    <mergeCell ref="A111:H111"/>
    <mergeCell ref="A182:H182"/>
    <mergeCell ref="A298:H298"/>
    <mergeCell ref="A297:H29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74" r:id="rId2"/>
  <rowBreaks count="4" manualBreakCount="4">
    <brk id="67" max="7" man="1"/>
    <brk id="110" max="7" man="1"/>
    <brk id="181" max="7" man="1"/>
    <brk id="25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sheetData>
    <row r="1" spans="1:6" ht="17.25">
      <c r="A1" s="15" t="s">
        <v>180</v>
      </c>
      <c r="B1" s="15"/>
      <c r="C1" s="15"/>
      <c r="D1" s="15"/>
      <c r="E1" s="15"/>
      <c r="F1" s="15"/>
    </row>
    <row r="2" spans="1:6" ht="17.25">
      <c r="A2" s="15"/>
      <c r="B2" s="15"/>
      <c r="C2" s="15"/>
      <c r="D2" s="15"/>
      <c r="E2" s="15"/>
      <c r="F2" s="15"/>
    </row>
    <row r="3" spans="1:6" ht="17.25">
      <c r="A3" s="15" t="s">
        <v>181</v>
      </c>
      <c r="B3" s="15"/>
      <c r="C3" s="15"/>
      <c r="D3" s="15"/>
      <c r="E3" s="15"/>
      <c r="F3" s="15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F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sheetData>
    <row r="3" spans="1:6" ht="17.25">
      <c r="A3" s="15" t="s">
        <v>182</v>
      </c>
      <c r="B3" s="15"/>
      <c r="C3" s="15"/>
      <c r="D3" s="15"/>
      <c r="E3" s="15"/>
      <c r="F3" s="15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2009-10-23T03:43:47Z</cp:lastPrinted>
  <dcterms:created xsi:type="dcterms:W3CDTF">2007-08-01T09:46:45Z</dcterms:created>
  <dcterms:modified xsi:type="dcterms:W3CDTF">2009-11-13T01:36:07Z</dcterms:modified>
  <cp:category/>
  <cp:version/>
  <cp:contentType/>
  <cp:contentStatus/>
</cp:coreProperties>
</file>