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iwetsv2\研究1部\(02)企画提案\【H29】業務\【国交省】下水処理場における最適な水質とエネルギー管理\60_報告書\【最終】成果品CD\ORIG\04_サンプルファイルや添付図等\"/>
    </mc:Choice>
  </mc:AlternateContent>
  <bookViews>
    <workbookView xWindow="0" yWindow="0" windowWidth="28800" windowHeight="12450" tabRatio="786"/>
  </bookViews>
  <sheets>
    <sheet name="パターン①~④" sheetId="27" r:id="rId1"/>
    <sheet name="パターン⑤~⑥" sheetId="28" r:id="rId2"/>
    <sheet name="必要送風量の簡易計算（例）パターン⑤の場合" sheetId="30" r:id="rId3"/>
    <sheet name="詳細（条件１）" sheetId="31" state="hidden" r:id="rId4"/>
    <sheet name="詳細（条件２）" sheetId="32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Key1" localSheetId="3" hidden="1">#REF!</definedName>
    <definedName name="_Key1" localSheetId="4" hidden="1">#REF!</definedName>
    <definedName name="_Key1" hidden="1">#REF!</definedName>
    <definedName name="_Order1" hidden="1">0</definedName>
    <definedName name="_Sort" localSheetId="3" hidden="1">#REF!</definedName>
    <definedName name="_Sort" localSheetId="4" hidden="1">#REF!</definedName>
    <definedName name="_Sort" hidden="1">#REF!</definedName>
    <definedName name="BC" localSheetId="3">[1]将来設計OTE!#REF!</definedName>
    <definedName name="BC" localSheetId="4">[1]将来設計OTE!#REF!</definedName>
    <definedName name="BC">[1]将来設計OTE!#REF!</definedName>
    <definedName name="ids">[2]定数設定ＴＳＫ!$E$5</definedName>
    <definedName name="ns">[2]定数設定ＴＳＫ!$E$8</definedName>
    <definedName name="OTEs">[2]定数設定ＴＳＫ!$E$4</definedName>
    <definedName name="Ow">'[3]定数設定－１'!$D$6</definedName>
    <definedName name="_xlnm.Print_Area" localSheetId="0">'パターン①~④'!$A$1:$Y$90</definedName>
    <definedName name="_xlnm.Print_Area" localSheetId="1">'パターン⑤~⑥'!$A$1:$Y$51</definedName>
    <definedName name="_xlnm.Print_Area" localSheetId="3">'詳細（条件１）'!$A$1:$AD$178</definedName>
    <definedName name="_xlnm.Print_Area" localSheetId="4">'詳細（条件２）'!$A$1:$AD$178</definedName>
    <definedName name="_xlnm.Print_Area" localSheetId="2">'必要送風量の簡易計算（例）パターン⑤の場合'!$A$1:$G$55</definedName>
    <definedName name="TABLEPNF">[4]ﾋﾟﾎﾟｯﾄ!$E$4:$F$109</definedName>
    <definedName name="ρAir">'[3]定数設定－１'!$D$5</definedName>
    <definedName name="ラベル19_Click" localSheetId="3">[5]!ラベル19_Click</definedName>
    <definedName name="ラベル19_Click" localSheetId="4">[5]!ラベル19_Click</definedName>
    <definedName name="ラベル19_Click">[5]!ラベル19_Click</definedName>
    <definedName name="最小Ad" localSheetId="3">#REF!</definedName>
    <definedName name="最小Ad" localSheetId="4">#REF!</definedName>
    <definedName name="最小Ad">#REF!</definedName>
    <definedName name="最大Ad" localSheetId="3">#REF!</definedName>
    <definedName name="最大Ad" localSheetId="4">#REF!</definedName>
    <definedName name="最大Ad">#REF!</definedName>
    <definedName name="散気面積Ａ型" localSheetId="3">#REF!</definedName>
    <definedName name="散気面積Ａ型" localSheetId="4">#REF!</definedName>
    <definedName name="散気面積Ａ型">#REF!</definedName>
    <definedName name="散気面積Ｐ型" localSheetId="3">#REF!</definedName>
    <definedName name="散気面積Ｐ型" localSheetId="4">#REF!</definedName>
    <definedName name="散気面積Ｐ型">#REF!</definedName>
    <definedName name="将来設計OTE" localSheetId="3">#REF!</definedName>
    <definedName name="将来設計OTE" localSheetId="4">#REF!</definedName>
    <definedName name="将来設計OTE">#REF!</definedName>
    <definedName name="標準通気量" localSheetId="3">#REF!</definedName>
    <definedName name="標準通気量" localSheetId="4">#REF!</definedName>
    <definedName name="標準通気量">#REF!</definedName>
    <definedName name="平米単価表" localSheetId="3">#REF!</definedName>
    <definedName name="平米単価表" localSheetId="4">#REF!</definedName>
    <definedName name="平米単価表">#REF!</definedName>
    <definedName name="平米単価補足表" localSheetId="3">#REF!</definedName>
    <definedName name="平米単価補足表" localSheetId="4">#REF!</definedName>
    <definedName name="平米単価補足表">#REF!</definedName>
    <definedName name="飽和ＤＯ表" localSheetId="3">#REF!</definedName>
    <definedName name="飽和ＤＯ表" localSheetId="4">#REF!</definedName>
    <definedName name="飽和ＤＯ表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28" l="1"/>
  <c r="F175" i="31" l="1"/>
  <c r="F175" i="32"/>
  <c r="E40" i="28"/>
  <c r="E21" i="28"/>
  <c r="E74" i="27"/>
  <c r="E38" i="27"/>
  <c r="E56" i="27"/>
  <c r="D40" i="27"/>
  <c r="L19" i="32" l="1"/>
  <c r="G17" i="32"/>
  <c r="L18" i="32"/>
  <c r="O175" i="32" l="1"/>
  <c r="K175" i="32"/>
  <c r="AA163" i="32"/>
  <c r="W163" i="32"/>
  <c r="Q163" i="32"/>
  <c r="N163" i="32"/>
  <c r="K163" i="32"/>
  <c r="O162" i="32"/>
  <c r="I157" i="32"/>
  <c r="T163" i="32" s="1"/>
  <c r="O135" i="32"/>
  <c r="E135" i="32"/>
  <c r="F132" i="32"/>
  <c r="V121" i="32"/>
  <c r="F112" i="32"/>
  <c r="Q96" i="32"/>
  <c r="W84" i="32"/>
  <c r="Q84" i="32"/>
  <c r="K84" i="32"/>
  <c r="U77" i="32"/>
  <c r="N97" i="32" s="1"/>
  <c r="N75" i="32"/>
  <c r="AC63" i="32"/>
  <c r="Y63" i="32"/>
  <c r="V63" i="32"/>
  <c r="I63" i="32"/>
  <c r="T40" i="32"/>
  <c r="P152" i="32" s="1"/>
  <c r="R153" i="32" s="1"/>
  <c r="T38" i="32"/>
  <c r="H131" i="32" s="1"/>
  <c r="T27" i="32"/>
  <c r="T26" i="32"/>
  <c r="X93" i="32" s="1"/>
  <c r="T24" i="32"/>
  <c r="S55" i="32" s="1"/>
  <c r="F63" i="32" s="1"/>
  <c r="V106" i="32"/>
  <c r="I112" i="32" s="1"/>
  <c r="H13" i="32"/>
  <c r="V119" i="32" s="1"/>
  <c r="O175" i="31"/>
  <c r="K175" i="31"/>
  <c r="AA163" i="31"/>
  <c r="W163" i="31"/>
  <c r="T163" i="31"/>
  <c r="Q163" i="31"/>
  <c r="N163" i="31"/>
  <c r="K163" i="31"/>
  <c r="R162" i="31"/>
  <c r="O162" i="31"/>
  <c r="I157" i="31"/>
  <c r="E135" i="31"/>
  <c r="F132" i="31"/>
  <c r="V121" i="31"/>
  <c r="O135" i="31" s="1"/>
  <c r="F112" i="31"/>
  <c r="Q96" i="31"/>
  <c r="W84" i="31"/>
  <c r="Q84" i="31"/>
  <c r="K84" i="31"/>
  <c r="U77" i="31"/>
  <c r="N97" i="31" s="1"/>
  <c r="AC63" i="31"/>
  <c r="Y63" i="31"/>
  <c r="V63" i="31"/>
  <c r="I63" i="31"/>
  <c r="T40" i="31"/>
  <c r="P152" i="31" s="1"/>
  <c r="R153" i="31" s="1"/>
  <c r="T38" i="31"/>
  <c r="L110" i="31" s="1"/>
  <c r="T27" i="31"/>
  <c r="T26" i="31"/>
  <c r="T84" i="31" s="1"/>
  <c r="T24" i="31"/>
  <c r="S55" i="31" s="1"/>
  <c r="F63" i="31" s="1"/>
  <c r="L19" i="31"/>
  <c r="L18" i="31"/>
  <c r="G17" i="31"/>
  <c r="H13" i="31"/>
  <c r="X94" i="31" s="1"/>
  <c r="P85" i="31" s="1"/>
  <c r="T28" i="31" l="1"/>
  <c r="U76" i="31" s="1"/>
  <c r="N73" i="31" s="1"/>
  <c r="T28" i="32"/>
  <c r="U76" i="32" s="1"/>
  <c r="N73" i="32" s="1"/>
  <c r="V119" i="31"/>
  <c r="I135" i="31" s="1"/>
  <c r="X90" i="31"/>
  <c r="Z84" i="31" s="1"/>
  <c r="H14" i="32"/>
  <c r="T25" i="31"/>
  <c r="X91" i="31" s="1"/>
  <c r="N84" i="31" s="1"/>
  <c r="X94" i="32"/>
  <c r="P85" i="32" s="1"/>
  <c r="X93" i="31"/>
  <c r="S57" i="32"/>
  <c r="M63" i="32" s="1"/>
  <c r="U78" i="32"/>
  <c r="L110" i="32"/>
  <c r="M112" i="32" s="1"/>
  <c r="F113" i="32" s="1"/>
  <c r="M139" i="32" s="1"/>
  <c r="X92" i="32"/>
  <c r="L85" i="32" s="1"/>
  <c r="M112" i="31"/>
  <c r="V107" i="31"/>
  <c r="I135" i="32"/>
  <c r="E124" i="32"/>
  <c r="X90" i="32"/>
  <c r="Z84" i="32" s="1"/>
  <c r="N75" i="31"/>
  <c r="U78" i="31"/>
  <c r="X92" i="31"/>
  <c r="L85" i="31" s="1"/>
  <c r="V106" i="31"/>
  <c r="I112" i="31" s="1"/>
  <c r="T25" i="32"/>
  <c r="X91" i="32" s="1"/>
  <c r="N84" i="32" s="1"/>
  <c r="I132" i="32"/>
  <c r="F133" i="32" s="1"/>
  <c r="H124" i="32" s="1"/>
  <c r="I132" i="31"/>
  <c r="H131" i="31"/>
  <c r="T84" i="32"/>
  <c r="H14" i="31"/>
  <c r="S57" i="31"/>
  <c r="M63" i="31" s="1"/>
  <c r="R162" i="32"/>
  <c r="F113" i="31" l="1"/>
  <c r="M139" i="31" s="1"/>
  <c r="E124" i="31"/>
  <c r="F133" i="31"/>
  <c r="H124" i="31" s="1"/>
  <c r="V107" i="32"/>
  <c r="J86" i="31"/>
  <c r="N96" i="31" s="1"/>
  <c r="T96" i="31" s="1"/>
  <c r="Q97" i="31" s="1"/>
  <c r="J86" i="32"/>
  <c r="N96" i="32" s="1"/>
  <c r="T96" i="32" s="1"/>
  <c r="Q97" i="32" s="1"/>
  <c r="J75" i="32"/>
  <c r="T75" i="32" s="1"/>
  <c r="J73" i="32"/>
  <c r="T73" i="32" s="1"/>
  <c r="K97" i="32" s="1"/>
  <c r="J75" i="31"/>
  <c r="T75" i="31" s="1"/>
  <c r="J73" i="31"/>
  <c r="T73" i="31" s="1"/>
  <c r="K97" i="31" s="1"/>
  <c r="E125" i="32"/>
  <c r="V120" i="32" s="1"/>
  <c r="L135" i="32" s="1"/>
  <c r="E136" i="32" s="1"/>
  <c r="Q139" i="32" s="1"/>
  <c r="E125" i="31" l="1"/>
  <c r="V120" i="31" s="1"/>
  <c r="L135" i="31" s="1"/>
  <c r="E136" i="31" s="1"/>
  <c r="Q139" i="31" s="1"/>
  <c r="T97" i="31"/>
  <c r="H99" i="31" s="1"/>
  <c r="E100" i="31" s="1"/>
  <c r="T97" i="32"/>
  <c r="V58" i="31" l="1"/>
  <c r="S63" i="31" s="1"/>
  <c r="E64" i="31" s="1"/>
  <c r="E139" i="31" s="1"/>
  <c r="H99" i="32"/>
  <c r="E100" i="32" s="1"/>
  <c r="I139" i="32" s="1"/>
  <c r="V58" i="32"/>
  <c r="S63" i="32" s="1"/>
  <c r="E64" i="32" s="1"/>
  <c r="E139" i="32" s="1"/>
  <c r="I139" i="31"/>
  <c r="E140" i="31" l="1"/>
  <c r="F145" i="31" s="1"/>
  <c r="L162" i="31" s="1"/>
  <c r="F164" i="31" s="1"/>
  <c r="F174" i="31" s="1"/>
  <c r="F176" i="31" s="1"/>
  <c r="C41" i="30" s="1"/>
  <c r="E140" i="32"/>
  <c r="F145" i="32" s="1"/>
  <c r="L162" i="32" l="1"/>
  <c r="F164" i="32" s="1"/>
  <c r="F174" i="32" s="1"/>
  <c r="F176" i="32" s="1"/>
  <c r="E41" i="30" s="1"/>
  <c r="E48" i="28"/>
  <c r="D48" i="28"/>
  <c r="B42" i="28"/>
  <c r="D38" i="28"/>
  <c r="A38" i="28"/>
  <c r="E29" i="28"/>
  <c r="D29" i="28"/>
  <c r="B23" i="28"/>
  <c r="A23" i="28"/>
  <c r="D19" i="28"/>
  <c r="B19" i="28"/>
  <c r="A19" i="28"/>
  <c r="A17" i="28"/>
  <c r="D11" i="28"/>
  <c r="B38" i="28" s="1"/>
  <c r="B11" i="28"/>
  <c r="E82" i="27"/>
  <c r="D82" i="27"/>
  <c r="B76" i="27"/>
  <c r="D72" i="27"/>
  <c r="A72" i="27"/>
  <c r="A70" i="27"/>
  <c r="E64" i="27"/>
  <c r="D64" i="27"/>
  <c r="B58" i="27"/>
  <c r="D54" i="27"/>
  <c r="A54" i="27"/>
  <c r="A52" i="27"/>
  <c r="E46" i="27"/>
  <c r="D46" i="27"/>
  <c r="D36" i="27"/>
  <c r="D45" i="27" s="1"/>
  <c r="A36" i="27"/>
  <c r="A34" i="27"/>
  <c r="E28" i="27"/>
  <c r="D28" i="27"/>
  <c r="D27" i="27"/>
  <c r="E20" i="27"/>
  <c r="D18" i="27"/>
  <c r="D22" i="27" s="1"/>
  <c r="E27" i="27" s="1"/>
  <c r="A18" i="27"/>
  <c r="A16" i="27"/>
  <c r="D11" i="27"/>
  <c r="B11" i="27"/>
  <c r="B72" i="27" s="1"/>
  <c r="D76" i="27" l="1"/>
  <c r="E81" i="27" s="1"/>
  <c r="D23" i="28"/>
  <c r="E28" i="28" s="1"/>
  <c r="D42" i="28"/>
  <c r="E47" i="28" s="1"/>
  <c r="D28" i="28"/>
  <c r="D58" i="27"/>
  <c r="E63" i="27" s="1"/>
  <c r="B54" i="27"/>
  <c r="D47" i="28"/>
  <c r="E45" i="27"/>
  <c r="D63" i="27"/>
  <c r="D81" i="27"/>
</calcChain>
</file>

<file path=xl/comments1.xml><?xml version="1.0" encoding="utf-8"?>
<comments xmlns="http://schemas.openxmlformats.org/spreadsheetml/2006/main">
  <authors>
    <author>下池 誠</author>
    <author>kikakubu-001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実績値や想定値等を入力してください。
この値を基にして下記計算や
各条件による比較を行います。</t>
        </r>
      </text>
    </comment>
    <comment ref="G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BOD80mg/Lの際の
必要送風量を別途
シートにて計算</t>
        </r>
      </text>
    </comment>
    <comment ref="E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送風量の減少による送風機の効率ダウン分は1.1倍とする。
（必要に応じて調整）</t>
        </r>
      </text>
    </comment>
    <comment ref="G4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BOD40mg/Lの際の
必要送風量を別途
シートにて計算</t>
        </r>
      </text>
    </comment>
    <comment ref="G5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T-N30mg/Lの際の
必要送風量を別途
シートにて計算</t>
        </r>
      </text>
    </comment>
    <comment ref="G5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T-N40mg/Lの際の
必要送風量を別途
シートにて計算</t>
        </r>
      </text>
    </comment>
    <comment ref="G7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T-N30mg/Lの際の
必要送風量を別途
シートにて計算</t>
        </r>
      </text>
    </comment>
    <comment ref="E7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送風量の減少による送風機の効率ダウン分は1.1倍とする。</t>
        </r>
      </text>
    </comment>
    <comment ref="G7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T-N15mg/Lの際の
必要送風量を別途
シートにて計算</t>
        </r>
      </text>
    </comment>
  </commentList>
</comments>
</file>

<file path=xl/comments2.xml><?xml version="1.0" encoding="utf-8"?>
<comments xmlns="http://schemas.openxmlformats.org/spreadsheetml/2006/main">
  <authors>
    <author>下池 誠</author>
    <author>kikakubu-001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実績値や想定値等を入力してください。
この値を基にして下記計算や
各条件による比較を行います。</t>
        </r>
      </text>
    </comment>
    <comment ref="G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OTE15%の際の
必要送風量を別途計算</t>
        </r>
      </text>
    </comment>
    <comment ref="E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送風量の減少による送風機の効率ダウン分は1.1倍とする。</t>
        </r>
      </text>
    </comment>
    <comment ref="G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OTE25%の際の
必要送風量を別途計算</t>
        </r>
      </text>
    </comment>
    <comment ref="G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処理水T-N10mg/Lの際の
必要送風量を別途計算</t>
        </r>
      </text>
    </comment>
    <comment ref="G4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他のパターンでは計算の
便宜上、処理水のNH4-Nは0として計算していたが，ここでは，さらに3.5mg/L分を硝化したと考えて計算を行った結果（31m3/分）を
記入しておく。</t>
        </r>
      </text>
    </comment>
  </commentList>
</comments>
</file>

<file path=xl/comments3.xml><?xml version="1.0" encoding="utf-8"?>
<comments xmlns="http://schemas.openxmlformats.org/spreadsheetml/2006/main">
  <authors>
    <author>下池 誠</author>
  </authors>
  <commentList>
    <comment ref="V1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SORを求めるためだけの数値であり，散気装置の効率とは無関係であることに注意。</t>
        </r>
      </text>
    </comment>
  </commentList>
</comments>
</file>

<file path=xl/comments4.xml><?xml version="1.0" encoding="utf-8"?>
<comments xmlns="http://schemas.openxmlformats.org/spreadsheetml/2006/main">
  <authors>
    <author>下池 誠</author>
  </authors>
  <commentList>
    <comment ref="V1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SORを求めるためだけの数値であり，散気装置の効率とは無関係であることに注意。</t>
        </r>
      </text>
    </comment>
  </commentList>
</comments>
</file>

<file path=xl/sharedStrings.xml><?xml version="1.0" encoding="utf-8"?>
<sst xmlns="http://schemas.openxmlformats.org/spreadsheetml/2006/main" count="1233" uniqueCount="530">
  <si>
    <t>mg/L</t>
    <phoneticPr fontId="1"/>
  </si>
  <si>
    <t>T-N</t>
    <phoneticPr fontId="1"/>
  </si>
  <si>
    <t>BOD</t>
    <phoneticPr fontId="1"/>
  </si>
  <si>
    <t>SS</t>
    <phoneticPr fontId="1"/>
  </si>
  <si>
    <t>T-P</t>
    <phoneticPr fontId="1"/>
  </si>
  <si>
    <t>電力量原単位</t>
    <rPh sb="0" eb="2">
      <t>デンリョク</t>
    </rPh>
    <rPh sb="2" eb="3">
      <t>リョウ</t>
    </rPh>
    <rPh sb="3" eb="6">
      <t>ゲンタンイ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</si>
  <si>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/d</t>
    </r>
    <phoneticPr fontId="1"/>
  </si>
  <si>
    <t>流入水質</t>
    <rPh sb="0" eb="2">
      <t>リュウニュウ</t>
    </rPh>
    <rPh sb="2" eb="3">
      <t>ミズ</t>
    </rPh>
    <rPh sb="3" eb="4">
      <t>シツ</t>
    </rPh>
    <phoneticPr fontId="1"/>
  </si>
  <si>
    <t>処理水質</t>
    <rPh sb="0" eb="2">
      <t>ショリ</t>
    </rPh>
    <rPh sb="3" eb="4">
      <t>シツ</t>
    </rPh>
    <phoneticPr fontId="1"/>
  </si>
  <si>
    <t>流入水量</t>
    <rPh sb="0" eb="2">
      <t>リュウニュウ</t>
    </rPh>
    <rPh sb="2" eb="4">
      <t>スイリョウ</t>
    </rPh>
    <phoneticPr fontId="1"/>
  </si>
  <si>
    <t>kWh／m3</t>
    <phoneticPr fontId="1"/>
  </si>
  <si>
    <t>①</t>
    <phoneticPr fontId="1"/>
  </si>
  <si>
    <t>↓</t>
    <phoneticPr fontId="1"/>
  </si>
  <si>
    <r>
      <t>kWh／m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phoneticPr fontId="1"/>
  </si>
  <si>
    <t>送風機の効率がアップ</t>
    <rPh sb="0" eb="3">
      <t>ソウフウキ</t>
    </rPh>
    <rPh sb="4" eb="6">
      <t>コウリツ</t>
    </rPh>
    <phoneticPr fontId="1"/>
  </si>
  <si>
    <t>単位風量あたりの入力動力</t>
    <rPh sb="0" eb="2">
      <t>タンイ</t>
    </rPh>
    <rPh sb="2" eb="4">
      <t>フウリョウ</t>
    </rPh>
    <phoneticPr fontId="1"/>
  </si>
  <si>
    <r>
      <t>（kW/m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　</t>
    </r>
    <r>
      <rPr>
        <vertAlign val="superscript"/>
        <sz val="11"/>
        <color theme="1"/>
        <rFont val="ＭＳ Ｐゴシック"/>
        <family val="3"/>
        <charset val="128"/>
        <scheme val="minor"/>
      </rPr>
      <t>※1</t>
    </r>
    <phoneticPr fontId="1"/>
  </si>
  <si>
    <t>流入水量以外の、流入水質や処理水質は原則一定</t>
    <rPh sb="3" eb="4">
      <t>リョウ</t>
    </rPh>
    <rPh sb="4" eb="6">
      <t>イガイ</t>
    </rPh>
    <rPh sb="8" eb="10">
      <t>リュウニュウ</t>
    </rPh>
    <rPh sb="10" eb="12">
      <t>スイシツ</t>
    </rPh>
    <rPh sb="13" eb="15">
      <t>ショリ</t>
    </rPh>
    <rPh sb="15" eb="16">
      <t>スイ</t>
    </rPh>
    <rPh sb="16" eb="17">
      <t>シツ</t>
    </rPh>
    <rPh sb="18" eb="20">
      <t>ゲンソク</t>
    </rPh>
    <rPh sb="20" eb="22">
      <t>イッテイ</t>
    </rPh>
    <phoneticPr fontId="1"/>
  </si>
  <si>
    <t>電力量原単位（送風）</t>
    <rPh sb="0" eb="2">
      <t>デンリョク</t>
    </rPh>
    <rPh sb="2" eb="3">
      <t>リョウ</t>
    </rPh>
    <rPh sb="3" eb="6">
      <t>ゲンタンイ</t>
    </rPh>
    <rPh sb="7" eb="9">
      <t>ソウフウ</t>
    </rPh>
    <phoneticPr fontId="1"/>
  </si>
  <si>
    <t>作図データ</t>
    <rPh sb="0" eb="2">
      <t>サクズ</t>
    </rPh>
    <phoneticPr fontId="1"/>
  </si>
  <si>
    <t>②</t>
    <phoneticPr fontId="1"/>
  </si>
  <si>
    <t>流入水BOD</t>
    <rPh sb="0" eb="2">
      <t>リュウニュウ</t>
    </rPh>
    <rPh sb="2" eb="3">
      <t>スイ</t>
    </rPh>
    <phoneticPr fontId="1"/>
  </si>
  <si>
    <t>必要送風量が減少</t>
    <rPh sb="0" eb="2">
      <t>ヒツヨウ</t>
    </rPh>
    <rPh sb="2" eb="4">
      <t>ソウフウ</t>
    </rPh>
    <rPh sb="4" eb="5">
      <t>リョウ</t>
    </rPh>
    <rPh sb="6" eb="8">
      <t>ゲンショウ</t>
    </rPh>
    <phoneticPr fontId="1"/>
  </si>
  <si>
    <r>
      <t>（m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/min</t>
    </r>
    <r>
      <rPr>
        <sz val="11"/>
        <color theme="1"/>
        <rFont val="ＭＳ Ｐゴシック"/>
        <family val="2"/>
        <charset val="128"/>
        <scheme val="minor"/>
      </rPr>
      <t>)　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phoneticPr fontId="1"/>
  </si>
  <si>
    <t>※1：</t>
    <phoneticPr fontId="1"/>
  </si>
  <si>
    <t>※2：</t>
    <phoneticPr fontId="1"/>
  </si>
  <si>
    <t>　　↓ ×</t>
    <phoneticPr fontId="1"/>
  </si>
  <si>
    <t>③</t>
    <phoneticPr fontId="1"/>
  </si>
  <si>
    <t>必要送風量が増加</t>
    <rPh sb="0" eb="2">
      <t>ヒツヨウ</t>
    </rPh>
    <rPh sb="2" eb="4">
      <t>ソウフウ</t>
    </rPh>
    <rPh sb="4" eb="5">
      <t>リョウ</t>
    </rPh>
    <rPh sb="6" eb="8">
      <t>ゾウカ</t>
    </rPh>
    <phoneticPr fontId="1"/>
  </si>
  <si>
    <t>別途計算書参照とする。</t>
    <rPh sb="0" eb="2">
      <t>ベット</t>
    </rPh>
    <rPh sb="2" eb="4">
      <t>ケイサン</t>
    </rPh>
    <rPh sb="5" eb="7">
      <t>サンショウ</t>
    </rPh>
    <phoneticPr fontId="1"/>
  </si>
  <si>
    <t>④</t>
    <phoneticPr fontId="1"/>
  </si>
  <si>
    <t>⑤</t>
    <phoneticPr fontId="1"/>
  </si>
  <si>
    <t>散気装置</t>
    <rPh sb="0" eb="1">
      <t>チ</t>
    </rPh>
    <rPh sb="1" eb="2">
      <t>キ</t>
    </rPh>
    <rPh sb="2" eb="4">
      <t>ソウチ</t>
    </rPh>
    <phoneticPr fontId="1"/>
  </si>
  <si>
    <t>%</t>
    <phoneticPr fontId="1"/>
  </si>
  <si>
    <t>更新前</t>
    <rPh sb="0" eb="2">
      <t>コウシン</t>
    </rPh>
    <rPh sb="2" eb="3">
      <t>マエ</t>
    </rPh>
    <phoneticPr fontId="1"/>
  </si>
  <si>
    <t>更新後</t>
    <rPh sb="0" eb="2">
      <t>コウシン</t>
    </rPh>
    <rPh sb="2" eb="3">
      <t>アト</t>
    </rPh>
    <phoneticPr fontId="1"/>
  </si>
  <si>
    <t>酸素移動効率OTE</t>
    <rPh sb="0" eb="2">
      <t>サンソ</t>
    </rPh>
    <rPh sb="2" eb="4">
      <t>イドウ</t>
    </rPh>
    <rPh sb="4" eb="6">
      <t>コウリツ</t>
    </rPh>
    <phoneticPr fontId="1"/>
  </si>
  <si>
    <t>⑥</t>
    <phoneticPr fontId="1"/>
  </si>
  <si>
    <t>定数設定（初期もしくは適宜）</t>
    <rPh sb="0" eb="2">
      <t>テイスウ</t>
    </rPh>
    <rPh sb="2" eb="4">
      <t>セッテイ</t>
    </rPh>
    <rPh sb="5" eb="7">
      <t>ショキ</t>
    </rPh>
    <rPh sb="11" eb="13">
      <t>テキギ</t>
    </rPh>
    <phoneticPr fontId="1"/>
  </si>
  <si>
    <t>数値入力</t>
    <rPh sb="0" eb="2">
      <t>スウチ</t>
    </rPh>
    <rPh sb="2" eb="4">
      <t>ニュウリョク</t>
    </rPh>
    <phoneticPr fontId="1"/>
  </si>
  <si>
    <t>流入水BOD濃度以外、原則一定</t>
    <rPh sb="6" eb="8">
      <t>ノウド</t>
    </rPh>
    <rPh sb="8" eb="10">
      <t>イガイ</t>
    </rPh>
    <rPh sb="11" eb="13">
      <t>ゲンソク</t>
    </rPh>
    <rPh sb="13" eb="15">
      <t>イッテイ</t>
    </rPh>
    <phoneticPr fontId="1"/>
  </si>
  <si>
    <t>流入水T-N濃度以外、原則一定</t>
    <rPh sb="6" eb="8">
      <t>ノウド</t>
    </rPh>
    <rPh sb="8" eb="10">
      <t>イガイ</t>
    </rPh>
    <rPh sb="11" eb="13">
      <t>ゲンソク</t>
    </rPh>
    <rPh sb="13" eb="15">
      <t>イッテイ</t>
    </rPh>
    <phoneticPr fontId="1"/>
  </si>
  <si>
    <t>流入水量、流入水質や処理水質は原則一定</t>
    <rPh sb="3" eb="4">
      <t>リョウ</t>
    </rPh>
    <rPh sb="5" eb="7">
      <t>リュウニュウ</t>
    </rPh>
    <rPh sb="7" eb="9">
      <t>スイシツ</t>
    </rPh>
    <rPh sb="10" eb="12">
      <t>ショリ</t>
    </rPh>
    <rPh sb="12" eb="13">
      <t>スイ</t>
    </rPh>
    <rPh sb="13" eb="14">
      <t>シツ</t>
    </rPh>
    <rPh sb="15" eb="17">
      <t>ゲンソク</t>
    </rPh>
    <rPh sb="17" eb="19">
      <t>イッテイ</t>
    </rPh>
    <phoneticPr fontId="1"/>
  </si>
  <si>
    <t>処理水T-N濃度以外、原則一定</t>
    <rPh sb="0" eb="2">
      <t>ショリ</t>
    </rPh>
    <rPh sb="6" eb="8">
      <t>ノウド</t>
    </rPh>
    <rPh sb="8" eb="10">
      <t>イガイ</t>
    </rPh>
    <rPh sb="11" eb="13">
      <t>ゲンソク</t>
    </rPh>
    <rPh sb="13" eb="15">
      <t>イッテイ</t>
    </rPh>
    <phoneticPr fontId="1"/>
  </si>
  <si>
    <t>入力動力</t>
    <rPh sb="0" eb="2">
      <t>ニュウリョク</t>
    </rPh>
    <rPh sb="2" eb="4">
      <t>ドウリョク</t>
    </rPh>
    <phoneticPr fontId="1"/>
  </si>
  <si>
    <t>※1　流入水量に応じた入力動力の目安</t>
    <rPh sb="3" eb="5">
      <t>リュウニュウ</t>
    </rPh>
    <rPh sb="5" eb="7">
      <t>スイリョウ</t>
    </rPh>
    <rPh sb="8" eb="9">
      <t>オウ</t>
    </rPh>
    <rPh sb="11" eb="13">
      <t>ニュウリョク</t>
    </rPh>
    <rPh sb="13" eb="15">
      <t>ドウリョク</t>
    </rPh>
    <rPh sb="16" eb="18">
      <t>メヤス</t>
    </rPh>
    <phoneticPr fontId="1"/>
  </si>
  <si>
    <t>→</t>
  </si>
  <si>
    <t>必要送風量簡易計算書</t>
    <rPh sb="2" eb="3">
      <t>オク</t>
    </rPh>
    <phoneticPr fontId="1"/>
  </si>
  <si>
    <t>計算するためのものである。なお，運転管理や改築更新の際に反応タンクの容量計算を行う</t>
    <rPh sb="0" eb="2">
      <t>ケイサン</t>
    </rPh>
    <rPh sb="16" eb="18">
      <t>ウンテン</t>
    </rPh>
    <rPh sb="18" eb="20">
      <t>カンリ</t>
    </rPh>
    <rPh sb="21" eb="23">
      <t>カイチク</t>
    </rPh>
    <rPh sb="23" eb="25">
      <t>コウシン</t>
    </rPh>
    <rPh sb="26" eb="27">
      <t>サイ</t>
    </rPh>
    <rPh sb="28" eb="30">
      <t>ハンノウ</t>
    </rPh>
    <rPh sb="34" eb="36">
      <t>ヨウリョウ</t>
    </rPh>
    <rPh sb="36" eb="38">
      <t>ケイサン</t>
    </rPh>
    <rPh sb="39" eb="40">
      <t>オコナ</t>
    </rPh>
    <phoneticPr fontId="11"/>
  </si>
  <si>
    <t>条件１</t>
    <rPh sb="0" eb="2">
      <t>ジョウケン</t>
    </rPh>
    <phoneticPr fontId="1"/>
  </si>
  <si>
    <t>条件２</t>
    <rPh sb="0" eb="2">
      <t>ジョウケン</t>
    </rPh>
    <phoneticPr fontId="1"/>
  </si>
  <si>
    <t>反応タンク流入条件</t>
    <rPh sb="0" eb="2">
      <t>ハンノウ</t>
    </rPh>
    <rPh sb="5" eb="7">
      <t>リュウニュウ</t>
    </rPh>
    <rPh sb="7" eb="9">
      <t>ジョウケン</t>
    </rPh>
    <phoneticPr fontId="1"/>
  </si>
  <si>
    <t>日最大汚水量</t>
    <rPh sb="0" eb="1">
      <t>ニチ</t>
    </rPh>
    <rPh sb="1" eb="3">
      <t>サイダイ</t>
    </rPh>
    <rPh sb="3" eb="5">
      <t>オスイ</t>
    </rPh>
    <rPh sb="5" eb="6">
      <t>リョウ</t>
    </rPh>
    <phoneticPr fontId="13"/>
  </si>
  <si>
    <r>
      <t>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/日</t>
    </r>
    <rPh sb="3" eb="4">
      <t>ニチ</t>
    </rPh>
    <phoneticPr fontId="13"/>
  </si>
  <si>
    <t>流入BOD濃度</t>
    <phoneticPr fontId="1"/>
  </si>
  <si>
    <t>mg/L</t>
  </si>
  <si>
    <t>流入SS濃度</t>
    <rPh sb="4" eb="6">
      <t>ノウド</t>
    </rPh>
    <phoneticPr fontId="1"/>
  </si>
  <si>
    <t>反応タンク水温</t>
    <rPh sb="0" eb="2">
      <t>ハンノウ</t>
    </rPh>
    <rPh sb="5" eb="7">
      <t>スイオン</t>
    </rPh>
    <phoneticPr fontId="1"/>
  </si>
  <si>
    <t>℃</t>
    <phoneticPr fontId="1"/>
  </si>
  <si>
    <t>反応タンクMLSS濃度</t>
  </si>
  <si>
    <t>反応タンク容量</t>
    <rPh sb="5" eb="7">
      <t>ヨウリョウ</t>
    </rPh>
    <phoneticPr fontId="1"/>
  </si>
  <si>
    <r>
      <t>D</t>
    </r>
    <r>
      <rPr>
        <vertAlign val="subscript"/>
        <sz val="10"/>
        <rFont val="ＭＳ 明朝"/>
        <family val="1"/>
        <charset val="128"/>
      </rPr>
      <t>B</t>
    </r>
    <phoneticPr fontId="13"/>
  </si>
  <si>
    <r>
      <t>D</t>
    </r>
    <r>
      <rPr>
        <vertAlign val="subscript"/>
        <sz val="10"/>
        <rFont val="ＭＳ 明朝"/>
        <family val="1"/>
        <charset val="128"/>
      </rPr>
      <t>N</t>
    </r>
    <phoneticPr fontId="13"/>
  </si>
  <si>
    <t>反応タンク好気槽容量</t>
    <rPh sb="5" eb="6">
      <t>ス</t>
    </rPh>
    <rPh sb="7" eb="8">
      <t>ソウ</t>
    </rPh>
    <rPh sb="8" eb="10">
      <t>ヨウリョウ</t>
    </rPh>
    <phoneticPr fontId="1"/>
  </si>
  <si>
    <r>
      <t>m</t>
    </r>
    <r>
      <rPr>
        <vertAlign val="superscript"/>
        <sz val="10"/>
        <rFont val="ＭＳ Ｐ明朝"/>
        <family val="1"/>
        <charset val="128"/>
      </rPr>
      <t>3</t>
    </r>
    <phoneticPr fontId="13"/>
  </si>
  <si>
    <t>　　反応タンク嫌気or無酸素容量</t>
    <rPh sb="7" eb="8">
      <t>キラ</t>
    </rPh>
    <rPh sb="11" eb="14">
      <t>ムサンソ</t>
    </rPh>
    <rPh sb="14" eb="16">
      <t>ヨウリョウ</t>
    </rPh>
    <phoneticPr fontId="1"/>
  </si>
  <si>
    <t>　　反応タンク容量</t>
    <rPh sb="7" eb="9">
      <t>ヨウリョウ</t>
    </rPh>
    <phoneticPr fontId="1"/>
  </si>
  <si>
    <t>反応タンク散気装置</t>
    <rPh sb="5" eb="7">
      <t>サンキ</t>
    </rPh>
    <rPh sb="7" eb="9">
      <t>ソウチ</t>
    </rPh>
    <phoneticPr fontId="1"/>
  </si>
  <si>
    <t>酸素移動効率</t>
    <rPh sb="0" eb="2">
      <t>サンソ</t>
    </rPh>
    <rPh sb="2" eb="4">
      <t>イドウ</t>
    </rPh>
    <rPh sb="4" eb="6">
      <t>コウリツ</t>
    </rPh>
    <phoneticPr fontId="1"/>
  </si>
  <si>
    <t>%</t>
    <phoneticPr fontId="1"/>
  </si>
  <si>
    <t>必要送風量</t>
    <rPh sb="2" eb="4">
      <t>ソウフウ</t>
    </rPh>
    <phoneticPr fontId="1"/>
  </si>
  <si>
    <r>
      <t>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/分</t>
    </r>
    <rPh sb="3" eb="4">
      <t>フン</t>
    </rPh>
    <phoneticPr fontId="13"/>
  </si>
  <si>
    <t>必要風量簡易計算書</t>
    <rPh sb="0" eb="2">
      <t>ヒツヨウ</t>
    </rPh>
    <rPh sb="2" eb="4">
      <t>フウリョウ</t>
    </rPh>
    <rPh sb="4" eb="6">
      <t>カンイ</t>
    </rPh>
    <rPh sb="6" eb="9">
      <t>ケイサンショ</t>
    </rPh>
    <phoneticPr fontId="11"/>
  </si>
  <si>
    <t>本計算書は，二軸グラフの動きを把握するために必要となる送風量を，迅速かつ簡易的に</t>
    <rPh sb="0" eb="1">
      <t>ホン</t>
    </rPh>
    <rPh sb="1" eb="4">
      <t>ケイサンショ</t>
    </rPh>
    <rPh sb="6" eb="8">
      <t>ニジク</t>
    </rPh>
    <rPh sb="12" eb="13">
      <t>ウゴ</t>
    </rPh>
    <rPh sb="15" eb="17">
      <t>ハアク</t>
    </rPh>
    <rPh sb="22" eb="24">
      <t>ヒツヨウ</t>
    </rPh>
    <rPh sb="27" eb="29">
      <t>ソウフウ</t>
    </rPh>
    <rPh sb="29" eb="30">
      <t>リョウ</t>
    </rPh>
    <rPh sb="32" eb="34">
      <t>ジンソク</t>
    </rPh>
    <rPh sb="36" eb="38">
      <t>カンイ</t>
    </rPh>
    <rPh sb="38" eb="39">
      <t>テキ</t>
    </rPh>
    <phoneticPr fontId="11"/>
  </si>
  <si>
    <t>際には，現地条件に基づく適切な計算を行うものとする。</t>
    <rPh sb="9" eb="10">
      <t>モト</t>
    </rPh>
    <rPh sb="12" eb="14">
      <t>テキセツ</t>
    </rPh>
    <rPh sb="15" eb="17">
      <t>ケイサン</t>
    </rPh>
    <rPh sb="18" eb="19">
      <t>オコナ</t>
    </rPh>
    <phoneticPr fontId="11"/>
  </si>
  <si>
    <t>１．設計条件</t>
    <rPh sb="2" eb="4">
      <t>セッケイ</t>
    </rPh>
    <phoneticPr fontId="13"/>
  </si>
  <si>
    <t>（1）処理方式</t>
    <rPh sb="3" eb="5">
      <t>ショリ</t>
    </rPh>
    <rPh sb="5" eb="7">
      <t>ホウシキ</t>
    </rPh>
    <phoneticPr fontId="13"/>
  </si>
  <si>
    <t>数字</t>
    <rPh sb="0" eb="2">
      <t>スウジ</t>
    </rPh>
    <phoneticPr fontId="1"/>
  </si>
  <si>
    <t>：必要に応じて手入力</t>
    <rPh sb="1" eb="3">
      <t>ヒツヨウ</t>
    </rPh>
    <rPh sb="4" eb="5">
      <t>オウ</t>
    </rPh>
    <rPh sb="7" eb="8">
      <t>テ</t>
    </rPh>
    <rPh sb="8" eb="10">
      <t>ニュウリョク</t>
    </rPh>
    <phoneticPr fontId="1"/>
  </si>
  <si>
    <t>標準活性汚泥法（運転方式ＡＯＯＯ）</t>
    <rPh sb="0" eb="2">
      <t>ヒョウジュン</t>
    </rPh>
    <rPh sb="2" eb="4">
      <t>カッセイ</t>
    </rPh>
    <rPh sb="4" eb="6">
      <t>オデイ</t>
    </rPh>
    <rPh sb="6" eb="7">
      <t>ホウ</t>
    </rPh>
    <rPh sb="8" eb="10">
      <t>ウンテン</t>
    </rPh>
    <rPh sb="10" eb="12">
      <t>ホウシキ</t>
    </rPh>
    <phoneticPr fontId="11"/>
  </si>
  <si>
    <t>：入力不要</t>
    <rPh sb="1" eb="3">
      <t>ニュウリョク</t>
    </rPh>
    <rPh sb="3" eb="5">
      <t>フヨウ</t>
    </rPh>
    <phoneticPr fontId="1"/>
  </si>
  <si>
    <t>：入力不要（計算値又は再掲値）</t>
    <rPh sb="1" eb="3">
      <t>ニュウリョク</t>
    </rPh>
    <rPh sb="3" eb="5">
      <t>フヨウ</t>
    </rPh>
    <rPh sb="6" eb="9">
      <t>ケイサンチ</t>
    </rPh>
    <rPh sb="9" eb="10">
      <t>マタ</t>
    </rPh>
    <rPh sb="11" eb="13">
      <t>サイケイ</t>
    </rPh>
    <rPh sb="13" eb="14">
      <t>アタイ</t>
    </rPh>
    <phoneticPr fontId="1"/>
  </si>
  <si>
    <t>（2）流入汚水量</t>
    <rPh sb="3" eb="5">
      <t>リュウニュウ</t>
    </rPh>
    <rPh sb="5" eb="7">
      <t>オスイ</t>
    </rPh>
    <rPh sb="7" eb="8">
      <t>リョウ</t>
    </rPh>
    <phoneticPr fontId="13"/>
  </si>
  <si>
    <t>：入力不要（まとめシートで入力）</t>
    <rPh sb="1" eb="3">
      <t>ニュウリョク</t>
    </rPh>
    <rPh sb="3" eb="5">
      <t>フヨウ</t>
    </rPh>
    <rPh sb="13" eb="15">
      <t>ニュウリョク</t>
    </rPh>
    <phoneticPr fontId="1"/>
  </si>
  <si>
    <r>
      <t>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</t>
    </r>
    <rPh sb="3" eb="4">
      <t>ニチ</t>
    </rPh>
    <phoneticPr fontId="13"/>
  </si>
  <si>
    <t>BOD-SS負荷</t>
    <rPh sb="6" eb="8">
      <t>フカ</t>
    </rPh>
    <phoneticPr fontId="1"/>
  </si>
  <si>
    <r>
      <t>kgBOD/kgMLSS</t>
    </r>
    <r>
      <rPr>
        <sz val="10"/>
        <rFont val="ＭＳ 明朝"/>
        <family val="1"/>
        <charset val="128"/>
      </rPr>
      <t>/日</t>
    </r>
    <rPh sb="13" eb="14">
      <t>ニチ</t>
    </rPh>
    <phoneticPr fontId="13"/>
  </si>
  <si>
    <t>（3）池形状</t>
    <rPh sb="3" eb="4">
      <t>イケ</t>
    </rPh>
    <rPh sb="4" eb="6">
      <t>ケイジョウ</t>
    </rPh>
    <phoneticPr fontId="13"/>
  </si>
  <si>
    <t>反応タンク：</t>
    <rPh sb="0" eb="2">
      <t>ハンオウ</t>
    </rPh>
    <phoneticPr fontId="11"/>
  </si>
  <si>
    <r>
      <t>m</t>
    </r>
    <r>
      <rPr>
        <vertAlign val="superscript"/>
        <sz val="10"/>
        <rFont val="ＭＳ 明朝"/>
        <family val="1"/>
        <charset val="128"/>
      </rPr>
      <t>3</t>
    </r>
    <phoneticPr fontId="11"/>
  </si>
  <si>
    <t>　　反応タンク好気槽容量</t>
    <rPh sb="7" eb="8">
      <t>ス</t>
    </rPh>
    <rPh sb="9" eb="10">
      <t>ソウ</t>
    </rPh>
    <rPh sb="10" eb="12">
      <t>ヨウリョウ</t>
    </rPh>
    <phoneticPr fontId="1"/>
  </si>
  <si>
    <t>（4）反応タンク流入水質</t>
    <rPh sb="3" eb="5">
      <t>ハンノウ</t>
    </rPh>
    <rPh sb="8" eb="10">
      <t>リュウニュウ</t>
    </rPh>
    <rPh sb="10" eb="12">
      <t>スイシツ</t>
    </rPh>
    <phoneticPr fontId="13"/>
  </si>
  <si>
    <t>・処理場流入BOD</t>
    <rPh sb="1" eb="3">
      <t>ショリ</t>
    </rPh>
    <rPh sb="3" eb="4">
      <t>ジョウ</t>
    </rPh>
    <rPh sb="4" eb="6">
      <t>リュウニュウ</t>
    </rPh>
    <phoneticPr fontId="13"/>
  </si>
  <si>
    <t>：</t>
    <phoneticPr fontId="13"/>
  </si>
  <si>
    <t>mg/L</t>
    <phoneticPr fontId="13"/>
  </si>
  <si>
    <t>（与条件）</t>
    <rPh sb="1" eb="2">
      <t>ヨ</t>
    </rPh>
    <rPh sb="2" eb="4">
      <t>ジョウケン</t>
    </rPh>
    <phoneticPr fontId="13"/>
  </si>
  <si>
    <t>・処理場流入SS</t>
    <rPh sb="1" eb="3">
      <t>ショリ</t>
    </rPh>
    <rPh sb="3" eb="4">
      <t>ジョウ</t>
    </rPh>
    <rPh sb="4" eb="6">
      <t>リュウニュウ</t>
    </rPh>
    <phoneticPr fontId="13"/>
  </si>
  <si>
    <t>mg/L</t>
    <phoneticPr fontId="13"/>
  </si>
  <si>
    <t>反応タンク流入ＢＯＤ濃度</t>
    <rPh sb="0" eb="2">
      <t>ハンノウ</t>
    </rPh>
    <rPh sb="5" eb="7">
      <t>リュウニュウ</t>
    </rPh>
    <rPh sb="10" eb="12">
      <t>ノウド</t>
    </rPh>
    <phoneticPr fontId="11"/>
  </si>
  <si>
    <r>
      <t>・BOD(C</t>
    </r>
    <r>
      <rPr>
        <vertAlign val="subscript"/>
        <sz val="10"/>
        <rFont val="ＭＳ 明朝"/>
        <family val="1"/>
        <charset val="128"/>
      </rPr>
      <t>BOD,in</t>
    </r>
    <r>
      <rPr>
        <sz val="10"/>
        <rFont val="ＭＳ 明朝"/>
        <family val="1"/>
        <charset val="128"/>
      </rPr>
      <t>)</t>
    </r>
    <phoneticPr fontId="13"/>
  </si>
  <si>
    <t>：</t>
  </si>
  <si>
    <t>反応タンク流入溶解性ＢＯＤ濃度</t>
    <rPh sb="0" eb="2">
      <t>ハンノウ</t>
    </rPh>
    <rPh sb="5" eb="7">
      <t>リュウニュウ</t>
    </rPh>
    <rPh sb="7" eb="10">
      <t>ヨウカイセイ</t>
    </rPh>
    <rPh sb="13" eb="15">
      <t>ノウド</t>
    </rPh>
    <phoneticPr fontId="11"/>
  </si>
  <si>
    <r>
      <t>・S-BOD(C</t>
    </r>
    <r>
      <rPr>
        <vertAlign val="subscript"/>
        <sz val="10"/>
        <rFont val="ＭＳ 明朝"/>
        <family val="1"/>
        <charset val="128"/>
      </rPr>
      <t>S-BOD,in</t>
    </r>
    <r>
      <rPr>
        <sz val="10"/>
        <rFont val="ＭＳ 明朝"/>
        <family val="1"/>
        <charset val="128"/>
      </rPr>
      <t>)</t>
    </r>
    <phoneticPr fontId="13"/>
  </si>
  <si>
    <t xml:space="preserve">mg/L </t>
    <phoneticPr fontId="13"/>
  </si>
  <si>
    <t>反応タンク流入ＳＳ濃度</t>
    <rPh sb="0" eb="2">
      <t>ハンノウ</t>
    </rPh>
    <rPh sb="5" eb="7">
      <t>リュウニュウ</t>
    </rPh>
    <rPh sb="9" eb="11">
      <t>ノウド</t>
    </rPh>
    <phoneticPr fontId="11"/>
  </si>
  <si>
    <r>
      <t>・SS(C</t>
    </r>
    <r>
      <rPr>
        <vertAlign val="subscript"/>
        <sz val="10"/>
        <rFont val="ＭＳ 明朝"/>
        <family val="1"/>
        <charset val="128"/>
      </rPr>
      <t>SS,in</t>
    </r>
    <r>
      <rPr>
        <sz val="10"/>
        <rFont val="ＭＳ 明朝"/>
        <family val="1"/>
        <charset val="128"/>
      </rPr>
      <t>)</t>
    </r>
    <phoneticPr fontId="13"/>
  </si>
  <si>
    <t>反応タンク流入全窒素濃度</t>
    <rPh sb="0" eb="2">
      <t>ハンノウ</t>
    </rPh>
    <rPh sb="5" eb="7">
      <t>リュウニュウ</t>
    </rPh>
    <rPh sb="7" eb="8">
      <t>ゼン</t>
    </rPh>
    <rPh sb="8" eb="10">
      <t>チッソ</t>
    </rPh>
    <rPh sb="10" eb="12">
      <t>ノウド</t>
    </rPh>
    <phoneticPr fontId="11"/>
  </si>
  <si>
    <r>
      <t>・T-N(CT</t>
    </r>
    <r>
      <rPr>
        <vertAlign val="subscript"/>
        <sz val="10"/>
        <rFont val="ＭＳ 明朝"/>
        <family val="1"/>
        <charset val="128"/>
      </rPr>
      <t>,in</t>
    </r>
    <r>
      <rPr>
        <sz val="10"/>
        <rFont val="ＭＳ 明朝"/>
        <family val="1"/>
        <charset val="128"/>
      </rPr>
      <t>)</t>
    </r>
    <phoneticPr fontId="13"/>
  </si>
  <si>
    <t>反応タンク流入ケルダール窒素濃度</t>
    <rPh sb="0" eb="2">
      <t>ハンノウ</t>
    </rPh>
    <rPh sb="5" eb="7">
      <t>リュウニュウ</t>
    </rPh>
    <rPh sb="12" eb="14">
      <t>チッソ</t>
    </rPh>
    <rPh sb="14" eb="16">
      <t>ノウド</t>
    </rPh>
    <phoneticPr fontId="11"/>
  </si>
  <si>
    <r>
      <t>・Kj-N(C</t>
    </r>
    <r>
      <rPr>
        <vertAlign val="subscript"/>
        <sz val="10"/>
        <rFont val="ＭＳ 明朝"/>
        <family val="1"/>
        <charset val="128"/>
      </rPr>
      <t>Kj,in</t>
    </r>
    <r>
      <rPr>
        <sz val="10"/>
        <rFont val="ＭＳ 明朝"/>
        <family val="1"/>
        <charset val="128"/>
      </rPr>
      <t>)</t>
    </r>
    <phoneticPr fontId="13"/>
  </si>
  <si>
    <t>←T-Nの70%とする。</t>
    <phoneticPr fontId="11"/>
  </si>
  <si>
    <t>T-Nの約7割とする。</t>
    <rPh sb="4" eb="5">
      <t>ヤク</t>
    </rPh>
    <rPh sb="6" eb="7">
      <t>ワリ</t>
    </rPh>
    <phoneticPr fontId="11"/>
  </si>
  <si>
    <t>・T-P</t>
    <phoneticPr fontId="13"/>
  </si>
  <si>
    <t>（5）反応タンク流出水質</t>
    <rPh sb="3" eb="5">
      <t>ハンノウ</t>
    </rPh>
    <rPh sb="8" eb="10">
      <t>リュウシュツ</t>
    </rPh>
    <rPh sb="10" eb="12">
      <t>スイシツ</t>
    </rPh>
    <phoneticPr fontId="13"/>
  </si>
  <si>
    <t>反応タンク流出ＢＯＤ濃度</t>
    <rPh sb="0" eb="2">
      <t>ハンノウ</t>
    </rPh>
    <rPh sb="5" eb="7">
      <t>リュウシュツ</t>
    </rPh>
    <rPh sb="10" eb="12">
      <t>ノウド</t>
    </rPh>
    <phoneticPr fontId="11"/>
  </si>
  <si>
    <r>
      <t>・BOD(C</t>
    </r>
    <r>
      <rPr>
        <vertAlign val="subscript"/>
        <sz val="10"/>
        <rFont val="ＭＳ 明朝"/>
        <family val="1"/>
        <charset val="128"/>
      </rPr>
      <t>BOD,eff</t>
    </r>
    <r>
      <rPr>
        <sz val="10"/>
        <rFont val="ＭＳ 明朝"/>
        <family val="1"/>
        <charset val="128"/>
      </rPr>
      <t>)</t>
    </r>
    <phoneticPr fontId="13"/>
  </si>
  <si>
    <t>←計算上０とする。</t>
    <rPh sb="1" eb="4">
      <t>ケイサンジョウ</t>
    </rPh>
    <phoneticPr fontId="11"/>
  </si>
  <si>
    <t>流出は0として、余裕側（必要空気量は多め）の計算を行う。</t>
    <rPh sb="0" eb="2">
      <t>リュウシュツ</t>
    </rPh>
    <rPh sb="8" eb="10">
      <t>ヨユウ</t>
    </rPh>
    <rPh sb="10" eb="11">
      <t>ガワ</t>
    </rPh>
    <rPh sb="12" eb="14">
      <t>ヒツヨウ</t>
    </rPh>
    <rPh sb="14" eb="16">
      <t>クウキ</t>
    </rPh>
    <rPh sb="16" eb="17">
      <t>リョウ</t>
    </rPh>
    <rPh sb="18" eb="19">
      <t>オオ</t>
    </rPh>
    <rPh sb="22" eb="24">
      <t>ケイサン</t>
    </rPh>
    <rPh sb="25" eb="26">
      <t>オコナ</t>
    </rPh>
    <phoneticPr fontId="11"/>
  </si>
  <si>
    <t>反応タンク流出ＳＳ濃度</t>
    <rPh sb="0" eb="2">
      <t>ハンノウ</t>
    </rPh>
    <rPh sb="5" eb="7">
      <t>リュウシュツ</t>
    </rPh>
    <rPh sb="9" eb="11">
      <t>ノウド</t>
    </rPh>
    <phoneticPr fontId="11"/>
  </si>
  <si>
    <t>・SS</t>
    <phoneticPr fontId="13"/>
  </si>
  <si>
    <t>反応タンク流出ケルダール窒素濃度</t>
    <rPh sb="0" eb="2">
      <t>ハンノウ</t>
    </rPh>
    <rPh sb="5" eb="7">
      <t>リュウシュツ</t>
    </rPh>
    <rPh sb="12" eb="14">
      <t>チッソ</t>
    </rPh>
    <rPh sb="14" eb="16">
      <t>ノウド</t>
    </rPh>
    <phoneticPr fontId="11"/>
  </si>
  <si>
    <r>
      <t>・Kj-N(C</t>
    </r>
    <r>
      <rPr>
        <vertAlign val="subscript"/>
        <sz val="10"/>
        <rFont val="ＭＳ 明朝"/>
        <family val="1"/>
        <charset val="128"/>
      </rPr>
      <t>Kj,eff</t>
    </r>
    <r>
      <rPr>
        <sz val="10"/>
        <rFont val="ＭＳ 明朝"/>
        <family val="1"/>
        <charset val="128"/>
      </rPr>
      <t>)</t>
    </r>
    <phoneticPr fontId="13"/>
  </si>
  <si>
    <t>（6）反応タンク内水質</t>
    <rPh sb="3" eb="5">
      <t>ハンノウ</t>
    </rPh>
    <rPh sb="8" eb="9">
      <t>ナイ</t>
    </rPh>
    <rPh sb="9" eb="11">
      <t>スイシツ</t>
    </rPh>
    <phoneticPr fontId="13"/>
  </si>
  <si>
    <t>反応タンクMLSS濃度</t>
    <rPh sb="0" eb="2">
      <t>ハンノウ</t>
    </rPh>
    <rPh sb="9" eb="11">
      <t>ノウド</t>
    </rPh>
    <phoneticPr fontId="13"/>
  </si>
  <si>
    <t>・X</t>
    <phoneticPr fontId="11"/>
  </si>
  <si>
    <t>反応タンク返送汚泥濃度</t>
    <rPh sb="0" eb="2">
      <t>ハンノウ</t>
    </rPh>
    <rPh sb="5" eb="7">
      <t>ヘンソウ</t>
    </rPh>
    <rPh sb="7" eb="9">
      <t>オデイ</t>
    </rPh>
    <rPh sb="9" eb="11">
      <t>ノウド</t>
    </rPh>
    <phoneticPr fontId="13"/>
  </si>
  <si>
    <r>
      <t>・X</t>
    </r>
    <r>
      <rPr>
        <vertAlign val="subscript"/>
        <sz val="10"/>
        <rFont val="ＭＳ 明朝"/>
        <family val="1"/>
        <charset val="128"/>
      </rPr>
      <t>r</t>
    </r>
    <phoneticPr fontId="11"/>
  </si>
  <si>
    <t>反応タンク水温</t>
    <rPh sb="0" eb="2">
      <t>ハンノウ</t>
    </rPh>
    <rPh sb="5" eb="7">
      <t>スイオン</t>
    </rPh>
    <phoneticPr fontId="13"/>
  </si>
  <si>
    <t>・T</t>
    <phoneticPr fontId="11"/>
  </si>
  <si>
    <t>℃</t>
    <phoneticPr fontId="13"/>
  </si>
  <si>
    <t>２．必要酸素量（ＡＯＲ）</t>
    <rPh sb="2" eb="4">
      <t>ヒツヨウ</t>
    </rPh>
    <rPh sb="4" eb="7">
      <t>サンソリョウ</t>
    </rPh>
    <phoneticPr fontId="13"/>
  </si>
  <si>
    <r>
      <t>　必要酸素量ΣD ＝ D</t>
    </r>
    <r>
      <rPr>
        <vertAlign val="subscript"/>
        <sz val="10"/>
        <rFont val="ＭＳ 明朝"/>
        <family val="1"/>
        <charset val="128"/>
      </rPr>
      <t>B</t>
    </r>
    <r>
      <rPr>
        <sz val="10"/>
        <rFont val="ＭＳ 明朝"/>
        <family val="1"/>
        <charset val="128"/>
      </rPr>
      <t xml:space="preserve"> ＋ D</t>
    </r>
    <r>
      <rPr>
        <vertAlign val="subscript"/>
        <sz val="10"/>
        <rFont val="ＭＳ 明朝"/>
        <family val="1"/>
        <charset val="128"/>
      </rPr>
      <t>N</t>
    </r>
    <r>
      <rPr>
        <sz val="10"/>
        <rFont val="ＭＳ 明朝"/>
        <family val="1"/>
        <charset val="128"/>
      </rPr>
      <t xml:space="preserve"> ＋ D</t>
    </r>
    <r>
      <rPr>
        <vertAlign val="subscript"/>
        <sz val="10"/>
        <rFont val="ＭＳ 明朝"/>
        <family val="1"/>
        <charset val="128"/>
      </rPr>
      <t>E</t>
    </r>
    <r>
      <rPr>
        <sz val="10"/>
        <rFont val="ＭＳ 明朝"/>
        <family val="1"/>
        <charset val="128"/>
      </rPr>
      <t xml:space="preserve"> ＋ D</t>
    </r>
    <r>
      <rPr>
        <vertAlign val="subscript"/>
        <sz val="10"/>
        <rFont val="ＭＳ 明朝"/>
        <family val="1"/>
        <charset val="128"/>
      </rPr>
      <t>O</t>
    </r>
    <rPh sb="1" eb="3">
      <t>ヒツヨウ</t>
    </rPh>
    <rPh sb="3" eb="6">
      <t>サンソリョウ</t>
    </rPh>
    <phoneticPr fontId="13"/>
  </si>
  <si>
    <r>
      <t>D</t>
    </r>
    <r>
      <rPr>
        <vertAlign val="subscript"/>
        <sz val="10"/>
        <rFont val="ＭＳ 明朝"/>
        <family val="1"/>
        <charset val="128"/>
      </rPr>
      <t>B</t>
    </r>
    <phoneticPr fontId="13"/>
  </si>
  <si>
    <t>有機物の酸化による酸素消費量</t>
    <rPh sb="0" eb="3">
      <t>ユウキブツ</t>
    </rPh>
    <rPh sb="4" eb="6">
      <t>サンカ</t>
    </rPh>
    <rPh sb="9" eb="11">
      <t>サンソ</t>
    </rPh>
    <rPh sb="11" eb="14">
      <t>ショウヒリョウ</t>
    </rPh>
    <phoneticPr fontId="13"/>
  </si>
  <si>
    <r>
      <t>D</t>
    </r>
    <r>
      <rPr>
        <vertAlign val="subscript"/>
        <sz val="10"/>
        <rFont val="ＭＳ 明朝"/>
        <family val="1"/>
        <charset val="128"/>
      </rPr>
      <t>N</t>
    </r>
    <phoneticPr fontId="13"/>
  </si>
  <si>
    <t>硝化による酸素消費量</t>
    <rPh sb="0" eb="2">
      <t>ショウカ</t>
    </rPh>
    <rPh sb="5" eb="7">
      <t>サンソ</t>
    </rPh>
    <rPh sb="7" eb="10">
      <t>ショウヒリョウ</t>
    </rPh>
    <phoneticPr fontId="13"/>
  </si>
  <si>
    <r>
      <t>D</t>
    </r>
    <r>
      <rPr>
        <vertAlign val="subscript"/>
        <sz val="10"/>
        <rFont val="ＭＳ 明朝"/>
        <family val="1"/>
        <charset val="128"/>
      </rPr>
      <t>E</t>
    </r>
    <r>
      <rPr>
        <sz val="10"/>
        <rFont val="ＭＳ 明朝"/>
        <family val="1"/>
        <charset val="128"/>
      </rPr>
      <t xml:space="preserve"> </t>
    </r>
    <phoneticPr fontId="13"/>
  </si>
  <si>
    <t>内生呼吸に必要な酸素量</t>
    <rPh sb="0" eb="1">
      <t>ナイ</t>
    </rPh>
    <rPh sb="1" eb="2">
      <t>セイ</t>
    </rPh>
    <rPh sb="2" eb="4">
      <t>コキュウ</t>
    </rPh>
    <rPh sb="5" eb="7">
      <t>ヒツヨウ</t>
    </rPh>
    <rPh sb="8" eb="11">
      <t>サンソリョウ</t>
    </rPh>
    <phoneticPr fontId="13"/>
  </si>
  <si>
    <r>
      <t>D</t>
    </r>
    <r>
      <rPr>
        <vertAlign val="subscript"/>
        <sz val="10"/>
        <rFont val="ＭＳ 明朝"/>
        <family val="1"/>
        <charset val="128"/>
      </rPr>
      <t>O</t>
    </r>
    <phoneticPr fontId="13"/>
  </si>
  <si>
    <t>溶存酸素濃度維持に必要な酸素量</t>
    <rPh sb="0" eb="1">
      <t>ヨウ</t>
    </rPh>
    <rPh sb="1" eb="2">
      <t>ゾン</t>
    </rPh>
    <rPh sb="2" eb="4">
      <t>サンソ</t>
    </rPh>
    <rPh sb="4" eb="6">
      <t>ノウド</t>
    </rPh>
    <rPh sb="6" eb="8">
      <t>イジ</t>
    </rPh>
    <rPh sb="9" eb="11">
      <t>ヒツヨウ</t>
    </rPh>
    <rPh sb="12" eb="15">
      <t>サンソリョウ</t>
    </rPh>
    <phoneticPr fontId="13"/>
  </si>
  <si>
    <t>（1）有機物の酸化による酸素消費量</t>
    <rPh sb="3" eb="6">
      <t>ユウキブツ</t>
    </rPh>
    <rPh sb="12" eb="14">
      <t>サンソ</t>
    </rPh>
    <rPh sb="14" eb="17">
      <t>ショウヒリョウ</t>
    </rPh>
    <phoneticPr fontId="13"/>
  </si>
  <si>
    <r>
      <t>D</t>
    </r>
    <r>
      <rPr>
        <vertAlign val="subscript"/>
        <sz val="10"/>
        <rFont val="ＭＳ 明朝"/>
        <family val="1"/>
        <charset val="128"/>
      </rPr>
      <t>B</t>
    </r>
    <r>
      <rPr>
        <sz val="10"/>
        <rFont val="ＭＳ 明朝"/>
        <family val="1"/>
        <charset val="128"/>
      </rPr>
      <t>＝｛(C</t>
    </r>
    <r>
      <rPr>
        <vertAlign val="subscript"/>
        <sz val="10"/>
        <rFont val="ＭＳ 明朝"/>
        <family val="1"/>
        <charset val="128"/>
      </rPr>
      <t>BOD,in</t>
    </r>
    <r>
      <rPr>
        <sz val="10"/>
        <rFont val="ＭＳ 明朝"/>
        <family val="1"/>
        <charset val="128"/>
      </rPr>
      <t>－C</t>
    </r>
    <r>
      <rPr>
        <vertAlign val="subscript"/>
        <sz val="10"/>
        <rFont val="ＭＳ 明朝"/>
        <family val="1"/>
        <charset val="128"/>
      </rPr>
      <t>BOD,eff</t>
    </r>
    <r>
      <rPr>
        <sz val="10"/>
        <rFont val="ＭＳ 明朝"/>
        <family val="1"/>
        <charset val="128"/>
      </rPr>
      <t>)×Q</t>
    </r>
    <r>
      <rPr>
        <vertAlign val="subscript"/>
        <sz val="10"/>
        <rFont val="ＭＳ 明朝"/>
        <family val="1"/>
        <charset val="128"/>
      </rPr>
      <t>in</t>
    </r>
    <r>
      <rPr>
        <sz val="10"/>
        <rFont val="ＭＳ 明朝"/>
        <family val="1"/>
        <charset val="128"/>
      </rPr>
      <t>×10</t>
    </r>
    <r>
      <rPr>
        <vertAlign val="superscript"/>
        <sz val="10"/>
        <rFont val="ＭＳ 明朝"/>
        <family val="1"/>
        <charset val="128"/>
      </rPr>
      <t>-3</t>
    </r>
    <r>
      <rPr>
        <sz val="10"/>
        <rFont val="ＭＳ 明朝"/>
        <family val="1"/>
        <charset val="128"/>
      </rPr>
      <t>－（L</t>
    </r>
    <r>
      <rPr>
        <vertAlign val="subscript"/>
        <sz val="10"/>
        <rFont val="ＭＳ 明朝"/>
        <family val="1"/>
        <charset val="128"/>
      </rPr>
      <t>NOX,DN</t>
    </r>
    <r>
      <rPr>
        <sz val="10"/>
        <rFont val="ＭＳ 明朝"/>
        <family val="1"/>
        <charset val="128"/>
      </rPr>
      <t>－L</t>
    </r>
    <r>
      <rPr>
        <vertAlign val="subscript"/>
        <sz val="10"/>
        <rFont val="ＭＳ 明朝"/>
        <family val="1"/>
        <charset val="128"/>
      </rPr>
      <t>NOX,A</t>
    </r>
    <r>
      <rPr>
        <sz val="10"/>
        <rFont val="ＭＳ 明朝"/>
        <family val="1"/>
        <charset val="128"/>
      </rPr>
      <t>）×k｝×A</t>
    </r>
    <phoneticPr fontId="13"/>
  </si>
  <si>
    <r>
      <t>C</t>
    </r>
    <r>
      <rPr>
        <vertAlign val="subscript"/>
        <sz val="10"/>
        <rFont val="ＭＳ 明朝"/>
        <family val="1"/>
        <charset val="128"/>
      </rPr>
      <t>BOD,in</t>
    </r>
    <phoneticPr fontId="13"/>
  </si>
  <si>
    <t>：</t>
    <phoneticPr fontId="11"/>
  </si>
  <si>
    <t>反応タンク流入BOD濃度 (mg/L)</t>
  </si>
  <si>
    <t>→</t>
    <phoneticPr fontId="11"/>
  </si>
  <si>
    <r>
      <t>C</t>
    </r>
    <r>
      <rPr>
        <vertAlign val="subscript"/>
        <sz val="10"/>
        <rFont val="ＭＳ 明朝"/>
        <family val="1"/>
        <charset val="128"/>
      </rPr>
      <t>BOD,eff</t>
    </r>
    <phoneticPr fontId="13"/>
  </si>
  <si>
    <t>反応タンク流出BOD濃度 (mg/L)</t>
  </si>
  <si>
    <r>
      <t>Q</t>
    </r>
    <r>
      <rPr>
        <vertAlign val="subscript"/>
        <sz val="10"/>
        <rFont val="ＭＳ 明朝"/>
        <family val="1"/>
        <charset val="128"/>
      </rPr>
      <t>in</t>
    </r>
    <phoneticPr fontId="13"/>
  </si>
  <si>
    <r>
      <t>流入水量 (m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/日)</t>
    </r>
    <rPh sb="9" eb="10">
      <t>ニチ</t>
    </rPh>
    <phoneticPr fontId="13"/>
  </si>
  <si>
    <r>
      <t>L</t>
    </r>
    <r>
      <rPr>
        <vertAlign val="subscript"/>
        <sz val="10"/>
        <rFont val="ＭＳ 明朝"/>
        <family val="1"/>
        <charset val="128"/>
      </rPr>
      <t>NOX,DN</t>
    </r>
    <phoneticPr fontId="13"/>
  </si>
  <si>
    <t>：</t>
    <phoneticPr fontId="11"/>
  </si>
  <si>
    <r>
      <t>無酸素タンクNO</t>
    </r>
    <r>
      <rPr>
        <vertAlign val="subscript"/>
        <sz val="10"/>
        <rFont val="ＭＳ 明朝"/>
        <family val="1"/>
        <charset val="128"/>
      </rPr>
      <t>T</t>
    </r>
    <r>
      <rPr>
        <sz val="10"/>
        <rFont val="ＭＳ 明朝"/>
        <family val="1"/>
        <charset val="128"/>
      </rPr>
      <t>-N負荷量（kg/日）</t>
    </r>
    <rPh sb="0" eb="3">
      <t>ムサンソ</t>
    </rPh>
    <rPh sb="11" eb="13">
      <t>フカ</t>
    </rPh>
    <rPh sb="13" eb="14">
      <t>リョウ</t>
    </rPh>
    <rPh sb="18" eb="19">
      <t>ニチ</t>
    </rPh>
    <phoneticPr fontId="13"/>
  </si>
  <si>
    <t>→</t>
    <phoneticPr fontId="11"/>
  </si>
  <si>
    <t>kg/日</t>
    <rPh sb="3" eb="4">
      <t>ヒ</t>
    </rPh>
    <phoneticPr fontId="11"/>
  </si>
  <si>
    <r>
      <t>L</t>
    </r>
    <r>
      <rPr>
        <vertAlign val="subscript"/>
        <sz val="10"/>
        <rFont val="ＭＳ 明朝"/>
        <family val="1"/>
        <charset val="128"/>
      </rPr>
      <t>NOX,A</t>
    </r>
    <phoneticPr fontId="13"/>
  </si>
  <si>
    <r>
      <t>無酸素タンクNO</t>
    </r>
    <r>
      <rPr>
        <vertAlign val="subscript"/>
        <sz val="10"/>
        <rFont val="ＭＳ 明朝"/>
        <family val="1"/>
        <charset val="128"/>
      </rPr>
      <t>T</t>
    </r>
    <r>
      <rPr>
        <sz val="10"/>
        <rFont val="ＭＳ 明朝"/>
        <family val="1"/>
        <charset val="128"/>
      </rPr>
      <t>-N流出量（kg/日）</t>
    </r>
    <rPh sb="0" eb="3">
      <t>ムサンソ</t>
    </rPh>
    <rPh sb="11" eb="13">
      <t>リュウシュツ</t>
    </rPh>
    <rPh sb="13" eb="14">
      <t>リョウ</t>
    </rPh>
    <rPh sb="18" eb="19">
      <t>ニチ</t>
    </rPh>
    <phoneticPr fontId="13"/>
  </si>
  <si>
    <t>脱窒によるBOD消費は0として、余裕側（必要空気量は多め）の計算を行う。</t>
    <rPh sb="0" eb="2">
      <t>ダッチツ</t>
    </rPh>
    <rPh sb="8" eb="10">
      <t>ショウヒ</t>
    </rPh>
    <rPh sb="16" eb="18">
      <t>ヨユウ</t>
    </rPh>
    <rPh sb="18" eb="19">
      <t>ガワ</t>
    </rPh>
    <rPh sb="20" eb="22">
      <t>ヒツヨウ</t>
    </rPh>
    <rPh sb="22" eb="24">
      <t>クウキ</t>
    </rPh>
    <rPh sb="24" eb="25">
      <t>リョウ</t>
    </rPh>
    <rPh sb="26" eb="27">
      <t>オオ</t>
    </rPh>
    <rPh sb="30" eb="32">
      <t>ケイサン</t>
    </rPh>
    <rPh sb="33" eb="34">
      <t>オコナ</t>
    </rPh>
    <phoneticPr fontId="11"/>
  </si>
  <si>
    <t>k</t>
    <phoneticPr fontId="13"/>
  </si>
  <si>
    <t>脱窒により消費されるBOD量（kgBOD/kgN）　</t>
    <rPh sb="0" eb="2">
      <t>ダッチツ</t>
    </rPh>
    <rPh sb="5" eb="7">
      <t>ショウヒ</t>
    </rPh>
    <rPh sb="13" eb="14">
      <t>リョウ</t>
    </rPh>
    <phoneticPr fontId="13"/>
  </si>
  <si>
    <t>→</t>
    <phoneticPr fontId="11"/>
  </si>
  <si>
    <t>⇒　k=2.86　程度であるが、ここでは0とする。</t>
    <rPh sb="9" eb="11">
      <t>テイド</t>
    </rPh>
    <phoneticPr fontId="11"/>
  </si>
  <si>
    <t>A</t>
    <phoneticPr fontId="11"/>
  </si>
  <si>
    <t>：</t>
    <phoneticPr fontId="11"/>
  </si>
  <si>
    <t>除去BOD当りに必要な酸素量</t>
    <rPh sb="8" eb="10">
      <t>ヒツヨウ</t>
    </rPh>
    <phoneticPr fontId="13"/>
  </si>
  <si>
    <r>
      <t xml:space="preserve"> kgO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/kgBOD</t>
    </r>
    <phoneticPr fontId="13"/>
  </si>
  <si>
    <r>
      <t>D</t>
    </r>
    <r>
      <rPr>
        <vertAlign val="subscript"/>
        <sz val="10"/>
        <rFont val="ＭＳ 明朝"/>
        <family val="1"/>
        <charset val="128"/>
      </rPr>
      <t>B</t>
    </r>
    <r>
      <rPr>
        <sz val="10"/>
        <rFont val="ＭＳ 明朝"/>
        <family val="1"/>
        <charset val="128"/>
      </rPr>
      <t>＝｛（</t>
    </r>
    <phoneticPr fontId="13"/>
  </si>
  <si>
    <t>－</t>
    <phoneticPr fontId="13"/>
  </si>
  <si>
    <t>）×</t>
    <phoneticPr fontId="13"/>
  </si>
  <si>
    <r>
      <t>×10</t>
    </r>
    <r>
      <rPr>
        <vertAlign val="superscript"/>
        <sz val="10"/>
        <rFont val="ＭＳ 明朝"/>
        <family val="1"/>
        <charset val="128"/>
      </rPr>
      <t>－3</t>
    </r>
    <r>
      <rPr>
        <sz val="10"/>
        <rFont val="ＭＳ 明朝"/>
        <family val="1"/>
        <charset val="128"/>
      </rPr>
      <t>－（</t>
    </r>
    <phoneticPr fontId="13"/>
  </si>
  <si>
    <t>｝×</t>
    <phoneticPr fontId="13"/>
  </si>
  <si>
    <t>＝</t>
    <phoneticPr fontId="13"/>
  </si>
  <si>
    <r>
      <t>kgO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/日</t>
    </r>
    <rPh sb="5" eb="6">
      <t>ヒ</t>
    </rPh>
    <phoneticPr fontId="13"/>
  </si>
  <si>
    <t>（2）硝化による酸素消費量</t>
    <rPh sb="3" eb="5">
      <t>ショウカ</t>
    </rPh>
    <rPh sb="8" eb="10">
      <t>サンソ</t>
    </rPh>
    <rPh sb="10" eb="12">
      <t>ショウヒ</t>
    </rPh>
    <rPh sb="12" eb="13">
      <t>リョウ</t>
    </rPh>
    <phoneticPr fontId="13"/>
  </si>
  <si>
    <r>
      <t>D</t>
    </r>
    <r>
      <rPr>
        <vertAlign val="subscript"/>
        <sz val="10"/>
        <rFont val="ＭＳ 明朝"/>
        <family val="1"/>
        <charset val="128"/>
      </rPr>
      <t>N</t>
    </r>
    <r>
      <rPr>
        <sz val="10"/>
        <rFont val="ＭＳ 明朝"/>
        <family val="1"/>
        <charset val="128"/>
      </rPr>
      <t>＝4.57×硝化したKj-N量</t>
    </r>
    <rPh sb="8" eb="10">
      <t>ショウカ</t>
    </rPh>
    <rPh sb="16" eb="17">
      <t>リョウ</t>
    </rPh>
    <phoneticPr fontId="13"/>
  </si>
  <si>
    <t>・</t>
    <phoneticPr fontId="11"/>
  </si>
  <si>
    <r>
      <t>4.57 ： 単位量当たりのアンモニア性窒素の硝化に必要な酸素量（kgO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/kgNH</t>
    </r>
    <r>
      <rPr>
        <vertAlign val="subscript"/>
        <sz val="10"/>
        <rFont val="ＭＳ 明朝"/>
        <family val="1"/>
        <charset val="128"/>
      </rPr>
      <t>4</t>
    </r>
    <r>
      <rPr>
        <sz val="10"/>
        <rFont val="ＭＳ 明朝"/>
        <family val="1"/>
        <charset val="128"/>
      </rPr>
      <t>-N）</t>
    </r>
    <rPh sb="7" eb="9">
      <t>タンイ</t>
    </rPh>
    <rPh sb="9" eb="10">
      <t>リョウ</t>
    </rPh>
    <rPh sb="10" eb="11">
      <t>ア</t>
    </rPh>
    <rPh sb="19" eb="20">
      <t>セイ</t>
    </rPh>
    <rPh sb="20" eb="22">
      <t>チッソ</t>
    </rPh>
    <rPh sb="23" eb="25">
      <t>ショウカ</t>
    </rPh>
    <rPh sb="26" eb="28">
      <t>ヒツヨウ</t>
    </rPh>
    <rPh sb="29" eb="31">
      <t>サンソ</t>
    </rPh>
    <rPh sb="31" eb="32">
      <t>リョウ</t>
    </rPh>
    <phoneticPr fontId="13"/>
  </si>
  <si>
    <t>・</t>
    <phoneticPr fontId="11"/>
  </si>
  <si>
    <t>硝化したKj-N量＝（流入水Kj-N量）－（流出水Kj-N量）－（余剰汚泥に転換されたKj-N量）</t>
    <rPh sb="0" eb="2">
      <t>ショウカ</t>
    </rPh>
    <rPh sb="8" eb="9">
      <t>リョウ</t>
    </rPh>
    <rPh sb="11" eb="13">
      <t>リュウニュウ</t>
    </rPh>
    <rPh sb="13" eb="14">
      <t>スイ</t>
    </rPh>
    <rPh sb="18" eb="19">
      <t>リョウ</t>
    </rPh>
    <rPh sb="22" eb="24">
      <t>リュウシュツ</t>
    </rPh>
    <rPh sb="24" eb="25">
      <t>スイ</t>
    </rPh>
    <rPh sb="29" eb="30">
      <t>リョウ</t>
    </rPh>
    <rPh sb="33" eb="35">
      <t>ヨジョウ</t>
    </rPh>
    <rPh sb="35" eb="37">
      <t>オデイ</t>
    </rPh>
    <rPh sb="38" eb="40">
      <t>テンカン</t>
    </rPh>
    <rPh sb="47" eb="48">
      <t>リョウ</t>
    </rPh>
    <phoneticPr fontId="13"/>
  </si>
  <si>
    <r>
      <t>流入水Kj-N量＝Qin・C</t>
    </r>
    <r>
      <rPr>
        <vertAlign val="subscript"/>
        <sz val="10"/>
        <rFont val="ＭＳ 明朝"/>
        <family val="1"/>
        <charset val="128"/>
      </rPr>
      <t>Kj,in</t>
    </r>
    <r>
      <rPr>
        <sz val="10"/>
        <rFont val="ＭＳ 明朝"/>
        <family val="1"/>
        <charset val="128"/>
      </rPr>
      <t>×10</t>
    </r>
    <r>
      <rPr>
        <vertAlign val="superscript"/>
        <sz val="10"/>
        <rFont val="ＭＳ 明朝"/>
        <family val="1"/>
        <charset val="128"/>
      </rPr>
      <t>－3</t>
    </r>
    <rPh sb="0" eb="2">
      <t>リュウニュウ</t>
    </rPh>
    <rPh sb="2" eb="3">
      <t>スイ</t>
    </rPh>
    <rPh sb="7" eb="8">
      <t>リョウ</t>
    </rPh>
    <phoneticPr fontId="13"/>
  </si>
  <si>
    <t>＝</t>
    <phoneticPr fontId="13"/>
  </si>
  <si>
    <t>×</t>
    <phoneticPr fontId="13"/>
  </si>
  <si>
    <r>
      <t>×10</t>
    </r>
    <r>
      <rPr>
        <vertAlign val="superscript"/>
        <sz val="10"/>
        <rFont val="ＭＳ 明朝"/>
        <family val="1"/>
        <charset val="128"/>
      </rPr>
      <t>－3</t>
    </r>
    <phoneticPr fontId="13"/>
  </si>
  <si>
    <t>kgN/日</t>
    <rPh sb="4" eb="5">
      <t>ニチ</t>
    </rPh>
    <phoneticPr fontId="13"/>
  </si>
  <si>
    <r>
      <t>流出水Kj-N量＝Qin・C</t>
    </r>
    <r>
      <rPr>
        <vertAlign val="subscript"/>
        <sz val="10"/>
        <rFont val="ＭＳ 明朝"/>
        <family val="1"/>
        <charset val="128"/>
      </rPr>
      <t>Kj,eff</t>
    </r>
    <r>
      <rPr>
        <sz val="10"/>
        <rFont val="ＭＳ 明朝"/>
        <family val="1"/>
        <charset val="128"/>
      </rPr>
      <t>×10</t>
    </r>
    <r>
      <rPr>
        <vertAlign val="superscript"/>
        <sz val="10"/>
        <rFont val="ＭＳ 明朝"/>
        <family val="1"/>
        <charset val="128"/>
      </rPr>
      <t>－3</t>
    </r>
    <rPh sb="0" eb="2">
      <t>リュウシュツ</t>
    </rPh>
    <rPh sb="2" eb="3">
      <t>スイ</t>
    </rPh>
    <rPh sb="7" eb="8">
      <t>リョウ</t>
    </rPh>
    <phoneticPr fontId="13"/>
  </si>
  <si>
    <t>＝</t>
    <phoneticPr fontId="13"/>
  </si>
  <si>
    <r>
      <t>C</t>
    </r>
    <r>
      <rPr>
        <vertAlign val="subscript"/>
        <sz val="10"/>
        <rFont val="ＭＳ 明朝"/>
        <family val="1"/>
        <charset val="128"/>
      </rPr>
      <t>Kj,in</t>
    </r>
    <phoneticPr fontId="13"/>
  </si>
  <si>
    <r>
      <t>C</t>
    </r>
    <r>
      <rPr>
        <vertAlign val="subscript"/>
        <sz val="10"/>
        <rFont val="ＭＳ 明朝"/>
        <family val="1"/>
        <charset val="128"/>
      </rPr>
      <t>Kj,eff</t>
    </r>
    <phoneticPr fontId="13"/>
  </si>
  <si>
    <t>Qin</t>
    <phoneticPr fontId="13"/>
  </si>
  <si>
    <t>・</t>
    <phoneticPr fontId="11"/>
  </si>
  <si>
    <r>
      <t>余剰汚泥に転換されたKj-N量＝余剰汚泥量×N</t>
    </r>
    <r>
      <rPr>
        <vertAlign val="subscript"/>
        <sz val="10"/>
        <rFont val="ＭＳ 明朝"/>
        <family val="1"/>
        <charset val="128"/>
      </rPr>
      <t>X</t>
    </r>
    <rPh sb="0" eb="2">
      <t>ヨジョウ</t>
    </rPh>
    <rPh sb="2" eb="4">
      <t>オデイ</t>
    </rPh>
    <rPh sb="5" eb="7">
      <t>テンカン</t>
    </rPh>
    <rPh sb="14" eb="15">
      <t>リョウ</t>
    </rPh>
    <rPh sb="16" eb="18">
      <t>ヨジョウ</t>
    </rPh>
    <rPh sb="18" eb="20">
      <t>オデイ</t>
    </rPh>
    <rPh sb="20" eb="21">
      <t>リョウ</t>
    </rPh>
    <phoneticPr fontId="13"/>
  </si>
  <si>
    <r>
      <t>N</t>
    </r>
    <r>
      <rPr>
        <vertAlign val="subscript"/>
        <sz val="10"/>
        <rFont val="ＭＳ 明朝"/>
        <family val="1"/>
        <charset val="128"/>
      </rPr>
      <t>X</t>
    </r>
    <r>
      <rPr>
        <sz val="10"/>
        <rFont val="ＭＳ 明朝"/>
        <family val="1"/>
        <charset val="128"/>
      </rPr>
      <t xml:space="preserve"> ： 活性汚泥窒素含有率→</t>
    </r>
    <rPh sb="5" eb="7">
      <t>カッセイ</t>
    </rPh>
    <rPh sb="7" eb="9">
      <t>オデイ</t>
    </rPh>
    <rPh sb="9" eb="11">
      <t>チッソ</t>
    </rPh>
    <rPh sb="11" eb="13">
      <t>ガンユウ</t>
    </rPh>
    <rPh sb="13" eb="14">
      <t>リツ</t>
    </rPh>
    <phoneticPr fontId="13"/>
  </si>
  <si>
    <t>％</t>
    <phoneticPr fontId="13"/>
  </si>
  <si>
    <t>余剰汚泥量</t>
  </si>
  <si>
    <r>
      <t>（a・C</t>
    </r>
    <r>
      <rPr>
        <vertAlign val="subscript"/>
        <sz val="10"/>
        <rFont val="ＭＳ 明朝"/>
        <family val="1"/>
        <charset val="128"/>
      </rPr>
      <t>S-BOD,in</t>
    </r>
    <r>
      <rPr>
        <sz val="10"/>
        <rFont val="ＭＳ 明朝"/>
        <family val="1"/>
        <charset val="128"/>
      </rPr>
      <t>＋b・C</t>
    </r>
    <r>
      <rPr>
        <vertAlign val="subscript"/>
        <sz val="10"/>
        <rFont val="ＭＳ 明朝"/>
        <family val="1"/>
        <charset val="128"/>
      </rPr>
      <t>SS,in</t>
    </r>
    <r>
      <rPr>
        <sz val="10"/>
        <rFont val="ＭＳ 明朝"/>
        <family val="1"/>
        <charset val="128"/>
      </rPr>
      <t>－c・τ</t>
    </r>
    <r>
      <rPr>
        <vertAlign val="subscript"/>
        <sz val="10"/>
        <rFont val="ＭＳ 明朝"/>
        <family val="1"/>
        <charset val="128"/>
      </rPr>
      <t>A</t>
    </r>
    <r>
      <rPr>
        <sz val="10"/>
        <rFont val="ＭＳ 明朝"/>
        <family val="1"/>
        <charset val="128"/>
      </rPr>
      <t>・X）・Qin</t>
    </r>
    <phoneticPr fontId="13"/>
  </si>
  <si>
    <t>（</t>
    <phoneticPr fontId="13"/>
  </si>
  <si>
    <t>＋</t>
    <phoneticPr fontId="13"/>
  </si>
  <si>
    <t>×</t>
    <phoneticPr fontId="13"/>
  </si>
  <si>
    <r>
      <t>×10</t>
    </r>
    <r>
      <rPr>
        <vertAlign val="superscript"/>
        <sz val="10"/>
        <color indexed="8"/>
        <rFont val="ＭＳ 明朝"/>
        <family val="1"/>
        <charset val="128"/>
      </rPr>
      <t>－3</t>
    </r>
    <phoneticPr fontId="13"/>
  </si>
  <si>
    <t>kg</t>
    <phoneticPr fontId="13"/>
  </si>
  <si>
    <t>a</t>
    <phoneticPr fontId="11"/>
  </si>
  <si>
    <t>溶解性BODに対する汚泥転換率</t>
    <rPh sb="0" eb="3">
      <t>ヨウカイセイ</t>
    </rPh>
    <rPh sb="7" eb="8">
      <t>タイ</t>
    </rPh>
    <rPh sb="10" eb="12">
      <t>オデイ</t>
    </rPh>
    <rPh sb="12" eb="14">
      <t>テンカン</t>
    </rPh>
    <rPh sb="14" eb="15">
      <t>リツ</t>
    </rPh>
    <phoneticPr fontId="11"/>
  </si>
  <si>
    <t>gMLSS/gS-BOD</t>
    <phoneticPr fontId="11"/>
  </si>
  <si>
    <t>b</t>
    <phoneticPr fontId="11"/>
  </si>
  <si>
    <t>SSに対する汚泥転換率</t>
    <rPh sb="3" eb="4">
      <t>タイ</t>
    </rPh>
    <rPh sb="6" eb="8">
      <t>オデイ</t>
    </rPh>
    <rPh sb="8" eb="10">
      <t>テンカン</t>
    </rPh>
    <rPh sb="10" eb="11">
      <t>リツ</t>
    </rPh>
    <phoneticPr fontId="11"/>
  </si>
  <si>
    <t>gMLSS/gS-SS</t>
    <phoneticPr fontId="11"/>
  </si>
  <si>
    <t>c</t>
    <phoneticPr fontId="11"/>
  </si>
  <si>
    <t>活性汚泥微生物の内生呼吸による減量を表す係数</t>
    <rPh sb="0" eb="2">
      <t>カッセイ</t>
    </rPh>
    <rPh sb="2" eb="4">
      <t>オデイ</t>
    </rPh>
    <rPh sb="4" eb="7">
      <t>ビセイブツ</t>
    </rPh>
    <rPh sb="8" eb="10">
      <t>ナイセイ</t>
    </rPh>
    <rPh sb="10" eb="12">
      <t>コキュウ</t>
    </rPh>
    <rPh sb="15" eb="17">
      <t>ゲンリョウ</t>
    </rPh>
    <rPh sb="18" eb="19">
      <t>アラワ</t>
    </rPh>
    <rPh sb="20" eb="22">
      <t>ケイスウ</t>
    </rPh>
    <phoneticPr fontId="11"/>
  </si>
  <si>
    <t>/日</t>
    <rPh sb="1" eb="2">
      <t>ニチ</t>
    </rPh>
    <phoneticPr fontId="11"/>
  </si>
  <si>
    <r>
      <t>τ</t>
    </r>
    <r>
      <rPr>
        <vertAlign val="subscript"/>
        <sz val="10"/>
        <rFont val="ＭＳ 明朝"/>
        <family val="1"/>
        <charset val="128"/>
      </rPr>
      <t>A</t>
    </r>
    <phoneticPr fontId="11"/>
  </si>
  <si>
    <t>好気部の水理学的滞留時間(好気槽容量／流入水量）</t>
    <rPh sb="0" eb="1">
      <t>コウ</t>
    </rPh>
    <rPh sb="1" eb="2">
      <t>キ</t>
    </rPh>
    <rPh sb="2" eb="3">
      <t>ブ</t>
    </rPh>
    <rPh sb="4" eb="8">
      <t>スイリガクテキ</t>
    </rPh>
    <rPh sb="8" eb="10">
      <t>タイリュウ</t>
    </rPh>
    <rPh sb="10" eb="12">
      <t>ジカン</t>
    </rPh>
    <rPh sb="13" eb="14">
      <t>コウ</t>
    </rPh>
    <rPh sb="14" eb="15">
      <t>キ</t>
    </rPh>
    <rPh sb="15" eb="16">
      <t>ソウ</t>
    </rPh>
    <rPh sb="16" eb="18">
      <t>ヨウリョウ</t>
    </rPh>
    <rPh sb="19" eb="21">
      <t>リュウニュウ</t>
    </rPh>
    <rPh sb="21" eb="23">
      <t>スイリョウ</t>
    </rPh>
    <phoneticPr fontId="11"/>
  </si>
  <si>
    <t>日</t>
    <rPh sb="0" eb="1">
      <t>ヒ</t>
    </rPh>
    <phoneticPr fontId="11"/>
  </si>
  <si>
    <r>
      <t>C</t>
    </r>
    <r>
      <rPr>
        <vertAlign val="subscript"/>
        <sz val="10"/>
        <rFont val="ＭＳ 明朝"/>
        <family val="1"/>
        <charset val="128"/>
      </rPr>
      <t>S-BOD,in</t>
    </r>
    <r>
      <rPr>
        <sz val="10"/>
        <rFont val="ＭＳ 明朝"/>
        <family val="1"/>
        <charset val="128"/>
      </rPr>
      <t xml:space="preserve"> </t>
    </r>
    <phoneticPr fontId="13"/>
  </si>
  <si>
    <t>：</t>
    <phoneticPr fontId="11"/>
  </si>
  <si>
    <t>Ｘ</t>
    <phoneticPr fontId="11"/>
  </si>
  <si>
    <t>mg/L</t>
    <phoneticPr fontId="13"/>
  </si>
  <si>
    <r>
      <t>C</t>
    </r>
    <r>
      <rPr>
        <vertAlign val="subscript"/>
        <sz val="10"/>
        <rFont val="ＭＳ 明朝"/>
        <family val="1"/>
        <charset val="128"/>
      </rPr>
      <t>SS,in</t>
    </r>
    <phoneticPr fontId="13"/>
  </si>
  <si>
    <t>→</t>
    <phoneticPr fontId="11"/>
  </si>
  <si>
    <t>Qin</t>
    <phoneticPr fontId="13"/>
  </si>
  <si>
    <t>余剰汚泥に転換されたKj-N量＝</t>
    <rPh sb="0" eb="2">
      <t>ヨジョウ</t>
    </rPh>
    <rPh sb="2" eb="4">
      <t>オデイ</t>
    </rPh>
    <rPh sb="5" eb="7">
      <t>テンカン</t>
    </rPh>
    <rPh sb="14" eb="15">
      <t>リョウ</t>
    </rPh>
    <phoneticPr fontId="13"/>
  </si>
  <si>
    <t>硝化したKj-N量＝</t>
    <rPh sb="0" eb="2">
      <t>ショウカ</t>
    </rPh>
    <rPh sb="8" eb="9">
      <t>リョウ</t>
    </rPh>
    <phoneticPr fontId="13"/>
  </si>
  <si>
    <r>
      <t>D</t>
    </r>
    <r>
      <rPr>
        <vertAlign val="subscript"/>
        <sz val="10"/>
        <rFont val="ＭＳ 明朝"/>
        <family val="1"/>
        <charset val="128"/>
      </rPr>
      <t>N</t>
    </r>
    <r>
      <rPr>
        <sz val="10"/>
        <rFont val="ＭＳ 明朝"/>
        <family val="1"/>
        <charset val="128"/>
      </rPr>
      <t>＝</t>
    </r>
    <phoneticPr fontId="13"/>
  </si>
  <si>
    <t>（3）内生呼吸による酸素消費量</t>
    <rPh sb="3" eb="4">
      <t>ナイ</t>
    </rPh>
    <rPh sb="4" eb="5">
      <t>セイ</t>
    </rPh>
    <rPh sb="5" eb="7">
      <t>コキュウ</t>
    </rPh>
    <rPh sb="10" eb="12">
      <t>サンソ</t>
    </rPh>
    <rPh sb="12" eb="15">
      <t>ショウヒリョウ</t>
    </rPh>
    <phoneticPr fontId="13"/>
  </si>
  <si>
    <r>
      <t>D</t>
    </r>
    <r>
      <rPr>
        <vertAlign val="subscript"/>
        <sz val="10"/>
        <rFont val="ＭＳ 明朝"/>
        <family val="1"/>
        <charset val="128"/>
      </rPr>
      <t>E</t>
    </r>
    <r>
      <rPr>
        <sz val="10"/>
        <rFont val="ＭＳ 明朝"/>
        <family val="1"/>
        <charset val="128"/>
      </rPr>
      <t>＝B・V</t>
    </r>
    <r>
      <rPr>
        <vertAlign val="subscript"/>
        <sz val="10"/>
        <rFont val="ＭＳ 明朝"/>
        <family val="1"/>
        <charset val="128"/>
      </rPr>
      <t>A</t>
    </r>
    <r>
      <rPr>
        <sz val="10"/>
        <rFont val="ＭＳ 明朝"/>
        <family val="1"/>
        <charset val="128"/>
      </rPr>
      <t>・MLVSS</t>
    </r>
    <phoneticPr fontId="13"/>
  </si>
  <si>
    <r>
      <t>B</t>
    </r>
    <r>
      <rPr>
        <sz val="10"/>
        <rFont val="ＭＳ Ｐ明朝"/>
        <family val="1"/>
        <charset val="128"/>
      </rPr>
      <t/>
    </r>
    <phoneticPr fontId="13"/>
  </si>
  <si>
    <t>単位MLVSS当りの内生呼吸による酸素消費量</t>
  </si>
  <si>
    <r>
      <t xml:space="preserve"> kgO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/kgMLVSS/日</t>
    </r>
    <rPh sb="14" eb="15">
      <t>ニチ</t>
    </rPh>
    <phoneticPr fontId="13"/>
  </si>
  <si>
    <r>
      <t>V</t>
    </r>
    <r>
      <rPr>
        <vertAlign val="subscript"/>
        <sz val="10"/>
        <rFont val="ＭＳ 明朝"/>
        <family val="1"/>
        <charset val="128"/>
      </rPr>
      <t>A</t>
    </r>
    <r>
      <rPr>
        <sz val="10"/>
        <rFont val="ＭＳ 明朝"/>
        <family val="1"/>
        <charset val="128"/>
      </rPr>
      <t xml:space="preserve"> </t>
    </r>
    <phoneticPr fontId="13"/>
  </si>
  <si>
    <t>反応タンク好気槽容量</t>
    <phoneticPr fontId="11"/>
  </si>
  <si>
    <t>MLVSS</t>
    <phoneticPr fontId="13"/>
  </si>
  <si>
    <t>活性汚泥有機性微生物（MLSS中の強熱減量）</t>
    <rPh sb="0" eb="2">
      <t>カッセイ</t>
    </rPh>
    <rPh sb="2" eb="4">
      <t>オデイ</t>
    </rPh>
    <rPh sb="4" eb="7">
      <t>ユウキセイ</t>
    </rPh>
    <rPh sb="7" eb="10">
      <t>ビセイブツ</t>
    </rPh>
    <rPh sb="15" eb="16">
      <t>チュウ</t>
    </rPh>
    <rPh sb="17" eb="18">
      <t>キョウ</t>
    </rPh>
    <rPh sb="18" eb="19">
      <t>ネツ</t>
    </rPh>
    <rPh sb="19" eb="21">
      <t>ゲンリョウ</t>
    </rPh>
    <phoneticPr fontId="11"/>
  </si>
  <si>
    <t>MLSS中のMLVSSの割合＝0.8とする。</t>
    <rPh sb="4" eb="5">
      <t>チュウ</t>
    </rPh>
    <rPh sb="12" eb="14">
      <t>ワリアイ</t>
    </rPh>
    <phoneticPr fontId="11"/>
  </si>
  <si>
    <t>MLVSS＝</t>
    <phoneticPr fontId="13"/>
  </si>
  <si>
    <t>×MLSS＝</t>
    <phoneticPr fontId="13"/>
  </si>
  <si>
    <r>
      <t>D</t>
    </r>
    <r>
      <rPr>
        <vertAlign val="subscript"/>
        <sz val="10"/>
        <rFont val="ＭＳ 明朝"/>
        <family val="1"/>
        <charset val="128"/>
      </rPr>
      <t>E</t>
    </r>
    <phoneticPr fontId="13"/>
  </si>
  <si>
    <t>＝</t>
    <phoneticPr fontId="11"/>
  </si>
  <si>
    <r>
      <t>10</t>
    </r>
    <r>
      <rPr>
        <vertAlign val="superscript"/>
        <sz val="10"/>
        <rFont val="ＭＳ 明朝"/>
        <family val="1"/>
        <charset val="128"/>
      </rPr>
      <t>-3</t>
    </r>
    <r>
      <rPr>
        <sz val="10"/>
        <rFont val="ＭＳ 明朝"/>
        <family val="1"/>
        <charset val="128"/>
      </rPr>
      <t xml:space="preserve"> </t>
    </r>
    <phoneticPr fontId="13"/>
  </si>
  <si>
    <t>＝</t>
  </si>
  <si>
    <t>（4）溶存酸素濃度維持に必要な酸素量</t>
    <rPh sb="3" eb="7">
      <t>ヨウゾンサンソ</t>
    </rPh>
    <rPh sb="7" eb="9">
      <t>ノウド</t>
    </rPh>
    <rPh sb="9" eb="11">
      <t>イジ</t>
    </rPh>
    <rPh sb="12" eb="14">
      <t>ヒツヨウ</t>
    </rPh>
    <rPh sb="15" eb="17">
      <t>サンソ</t>
    </rPh>
    <rPh sb="17" eb="18">
      <t>リョウ</t>
    </rPh>
    <phoneticPr fontId="13"/>
  </si>
  <si>
    <r>
      <t>D</t>
    </r>
    <r>
      <rPr>
        <vertAlign val="subscript"/>
        <sz val="10"/>
        <rFont val="ＭＳ 明朝"/>
        <family val="1"/>
        <charset val="128"/>
      </rPr>
      <t>O</t>
    </r>
    <r>
      <rPr>
        <sz val="10"/>
        <rFont val="ＭＳ 明朝"/>
        <family val="1"/>
        <charset val="128"/>
      </rPr>
      <t>=C</t>
    </r>
    <r>
      <rPr>
        <vertAlign val="subscript"/>
        <sz val="10"/>
        <rFont val="ＭＳ 明朝"/>
        <family val="1"/>
        <charset val="128"/>
      </rPr>
      <t>O.A×</t>
    </r>
    <r>
      <rPr>
        <sz val="10"/>
        <rFont val="ＭＳ 明朝"/>
        <family val="1"/>
        <charset val="128"/>
      </rPr>
      <t>(Q</t>
    </r>
    <r>
      <rPr>
        <vertAlign val="subscript"/>
        <sz val="10"/>
        <rFont val="ＭＳ 明朝"/>
        <family val="1"/>
        <charset val="128"/>
      </rPr>
      <t>in</t>
    </r>
    <r>
      <rPr>
        <sz val="10"/>
        <rFont val="ＭＳ 明朝"/>
        <family val="1"/>
        <charset val="128"/>
      </rPr>
      <t>+Q</t>
    </r>
    <r>
      <rPr>
        <vertAlign val="subscript"/>
        <sz val="10"/>
        <rFont val="ＭＳ 明朝"/>
        <family val="1"/>
        <charset val="128"/>
      </rPr>
      <t>r</t>
    </r>
    <r>
      <rPr>
        <sz val="10"/>
        <rFont val="ＭＳ 明朝"/>
        <family val="1"/>
        <charset val="128"/>
      </rPr>
      <t>+Q</t>
    </r>
    <r>
      <rPr>
        <vertAlign val="subscript"/>
        <sz val="10"/>
        <rFont val="ＭＳ 明朝"/>
        <family val="1"/>
        <charset val="128"/>
      </rPr>
      <t>C</t>
    </r>
    <r>
      <rPr>
        <sz val="10"/>
        <rFont val="ＭＳ 明朝"/>
        <family val="1"/>
        <charset val="128"/>
      </rPr>
      <t>)×10</t>
    </r>
    <r>
      <rPr>
        <vertAlign val="superscript"/>
        <sz val="10"/>
        <rFont val="ＭＳ 明朝"/>
        <family val="1"/>
        <charset val="128"/>
      </rPr>
      <t>-3</t>
    </r>
    <phoneticPr fontId="13"/>
  </si>
  <si>
    <r>
      <t>C</t>
    </r>
    <r>
      <rPr>
        <vertAlign val="subscript"/>
        <sz val="10"/>
        <rFont val="ＭＳ 明朝"/>
        <family val="1"/>
        <charset val="128"/>
      </rPr>
      <t>O.A</t>
    </r>
    <phoneticPr fontId="11"/>
  </si>
  <si>
    <t>好気タンク末端の溶存酸素濃度</t>
    <rPh sb="0" eb="2">
      <t>コウキ</t>
    </rPh>
    <rPh sb="5" eb="7">
      <t>マッタン</t>
    </rPh>
    <rPh sb="8" eb="12">
      <t>ヨウゾンサンソ</t>
    </rPh>
    <rPh sb="12" eb="14">
      <t>ノウド</t>
    </rPh>
    <phoneticPr fontId="11"/>
  </si>
  <si>
    <r>
      <t>Q</t>
    </r>
    <r>
      <rPr>
        <vertAlign val="subscript"/>
        <sz val="10"/>
        <rFont val="ＭＳ 明朝"/>
        <family val="1"/>
        <charset val="128"/>
      </rPr>
      <t>in</t>
    </r>
    <phoneticPr fontId="11"/>
  </si>
  <si>
    <t>流入水量</t>
    <rPh sb="0" eb="2">
      <t>リュウニュウ</t>
    </rPh>
    <rPh sb="2" eb="4">
      <t>スイリョウ</t>
    </rPh>
    <phoneticPr fontId="11"/>
  </si>
  <si>
    <r>
      <t>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/日/池</t>
    </r>
    <rPh sb="3" eb="4">
      <t>ニチ</t>
    </rPh>
    <rPh sb="5" eb="6">
      <t>イケ</t>
    </rPh>
    <phoneticPr fontId="13"/>
  </si>
  <si>
    <r>
      <t>Q</t>
    </r>
    <r>
      <rPr>
        <vertAlign val="subscript"/>
        <sz val="10"/>
        <rFont val="ＭＳ 明朝"/>
        <family val="1"/>
        <charset val="128"/>
      </rPr>
      <t>r</t>
    </r>
    <phoneticPr fontId="11"/>
  </si>
  <si>
    <t>返送汚泥量</t>
    <rPh sb="0" eb="2">
      <t>ヘンソウ</t>
    </rPh>
    <rPh sb="2" eb="4">
      <t>オデイ</t>
    </rPh>
    <rPh sb="4" eb="5">
      <t>リョウ</t>
    </rPh>
    <phoneticPr fontId="11"/>
  </si>
  <si>
    <r>
      <t>Q</t>
    </r>
    <r>
      <rPr>
        <vertAlign val="subscript"/>
        <sz val="10"/>
        <rFont val="ＭＳ 明朝"/>
        <family val="1"/>
        <charset val="128"/>
      </rPr>
      <t>C</t>
    </r>
    <phoneticPr fontId="11"/>
  </si>
  <si>
    <t>循環汚水量（見込まないものとする。）</t>
    <rPh sb="0" eb="2">
      <t>ジュンカン</t>
    </rPh>
    <rPh sb="2" eb="4">
      <t>オスイ</t>
    </rPh>
    <rPh sb="4" eb="5">
      <t>リョウ</t>
    </rPh>
    <rPh sb="6" eb="8">
      <t>ミコ</t>
    </rPh>
    <phoneticPr fontId="11"/>
  </si>
  <si>
    <r>
      <t>Q</t>
    </r>
    <r>
      <rPr>
        <vertAlign val="subscript"/>
        <sz val="10"/>
        <rFont val="ＭＳ 明朝"/>
        <family val="1"/>
        <charset val="128"/>
      </rPr>
      <t>r　</t>
    </r>
    <r>
      <rPr>
        <sz val="10"/>
        <rFont val="ＭＳ 明朝"/>
        <family val="1"/>
        <charset val="128"/>
      </rPr>
      <t>=</t>
    </r>
    <phoneticPr fontId="11"/>
  </si>
  <si>
    <t>×</t>
    <phoneticPr fontId="11"/>
  </si>
  <si>
    <r>
      <t>R</t>
    </r>
    <r>
      <rPr>
        <vertAlign val="subscript"/>
        <sz val="10"/>
        <rFont val="ＭＳ 明朝"/>
        <family val="1"/>
        <charset val="128"/>
      </rPr>
      <t>r</t>
    </r>
    <phoneticPr fontId="11"/>
  </si>
  <si>
    <t>=</t>
    <phoneticPr fontId="11"/>
  </si>
  <si>
    <t>返送汚泥比</t>
    <rPh sb="0" eb="2">
      <t>ヘンソウ</t>
    </rPh>
    <rPh sb="2" eb="4">
      <t>オデイ</t>
    </rPh>
    <rPh sb="4" eb="5">
      <t>ヒ</t>
    </rPh>
    <phoneticPr fontId="11"/>
  </si>
  <si>
    <t>X</t>
    <phoneticPr fontId="11"/>
  </si>
  <si>
    <r>
      <t>X</t>
    </r>
    <r>
      <rPr>
        <vertAlign val="subscript"/>
        <sz val="10"/>
        <rFont val="ＭＳ 明朝"/>
        <family val="1"/>
        <charset val="128"/>
      </rPr>
      <t>r</t>
    </r>
    <phoneticPr fontId="11"/>
  </si>
  <si>
    <t>-</t>
    <phoneticPr fontId="11"/>
  </si>
  <si>
    <r>
      <t>D</t>
    </r>
    <r>
      <rPr>
        <vertAlign val="subscript"/>
        <sz val="10"/>
        <rFont val="ＭＳ 明朝"/>
        <family val="1"/>
        <charset val="128"/>
      </rPr>
      <t>O</t>
    </r>
    <r>
      <rPr>
        <sz val="10"/>
        <rFont val="ＭＳ 明朝"/>
        <family val="1"/>
        <charset val="128"/>
      </rPr>
      <t>=</t>
    </r>
    <phoneticPr fontId="11"/>
  </si>
  <si>
    <t>× (</t>
    <phoneticPr fontId="13"/>
  </si>
  <si>
    <t>＋</t>
    <phoneticPr fontId="13"/>
  </si>
  <si>
    <t>)</t>
    <phoneticPr fontId="11"/>
  </si>
  <si>
    <t>（5）ΣD（必要酸素量）</t>
    <phoneticPr fontId="13"/>
  </si>
  <si>
    <t>ΣD＝</t>
    <phoneticPr fontId="13"/>
  </si>
  <si>
    <t>＋</t>
  </si>
  <si>
    <t>＋</t>
    <phoneticPr fontId="11"/>
  </si>
  <si>
    <t>３．必要送風量（Ｇｓ）の計算</t>
    <rPh sb="2" eb="4">
      <t>ヒツヨウ</t>
    </rPh>
    <rPh sb="4" eb="6">
      <t>ソウフウ</t>
    </rPh>
    <rPh sb="6" eb="7">
      <t>リョウ</t>
    </rPh>
    <rPh sb="12" eb="14">
      <t>ケイサン</t>
    </rPh>
    <phoneticPr fontId="13"/>
  </si>
  <si>
    <t xml:space="preserve">AOR = </t>
    <phoneticPr fontId="13"/>
  </si>
  <si>
    <t xml:space="preserve">SOR = </t>
    <phoneticPr fontId="13"/>
  </si>
  <si>
    <r>
      <t>AOR × C</t>
    </r>
    <r>
      <rPr>
        <vertAlign val="subscript"/>
        <sz val="10"/>
        <rFont val="ＭＳ 明朝"/>
        <family val="1"/>
        <charset val="128"/>
      </rPr>
      <t xml:space="preserve">SW </t>
    </r>
    <r>
      <rPr>
        <sz val="10"/>
        <rFont val="ＭＳ 明朝"/>
        <family val="1"/>
        <charset val="128"/>
      </rPr>
      <t>× r</t>
    </r>
    <phoneticPr fontId="13"/>
  </si>
  <si>
    <t>×</t>
  </si>
  <si>
    <r>
      <t>1.024</t>
    </r>
    <r>
      <rPr>
        <vertAlign val="superscript"/>
        <sz val="10"/>
        <rFont val="ＭＳ 明朝"/>
        <family val="1"/>
        <charset val="128"/>
      </rPr>
      <t>(T-20)</t>
    </r>
    <r>
      <rPr>
        <sz val="10"/>
        <rFont val="ＭＳ 明朝"/>
        <family val="1"/>
        <charset val="128"/>
      </rPr>
      <t>×α×（β×C</t>
    </r>
    <r>
      <rPr>
        <vertAlign val="subscript"/>
        <sz val="10"/>
        <rFont val="ＭＳ 明朝"/>
        <family val="1"/>
        <charset val="128"/>
      </rPr>
      <t>S</t>
    </r>
    <r>
      <rPr>
        <sz val="10"/>
        <rFont val="ＭＳ 明朝"/>
        <family val="1"/>
        <charset val="128"/>
      </rPr>
      <t>×ｒ－C</t>
    </r>
    <r>
      <rPr>
        <vertAlign val="subscript"/>
        <sz val="10"/>
        <rFont val="ＭＳ 明朝"/>
        <family val="1"/>
        <charset val="128"/>
      </rPr>
      <t>A</t>
    </r>
    <r>
      <rPr>
        <sz val="10"/>
        <rFont val="ＭＳ 明朝"/>
        <family val="1"/>
        <charset val="128"/>
      </rPr>
      <t>）</t>
    </r>
    <phoneticPr fontId="13"/>
  </si>
  <si>
    <t>P</t>
    <phoneticPr fontId="13"/>
  </si>
  <si>
    <r>
      <t>C</t>
    </r>
    <r>
      <rPr>
        <vertAlign val="subscript"/>
        <sz val="10"/>
        <rFont val="ＭＳ 明朝"/>
        <family val="1"/>
        <charset val="128"/>
      </rPr>
      <t>SW</t>
    </r>
    <phoneticPr fontId="13"/>
  </si>
  <si>
    <t>20℃における酸素飽和濃度</t>
    <phoneticPr fontId="11"/>
  </si>
  <si>
    <t>(mg/L)</t>
  </si>
  <si>
    <r>
      <t>C</t>
    </r>
    <r>
      <rPr>
        <vertAlign val="subscript"/>
        <sz val="10"/>
        <rFont val="ＭＳ 明朝"/>
        <family val="1"/>
        <charset val="128"/>
      </rPr>
      <t>A</t>
    </r>
    <phoneticPr fontId="13"/>
  </si>
  <si>
    <t>混合液の平均DO濃度</t>
    <phoneticPr fontId="13"/>
  </si>
  <si>
    <t>T</t>
    <phoneticPr fontId="13"/>
  </si>
  <si>
    <t>活性汚泥混合液の水温　</t>
    <phoneticPr fontId="11"/>
  </si>
  <si>
    <t>(℃)</t>
  </si>
  <si>
    <r>
      <t>C</t>
    </r>
    <r>
      <rPr>
        <vertAlign val="subscript"/>
        <sz val="10"/>
        <rFont val="ＭＳ 明朝"/>
        <family val="1"/>
        <charset val="128"/>
      </rPr>
      <t>S</t>
    </r>
    <phoneticPr fontId="13"/>
  </si>
  <si>
    <t>T℃における酸素飽和濃度　</t>
    <phoneticPr fontId="13"/>
  </si>
  <si>
    <t>ｒ</t>
  </si>
  <si>
    <r>
      <t>散気水深によるC</t>
    </r>
    <r>
      <rPr>
        <vertAlign val="subscript"/>
        <sz val="10"/>
        <rFont val="ＭＳ 明朝"/>
        <family val="1"/>
        <charset val="128"/>
      </rPr>
      <t>S</t>
    </r>
    <r>
      <rPr>
        <sz val="10"/>
        <rFont val="ＭＳ 明朝"/>
        <family val="1"/>
        <charset val="128"/>
      </rPr>
      <t>の補正係数</t>
    </r>
    <rPh sb="0" eb="2">
      <t>サンキ</t>
    </rPh>
    <rPh sb="2" eb="4">
      <t>スイシン</t>
    </rPh>
    <rPh sb="10" eb="12">
      <t>ホセイ</t>
    </rPh>
    <rPh sb="12" eb="14">
      <t>ケイスウ</t>
    </rPh>
    <phoneticPr fontId="13"/>
  </si>
  <si>
    <t>ｒ＝１＋</t>
  </si>
  <si>
    <t>（H／2）</t>
    <phoneticPr fontId="13"/>
  </si>
  <si>
    <t>H ： 散気水深　＝</t>
    <phoneticPr fontId="13"/>
  </si>
  <si>
    <t>m</t>
    <phoneticPr fontId="13"/>
  </si>
  <si>
    <t>α</t>
  </si>
  <si>
    <r>
      <t>K</t>
    </r>
    <r>
      <rPr>
        <vertAlign val="subscript"/>
        <sz val="10"/>
        <rFont val="ＭＳ 明朝"/>
        <family val="1"/>
        <charset val="128"/>
      </rPr>
      <t>L</t>
    </r>
    <r>
      <rPr>
        <sz val="10"/>
        <rFont val="ＭＳ 明朝"/>
        <family val="1"/>
        <charset val="128"/>
      </rPr>
      <t>aの補正係数</t>
    </r>
    <phoneticPr fontId="13"/>
  </si>
  <si>
    <t>→</t>
    <phoneticPr fontId="13"/>
  </si>
  <si>
    <t>β</t>
  </si>
  <si>
    <t>飽和酸素濃度の補正係数</t>
    <phoneticPr fontId="13"/>
  </si>
  <si>
    <t>大気圧</t>
    <phoneticPr fontId="11"/>
  </si>
  <si>
    <t>(kPa abs)</t>
    <phoneticPr fontId="13"/>
  </si>
  <si>
    <t>SOR＝</t>
    <phoneticPr fontId="13"/>
  </si>
  <si>
    <r>
      <t>1.024</t>
    </r>
    <r>
      <rPr>
        <vertAlign val="superscript"/>
        <sz val="10"/>
        <rFont val="ＭＳ 明朝"/>
        <family val="1"/>
        <charset val="128"/>
      </rPr>
      <t>(20-20)</t>
    </r>
    <phoneticPr fontId="13"/>
  </si>
  <si>
    <t>×(</t>
    <phoneticPr fontId="13"/>
  </si>
  <si>
    <t>)</t>
    <phoneticPr fontId="13"/>
  </si>
  <si>
    <r>
      <t>下記式より必要送風量（G</t>
    </r>
    <r>
      <rPr>
        <vertAlign val="subscript"/>
        <sz val="10"/>
        <rFont val="ＭＳ 明朝"/>
        <family val="1"/>
        <charset val="128"/>
      </rPr>
      <t>S</t>
    </r>
    <r>
      <rPr>
        <sz val="10"/>
        <rFont val="ＭＳ 明朝"/>
        <family val="1"/>
        <charset val="128"/>
      </rPr>
      <t>）を算出する。</t>
    </r>
    <rPh sb="5" eb="7">
      <t>ヒツヨウ</t>
    </rPh>
    <rPh sb="7" eb="9">
      <t>ソウフウ</t>
    </rPh>
    <rPh sb="9" eb="10">
      <t>リョウ</t>
    </rPh>
    <rPh sb="15" eb="17">
      <t>サンシュツ</t>
    </rPh>
    <phoneticPr fontId="13"/>
  </si>
  <si>
    <r>
      <t>G</t>
    </r>
    <r>
      <rPr>
        <vertAlign val="subscript"/>
        <sz val="10"/>
        <rFont val="ＭＳ 明朝"/>
        <family val="1"/>
        <charset val="128"/>
      </rPr>
      <t>S</t>
    </r>
    <r>
      <rPr>
        <sz val="10"/>
        <rFont val="ＭＳ 明朝"/>
        <family val="1"/>
        <charset val="128"/>
      </rPr>
      <t xml:space="preserve"> ＝ </t>
    </r>
    <phoneticPr fontId="13"/>
  </si>
  <si>
    <t>SOR</t>
    <phoneticPr fontId="13"/>
  </si>
  <si>
    <t>273 ＋ 20</t>
    <phoneticPr fontId="13"/>
  </si>
  <si>
    <r>
      <t>E</t>
    </r>
    <r>
      <rPr>
        <vertAlign val="subscript"/>
        <sz val="10"/>
        <rFont val="ＭＳ 明朝"/>
        <family val="1"/>
        <charset val="128"/>
      </rPr>
      <t xml:space="preserve">A  </t>
    </r>
    <r>
      <rPr>
        <sz val="10"/>
        <rFont val="ＭＳ 明朝"/>
        <family val="1"/>
        <charset val="128"/>
      </rPr>
      <t>× 10</t>
    </r>
    <r>
      <rPr>
        <vertAlign val="superscript"/>
        <sz val="10"/>
        <rFont val="ＭＳ 明朝"/>
        <family val="1"/>
        <charset val="128"/>
      </rPr>
      <t>-2</t>
    </r>
    <r>
      <rPr>
        <sz val="10"/>
        <rFont val="ＭＳ 明朝"/>
        <family val="1"/>
        <charset val="128"/>
      </rPr>
      <t xml:space="preserve"> × ρ × O</t>
    </r>
    <r>
      <rPr>
        <vertAlign val="subscript"/>
        <sz val="10"/>
        <rFont val="ＭＳ 明朝"/>
        <family val="1"/>
        <charset val="128"/>
      </rPr>
      <t>W</t>
    </r>
    <phoneticPr fontId="13"/>
  </si>
  <si>
    <t>273</t>
    <phoneticPr fontId="13"/>
  </si>
  <si>
    <t>24 × 60</t>
    <phoneticPr fontId="13"/>
  </si>
  <si>
    <t>：</t>
    <phoneticPr fontId="11"/>
  </si>
  <si>
    <t>ρ</t>
    <phoneticPr fontId="13"/>
  </si>
  <si>
    <t>空気の密度</t>
    <phoneticPr fontId="11"/>
  </si>
  <si>
    <t>→</t>
    <phoneticPr fontId="11"/>
  </si>
  <si>
    <r>
      <t>kg空気/Nm</t>
    </r>
    <r>
      <rPr>
        <vertAlign val="superscript"/>
        <sz val="10"/>
        <rFont val="ＭＳ 明朝"/>
        <family val="1"/>
        <charset val="128"/>
      </rPr>
      <t>3</t>
    </r>
    <rPh sb="2" eb="4">
      <t>クウキ</t>
    </rPh>
    <phoneticPr fontId="13"/>
  </si>
  <si>
    <r>
      <t>O</t>
    </r>
    <r>
      <rPr>
        <vertAlign val="subscript"/>
        <sz val="10"/>
        <rFont val="ＭＳ 明朝"/>
        <family val="1"/>
        <charset val="128"/>
      </rPr>
      <t>Ｗ</t>
    </r>
    <r>
      <rPr>
        <sz val="10"/>
        <rFont val="Century"/>
        <family val="1"/>
      </rPr>
      <t/>
    </r>
    <phoneticPr fontId="13"/>
  </si>
  <si>
    <t>空気中の酸素の重量比</t>
    <phoneticPr fontId="11"/>
  </si>
  <si>
    <r>
      <t>kgO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/kg空気</t>
    </r>
    <rPh sb="7" eb="9">
      <t>クウキ</t>
    </rPh>
    <phoneticPr fontId="13"/>
  </si>
  <si>
    <t>273+20</t>
    <phoneticPr fontId="11"/>
  </si>
  <si>
    <r>
      <t>× 10</t>
    </r>
    <r>
      <rPr>
        <vertAlign val="superscript"/>
        <sz val="10"/>
        <rFont val="ＭＳ 明朝"/>
        <family val="1"/>
        <charset val="128"/>
      </rPr>
      <t xml:space="preserve">－2 </t>
    </r>
    <r>
      <rPr>
        <sz val="10"/>
        <rFont val="ＭＳ 明朝"/>
        <family val="1"/>
        <charset val="128"/>
      </rPr>
      <t>×</t>
    </r>
    <phoneticPr fontId="13"/>
  </si>
  <si>
    <t>273</t>
  </si>
  <si>
    <t>＝</t>
    <phoneticPr fontId="13"/>
  </si>
  <si>
    <r>
      <t>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/分</t>
    </r>
    <rPh sb="3" eb="4">
      <t>フン</t>
    </rPh>
    <phoneticPr fontId="13"/>
  </si>
  <si>
    <t>～</t>
    <phoneticPr fontId="11"/>
  </si>
  <si>
    <t>以上</t>
    <rPh sb="0" eb="2">
      <t>イジョウ</t>
    </rPh>
    <phoneticPr fontId="11"/>
  </si>
  <si>
    <r>
      <t>m</t>
    </r>
    <r>
      <rPr>
        <vertAlign val="superscript"/>
        <sz val="10"/>
        <rFont val="ＭＳ 明朝"/>
        <family val="1"/>
        <charset val="128"/>
      </rPr>
      <t>3</t>
    </r>
    <phoneticPr fontId="11"/>
  </si>
  <si>
    <t>：</t>
    <phoneticPr fontId="13"/>
  </si>
  <si>
    <t>mg/L</t>
    <phoneticPr fontId="13"/>
  </si>
  <si>
    <t>：</t>
    <phoneticPr fontId="13"/>
  </si>
  <si>
    <r>
      <t>・BOD(C</t>
    </r>
    <r>
      <rPr>
        <vertAlign val="subscript"/>
        <sz val="10"/>
        <rFont val="ＭＳ 明朝"/>
        <family val="1"/>
        <charset val="128"/>
      </rPr>
      <t>BOD,in</t>
    </r>
    <r>
      <rPr>
        <sz val="10"/>
        <rFont val="ＭＳ 明朝"/>
        <family val="1"/>
        <charset val="128"/>
      </rPr>
      <t>)</t>
    </r>
    <phoneticPr fontId="13"/>
  </si>
  <si>
    <r>
      <t>・S-BOD(C</t>
    </r>
    <r>
      <rPr>
        <vertAlign val="subscript"/>
        <sz val="10"/>
        <rFont val="ＭＳ 明朝"/>
        <family val="1"/>
        <charset val="128"/>
      </rPr>
      <t>S-BOD,in</t>
    </r>
    <r>
      <rPr>
        <sz val="10"/>
        <rFont val="ＭＳ 明朝"/>
        <family val="1"/>
        <charset val="128"/>
      </rPr>
      <t>)</t>
    </r>
    <phoneticPr fontId="13"/>
  </si>
  <si>
    <t xml:space="preserve">mg/L </t>
    <phoneticPr fontId="13"/>
  </si>
  <si>
    <r>
      <t>・SS(C</t>
    </r>
    <r>
      <rPr>
        <vertAlign val="subscript"/>
        <sz val="10"/>
        <rFont val="ＭＳ 明朝"/>
        <family val="1"/>
        <charset val="128"/>
      </rPr>
      <t>SS,in</t>
    </r>
    <r>
      <rPr>
        <sz val="10"/>
        <rFont val="ＭＳ 明朝"/>
        <family val="1"/>
        <charset val="128"/>
      </rPr>
      <t>)</t>
    </r>
    <phoneticPr fontId="13"/>
  </si>
  <si>
    <r>
      <t>・T-N(CT</t>
    </r>
    <r>
      <rPr>
        <vertAlign val="subscript"/>
        <sz val="10"/>
        <rFont val="ＭＳ 明朝"/>
        <family val="1"/>
        <charset val="128"/>
      </rPr>
      <t>,in</t>
    </r>
    <r>
      <rPr>
        <sz val="10"/>
        <rFont val="ＭＳ 明朝"/>
        <family val="1"/>
        <charset val="128"/>
      </rPr>
      <t>)</t>
    </r>
    <phoneticPr fontId="13"/>
  </si>
  <si>
    <r>
      <t>・Kj-N(C</t>
    </r>
    <r>
      <rPr>
        <vertAlign val="subscript"/>
        <sz val="10"/>
        <rFont val="ＭＳ 明朝"/>
        <family val="1"/>
        <charset val="128"/>
      </rPr>
      <t>Kj,in</t>
    </r>
    <r>
      <rPr>
        <sz val="10"/>
        <rFont val="ＭＳ 明朝"/>
        <family val="1"/>
        <charset val="128"/>
      </rPr>
      <t>)</t>
    </r>
    <phoneticPr fontId="13"/>
  </si>
  <si>
    <t>←T-Nの70%とする。</t>
    <phoneticPr fontId="11"/>
  </si>
  <si>
    <t>・T-P</t>
    <phoneticPr fontId="13"/>
  </si>
  <si>
    <r>
      <t>・BOD(C</t>
    </r>
    <r>
      <rPr>
        <vertAlign val="subscript"/>
        <sz val="10"/>
        <rFont val="ＭＳ 明朝"/>
        <family val="1"/>
        <charset val="128"/>
      </rPr>
      <t>BOD,eff</t>
    </r>
    <r>
      <rPr>
        <sz val="10"/>
        <rFont val="ＭＳ 明朝"/>
        <family val="1"/>
        <charset val="128"/>
      </rPr>
      <t>)</t>
    </r>
    <phoneticPr fontId="13"/>
  </si>
  <si>
    <t>・SS</t>
    <phoneticPr fontId="13"/>
  </si>
  <si>
    <t>mg/L</t>
    <phoneticPr fontId="13"/>
  </si>
  <si>
    <r>
      <t>・Kj-N(C</t>
    </r>
    <r>
      <rPr>
        <vertAlign val="subscript"/>
        <sz val="10"/>
        <rFont val="ＭＳ 明朝"/>
        <family val="1"/>
        <charset val="128"/>
      </rPr>
      <t>Kj,eff</t>
    </r>
    <r>
      <rPr>
        <sz val="10"/>
        <rFont val="ＭＳ 明朝"/>
        <family val="1"/>
        <charset val="128"/>
      </rPr>
      <t>)</t>
    </r>
    <phoneticPr fontId="13"/>
  </si>
  <si>
    <t>・X</t>
    <phoneticPr fontId="11"/>
  </si>
  <si>
    <r>
      <t>・X</t>
    </r>
    <r>
      <rPr>
        <vertAlign val="subscript"/>
        <sz val="10"/>
        <rFont val="ＭＳ 明朝"/>
        <family val="1"/>
        <charset val="128"/>
      </rPr>
      <t>r</t>
    </r>
    <phoneticPr fontId="11"/>
  </si>
  <si>
    <t>・T</t>
    <phoneticPr fontId="11"/>
  </si>
  <si>
    <t>℃</t>
    <phoneticPr fontId="13"/>
  </si>
  <si>
    <r>
      <t>D</t>
    </r>
    <r>
      <rPr>
        <vertAlign val="subscript"/>
        <sz val="10"/>
        <rFont val="ＭＳ 明朝"/>
        <family val="1"/>
        <charset val="128"/>
      </rPr>
      <t>E</t>
    </r>
    <r>
      <rPr>
        <sz val="10"/>
        <rFont val="ＭＳ 明朝"/>
        <family val="1"/>
        <charset val="128"/>
      </rPr>
      <t xml:space="preserve"> </t>
    </r>
    <phoneticPr fontId="13"/>
  </si>
  <si>
    <r>
      <t>D</t>
    </r>
    <r>
      <rPr>
        <vertAlign val="subscript"/>
        <sz val="10"/>
        <rFont val="ＭＳ 明朝"/>
        <family val="1"/>
        <charset val="128"/>
      </rPr>
      <t>O</t>
    </r>
    <phoneticPr fontId="13"/>
  </si>
  <si>
    <r>
      <t>D</t>
    </r>
    <r>
      <rPr>
        <vertAlign val="subscript"/>
        <sz val="10"/>
        <rFont val="ＭＳ 明朝"/>
        <family val="1"/>
        <charset val="128"/>
      </rPr>
      <t>B</t>
    </r>
    <r>
      <rPr>
        <sz val="10"/>
        <rFont val="ＭＳ 明朝"/>
        <family val="1"/>
        <charset val="128"/>
      </rPr>
      <t>＝｛(C</t>
    </r>
    <r>
      <rPr>
        <vertAlign val="subscript"/>
        <sz val="10"/>
        <rFont val="ＭＳ 明朝"/>
        <family val="1"/>
        <charset val="128"/>
      </rPr>
      <t>BOD,in</t>
    </r>
    <r>
      <rPr>
        <sz val="10"/>
        <rFont val="ＭＳ 明朝"/>
        <family val="1"/>
        <charset val="128"/>
      </rPr>
      <t>－C</t>
    </r>
    <r>
      <rPr>
        <vertAlign val="subscript"/>
        <sz val="10"/>
        <rFont val="ＭＳ 明朝"/>
        <family val="1"/>
        <charset val="128"/>
      </rPr>
      <t>BOD,eff</t>
    </r>
    <r>
      <rPr>
        <sz val="10"/>
        <rFont val="ＭＳ 明朝"/>
        <family val="1"/>
        <charset val="128"/>
      </rPr>
      <t>)×Q</t>
    </r>
    <r>
      <rPr>
        <vertAlign val="subscript"/>
        <sz val="10"/>
        <rFont val="ＭＳ 明朝"/>
        <family val="1"/>
        <charset val="128"/>
      </rPr>
      <t>in</t>
    </r>
    <r>
      <rPr>
        <sz val="10"/>
        <rFont val="ＭＳ 明朝"/>
        <family val="1"/>
        <charset val="128"/>
      </rPr>
      <t>×10</t>
    </r>
    <r>
      <rPr>
        <vertAlign val="superscript"/>
        <sz val="10"/>
        <rFont val="ＭＳ 明朝"/>
        <family val="1"/>
        <charset val="128"/>
      </rPr>
      <t>-3</t>
    </r>
    <r>
      <rPr>
        <sz val="10"/>
        <rFont val="ＭＳ 明朝"/>
        <family val="1"/>
        <charset val="128"/>
      </rPr>
      <t>－（L</t>
    </r>
    <r>
      <rPr>
        <vertAlign val="subscript"/>
        <sz val="10"/>
        <rFont val="ＭＳ 明朝"/>
        <family val="1"/>
        <charset val="128"/>
      </rPr>
      <t>NOX,DN</t>
    </r>
    <r>
      <rPr>
        <sz val="10"/>
        <rFont val="ＭＳ 明朝"/>
        <family val="1"/>
        <charset val="128"/>
      </rPr>
      <t>－L</t>
    </r>
    <r>
      <rPr>
        <vertAlign val="subscript"/>
        <sz val="10"/>
        <rFont val="ＭＳ 明朝"/>
        <family val="1"/>
        <charset val="128"/>
      </rPr>
      <t>NOX,A</t>
    </r>
    <r>
      <rPr>
        <sz val="10"/>
        <rFont val="ＭＳ 明朝"/>
        <family val="1"/>
        <charset val="128"/>
      </rPr>
      <t>）×k｝×A</t>
    </r>
    <phoneticPr fontId="13"/>
  </si>
  <si>
    <r>
      <t>C</t>
    </r>
    <r>
      <rPr>
        <vertAlign val="subscript"/>
        <sz val="10"/>
        <rFont val="ＭＳ 明朝"/>
        <family val="1"/>
        <charset val="128"/>
      </rPr>
      <t>BOD,in</t>
    </r>
    <phoneticPr fontId="13"/>
  </si>
  <si>
    <t>→</t>
    <phoneticPr fontId="11"/>
  </si>
  <si>
    <r>
      <t>C</t>
    </r>
    <r>
      <rPr>
        <vertAlign val="subscript"/>
        <sz val="10"/>
        <rFont val="ＭＳ 明朝"/>
        <family val="1"/>
        <charset val="128"/>
      </rPr>
      <t>BOD,eff</t>
    </r>
    <phoneticPr fontId="13"/>
  </si>
  <si>
    <t>：</t>
    <phoneticPr fontId="11"/>
  </si>
  <si>
    <r>
      <t>Q</t>
    </r>
    <r>
      <rPr>
        <vertAlign val="subscript"/>
        <sz val="10"/>
        <rFont val="ＭＳ 明朝"/>
        <family val="1"/>
        <charset val="128"/>
      </rPr>
      <t>in</t>
    </r>
    <phoneticPr fontId="13"/>
  </si>
  <si>
    <r>
      <t>L</t>
    </r>
    <r>
      <rPr>
        <vertAlign val="subscript"/>
        <sz val="10"/>
        <rFont val="ＭＳ 明朝"/>
        <family val="1"/>
        <charset val="128"/>
      </rPr>
      <t>NOX,DN</t>
    </r>
    <phoneticPr fontId="13"/>
  </si>
  <si>
    <r>
      <t>L</t>
    </r>
    <r>
      <rPr>
        <vertAlign val="subscript"/>
        <sz val="10"/>
        <rFont val="ＭＳ 明朝"/>
        <family val="1"/>
        <charset val="128"/>
      </rPr>
      <t>NOX,A</t>
    </r>
    <phoneticPr fontId="13"/>
  </si>
  <si>
    <t>k</t>
    <phoneticPr fontId="13"/>
  </si>
  <si>
    <t>A</t>
    <phoneticPr fontId="11"/>
  </si>
  <si>
    <r>
      <t xml:space="preserve"> kgO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/kgBOD</t>
    </r>
    <phoneticPr fontId="13"/>
  </si>
  <si>
    <r>
      <t>D</t>
    </r>
    <r>
      <rPr>
        <vertAlign val="subscript"/>
        <sz val="10"/>
        <rFont val="ＭＳ 明朝"/>
        <family val="1"/>
        <charset val="128"/>
      </rPr>
      <t>B</t>
    </r>
    <r>
      <rPr>
        <sz val="10"/>
        <rFont val="ＭＳ 明朝"/>
        <family val="1"/>
        <charset val="128"/>
      </rPr>
      <t>＝｛（</t>
    </r>
    <phoneticPr fontId="13"/>
  </si>
  <si>
    <t>－</t>
    <phoneticPr fontId="13"/>
  </si>
  <si>
    <t>）×</t>
    <phoneticPr fontId="13"/>
  </si>
  <si>
    <r>
      <t>×10</t>
    </r>
    <r>
      <rPr>
        <vertAlign val="superscript"/>
        <sz val="10"/>
        <rFont val="ＭＳ 明朝"/>
        <family val="1"/>
        <charset val="128"/>
      </rPr>
      <t>－3</t>
    </r>
    <r>
      <rPr>
        <sz val="10"/>
        <rFont val="ＭＳ 明朝"/>
        <family val="1"/>
        <charset val="128"/>
      </rPr>
      <t>－（</t>
    </r>
    <phoneticPr fontId="13"/>
  </si>
  <si>
    <t>）×</t>
    <phoneticPr fontId="13"/>
  </si>
  <si>
    <t>｝×</t>
    <phoneticPr fontId="13"/>
  </si>
  <si>
    <t>＝</t>
    <phoneticPr fontId="13"/>
  </si>
  <si>
    <t>・</t>
    <phoneticPr fontId="11"/>
  </si>
  <si>
    <t>・</t>
    <phoneticPr fontId="11"/>
  </si>
  <si>
    <t>×</t>
    <phoneticPr fontId="13"/>
  </si>
  <si>
    <r>
      <t>×10</t>
    </r>
    <r>
      <rPr>
        <vertAlign val="superscript"/>
        <sz val="10"/>
        <rFont val="ＭＳ 明朝"/>
        <family val="1"/>
        <charset val="128"/>
      </rPr>
      <t>－3</t>
    </r>
    <phoneticPr fontId="13"/>
  </si>
  <si>
    <t>×</t>
    <phoneticPr fontId="13"/>
  </si>
  <si>
    <r>
      <t>C</t>
    </r>
    <r>
      <rPr>
        <vertAlign val="subscript"/>
        <sz val="10"/>
        <rFont val="ＭＳ 明朝"/>
        <family val="1"/>
        <charset val="128"/>
      </rPr>
      <t>Kj,in</t>
    </r>
    <phoneticPr fontId="13"/>
  </si>
  <si>
    <r>
      <t>C</t>
    </r>
    <r>
      <rPr>
        <vertAlign val="subscript"/>
        <sz val="10"/>
        <rFont val="ＭＳ 明朝"/>
        <family val="1"/>
        <charset val="128"/>
      </rPr>
      <t>Kj,eff</t>
    </r>
    <phoneticPr fontId="13"/>
  </si>
  <si>
    <t>Qin</t>
    <phoneticPr fontId="13"/>
  </si>
  <si>
    <t>％</t>
    <phoneticPr fontId="13"/>
  </si>
  <si>
    <r>
      <t>（a・C</t>
    </r>
    <r>
      <rPr>
        <vertAlign val="subscript"/>
        <sz val="10"/>
        <rFont val="ＭＳ 明朝"/>
        <family val="1"/>
        <charset val="128"/>
      </rPr>
      <t>S-BOD,in</t>
    </r>
    <r>
      <rPr>
        <sz val="10"/>
        <rFont val="ＭＳ 明朝"/>
        <family val="1"/>
        <charset val="128"/>
      </rPr>
      <t>＋b・C</t>
    </r>
    <r>
      <rPr>
        <vertAlign val="subscript"/>
        <sz val="10"/>
        <rFont val="ＭＳ 明朝"/>
        <family val="1"/>
        <charset val="128"/>
      </rPr>
      <t>SS,in</t>
    </r>
    <r>
      <rPr>
        <sz val="10"/>
        <rFont val="ＭＳ 明朝"/>
        <family val="1"/>
        <charset val="128"/>
      </rPr>
      <t>－c・τ</t>
    </r>
    <r>
      <rPr>
        <vertAlign val="subscript"/>
        <sz val="10"/>
        <rFont val="ＭＳ 明朝"/>
        <family val="1"/>
        <charset val="128"/>
      </rPr>
      <t>A</t>
    </r>
    <r>
      <rPr>
        <sz val="10"/>
        <rFont val="ＭＳ 明朝"/>
        <family val="1"/>
        <charset val="128"/>
      </rPr>
      <t>・X）・Qin</t>
    </r>
    <phoneticPr fontId="13"/>
  </si>
  <si>
    <t>（</t>
    <phoneticPr fontId="13"/>
  </si>
  <si>
    <t>＋</t>
    <phoneticPr fontId="13"/>
  </si>
  <si>
    <r>
      <t>×10</t>
    </r>
    <r>
      <rPr>
        <vertAlign val="superscript"/>
        <sz val="10"/>
        <color indexed="8"/>
        <rFont val="ＭＳ 明朝"/>
        <family val="1"/>
        <charset val="128"/>
      </rPr>
      <t>－3</t>
    </r>
    <phoneticPr fontId="13"/>
  </si>
  <si>
    <t>kg</t>
    <phoneticPr fontId="13"/>
  </si>
  <si>
    <t>a</t>
    <phoneticPr fontId="11"/>
  </si>
  <si>
    <t>gMLSS/gS-BOD</t>
    <phoneticPr fontId="11"/>
  </si>
  <si>
    <t>b</t>
    <phoneticPr fontId="11"/>
  </si>
  <si>
    <t>gMLSS/gS-SS</t>
    <phoneticPr fontId="11"/>
  </si>
  <si>
    <t>c</t>
    <phoneticPr fontId="11"/>
  </si>
  <si>
    <r>
      <t>τ</t>
    </r>
    <r>
      <rPr>
        <vertAlign val="subscript"/>
        <sz val="10"/>
        <rFont val="ＭＳ 明朝"/>
        <family val="1"/>
        <charset val="128"/>
      </rPr>
      <t>A</t>
    </r>
    <phoneticPr fontId="11"/>
  </si>
  <si>
    <r>
      <t>C</t>
    </r>
    <r>
      <rPr>
        <vertAlign val="subscript"/>
        <sz val="10"/>
        <rFont val="ＭＳ 明朝"/>
        <family val="1"/>
        <charset val="128"/>
      </rPr>
      <t>S-BOD,in</t>
    </r>
    <r>
      <rPr>
        <sz val="10"/>
        <rFont val="ＭＳ 明朝"/>
        <family val="1"/>
        <charset val="128"/>
      </rPr>
      <t xml:space="preserve"> </t>
    </r>
    <phoneticPr fontId="13"/>
  </si>
  <si>
    <t>Ｘ</t>
    <phoneticPr fontId="11"/>
  </si>
  <si>
    <r>
      <t>C</t>
    </r>
    <r>
      <rPr>
        <vertAlign val="subscript"/>
        <sz val="10"/>
        <rFont val="ＭＳ 明朝"/>
        <family val="1"/>
        <charset val="128"/>
      </rPr>
      <t>SS,in</t>
    </r>
    <phoneticPr fontId="13"/>
  </si>
  <si>
    <t>Qin</t>
    <phoneticPr fontId="13"/>
  </si>
  <si>
    <t>×</t>
    <phoneticPr fontId="13"/>
  </si>
  <si>
    <t>＝</t>
    <phoneticPr fontId="13"/>
  </si>
  <si>
    <r>
      <t>D</t>
    </r>
    <r>
      <rPr>
        <vertAlign val="subscript"/>
        <sz val="10"/>
        <rFont val="ＭＳ 明朝"/>
        <family val="1"/>
        <charset val="128"/>
      </rPr>
      <t>N</t>
    </r>
    <r>
      <rPr>
        <sz val="10"/>
        <rFont val="ＭＳ 明朝"/>
        <family val="1"/>
        <charset val="128"/>
      </rPr>
      <t>＝</t>
    </r>
    <phoneticPr fontId="13"/>
  </si>
  <si>
    <r>
      <t>D</t>
    </r>
    <r>
      <rPr>
        <vertAlign val="subscript"/>
        <sz val="10"/>
        <rFont val="ＭＳ 明朝"/>
        <family val="1"/>
        <charset val="128"/>
      </rPr>
      <t>E</t>
    </r>
    <r>
      <rPr>
        <sz val="10"/>
        <rFont val="ＭＳ 明朝"/>
        <family val="1"/>
        <charset val="128"/>
      </rPr>
      <t>＝B・V</t>
    </r>
    <r>
      <rPr>
        <vertAlign val="subscript"/>
        <sz val="10"/>
        <rFont val="ＭＳ 明朝"/>
        <family val="1"/>
        <charset val="128"/>
      </rPr>
      <t>A</t>
    </r>
    <r>
      <rPr>
        <sz val="10"/>
        <rFont val="ＭＳ 明朝"/>
        <family val="1"/>
        <charset val="128"/>
      </rPr>
      <t>・MLVSS</t>
    </r>
    <phoneticPr fontId="13"/>
  </si>
  <si>
    <r>
      <t>B</t>
    </r>
    <r>
      <rPr>
        <sz val="10"/>
        <rFont val="ＭＳ Ｐ明朝"/>
        <family val="1"/>
        <charset val="128"/>
      </rPr>
      <t/>
    </r>
    <phoneticPr fontId="13"/>
  </si>
  <si>
    <r>
      <t>V</t>
    </r>
    <r>
      <rPr>
        <vertAlign val="subscript"/>
        <sz val="10"/>
        <rFont val="ＭＳ 明朝"/>
        <family val="1"/>
        <charset val="128"/>
      </rPr>
      <t>A</t>
    </r>
    <r>
      <rPr>
        <sz val="10"/>
        <rFont val="ＭＳ 明朝"/>
        <family val="1"/>
        <charset val="128"/>
      </rPr>
      <t xml:space="preserve"> </t>
    </r>
    <phoneticPr fontId="13"/>
  </si>
  <si>
    <t>反応タンク好気槽容量</t>
    <phoneticPr fontId="11"/>
  </si>
  <si>
    <t>MLVSS</t>
    <phoneticPr fontId="13"/>
  </si>
  <si>
    <t>MLVSS＝</t>
    <phoneticPr fontId="13"/>
  </si>
  <si>
    <t>×MLSS＝</t>
    <phoneticPr fontId="13"/>
  </si>
  <si>
    <r>
      <t>D</t>
    </r>
    <r>
      <rPr>
        <vertAlign val="subscript"/>
        <sz val="10"/>
        <rFont val="ＭＳ 明朝"/>
        <family val="1"/>
        <charset val="128"/>
      </rPr>
      <t>E</t>
    </r>
    <phoneticPr fontId="13"/>
  </si>
  <si>
    <t>＝</t>
    <phoneticPr fontId="11"/>
  </si>
  <si>
    <r>
      <t>10</t>
    </r>
    <r>
      <rPr>
        <vertAlign val="superscript"/>
        <sz val="10"/>
        <rFont val="ＭＳ 明朝"/>
        <family val="1"/>
        <charset val="128"/>
      </rPr>
      <t>-3</t>
    </r>
    <r>
      <rPr>
        <sz val="10"/>
        <rFont val="ＭＳ 明朝"/>
        <family val="1"/>
        <charset val="128"/>
      </rPr>
      <t xml:space="preserve"> </t>
    </r>
    <phoneticPr fontId="13"/>
  </si>
  <si>
    <r>
      <t>D</t>
    </r>
    <r>
      <rPr>
        <vertAlign val="subscript"/>
        <sz val="10"/>
        <rFont val="ＭＳ 明朝"/>
        <family val="1"/>
        <charset val="128"/>
      </rPr>
      <t>O</t>
    </r>
    <r>
      <rPr>
        <sz val="10"/>
        <rFont val="ＭＳ 明朝"/>
        <family val="1"/>
        <charset val="128"/>
      </rPr>
      <t>=C</t>
    </r>
    <r>
      <rPr>
        <vertAlign val="subscript"/>
        <sz val="10"/>
        <rFont val="ＭＳ 明朝"/>
        <family val="1"/>
        <charset val="128"/>
      </rPr>
      <t>O.A×</t>
    </r>
    <r>
      <rPr>
        <sz val="10"/>
        <rFont val="ＭＳ 明朝"/>
        <family val="1"/>
        <charset val="128"/>
      </rPr>
      <t>(Q</t>
    </r>
    <r>
      <rPr>
        <vertAlign val="subscript"/>
        <sz val="10"/>
        <rFont val="ＭＳ 明朝"/>
        <family val="1"/>
        <charset val="128"/>
      </rPr>
      <t>in</t>
    </r>
    <r>
      <rPr>
        <sz val="10"/>
        <rFont val="ＭＳ 明朝"/>
        <family val="1"/>
        <charset val="128"/>
      </rPr>
      <t>+Q</t>
    </r>
    <r>
      <rPr>
        <vertAlign val="subscript"/>
        <sz val="10"/>
        <rFont val="ＭＳ 明朝"/>
        <family val="1"/>
        <charset val="128"/>
      </rPr>
      <t>r</t>
    </r>
    <r>
      <rPr>
        <sz val="10"/>
        <rFont val="ＭＳ 明朝"/>
        <family val="1"/>
        <charset val="128"/>
      </rPr>
      <t>+Q</t>
    </r>
    <r>
      <rPr>
        <vertAlign val="subscript"/>
        <sz val="10"/>
        <rFont val="ＭＳ 明朝"/>
        <family val="1"/>
        <charset val="128"/>
      </rPr>
      <t>C</t>
    </r>
    <r>
      <rPr>
        <sz val="10"/>
        <rFont val="ＭＳ 明朝"/>
        <family val="1"/>
        <charset val="128"/>
      </rPr>
      <t>)×10</t>
    </r>
    <r>
      <rPr>
        <vertAlign val="superscript"/>
        <sz val="10"/>
        <rFont val="ＭＳ 明朝"/>
        <family val="1"/>
        <charset val="128"/>
      </rPr>
      <t>-3</t>
    </r>
    <phoneticPr fontId="13"/>
  </si>
  <si>
    <r>
      <t>C</t>
    </r>
    <r>
      <rPr>
        <vertAlign val="subscript"/>
        <sz val="10"/>
        <rFont val="ＭＳ 明朝"/>
        <family val="1"/>
        <charset val="128"/>
      </rPr>
      <t>O.A</t>
    </r>
    <phoneticPr fontId="11"/>
  </si>
  <si>
    <r>
      <t>Q</t>
    </r>
    <r>
      <rPr>
        <vertAlign val="subscript"/>
        <sz val="10"/>
        <rFont val="ＭＳ 明朝"/>
        <family val="1"/>
        <charset val="128"/>
      </rPr>
      <t>in</t>
    </r>
    <phoneticPr fontId="11"/>
  </si>
  <si>
    <r>
      <t>Q</t>
    </r>
    <r>
      <rPr>
        <vertAlign val="subscript"/>
        <sz val="10"/>
        <rFont val="ＭＳ 明朝"/>
        <family val="1"/>
        <charset val="128"/>
      </rPr>
      <t>r</t>
    </r>
    <phoneticPr fontId="11"/>
  </si>
  <si>
    <r>
      <t>Q</t>
    </r>
    <r>
      <rPr>
        <vertAlign val="subscript"/>
        <sz val="10"/>
        <rFont val="ＭＳ 明朝"/>
        <family val="1"/>
        <charset val="128"/>
      </rPr>
      <t>C</t>
    </r>
    <phoneticPr fontId="11"/>
  </si>
  <si>
    <r>
      <t>Q</t>
    </r>
    <r>
      <rPr>
        <vertAlign val="subscript"/>
        <sz val="10"/>
        <rFont val="ＭＳ 明朝"/>
        <family val="1"/>
        <charset val="128"/>
      </rPr>
      <t>r　</t>
    </r>
    <r>
      <rPr>
        <sz val="10"/>
        <rFont val="ＭＳ 明朝"/>
        <family val="1"/>
        <charset val="128"/>
      </rPr>
      <t>=</t>
    </r>
    <phoneticPr fontId="11"/>
  </si>
  <si>
    <r>
      <t>Q</t>
    </r>
    <r>
      <rPr>
        <vertAlign val="subscript"/>
        <sz val="10"/>
        <rFont val="ＭＳ 明朝"/>
        <family val="1"/>
        <charset val="128"/>
      </rPr>
      <t>in</t>
    </r>
    <phoneticPr fontId="11"/>
  </si>
  <si>
    <t>×</t>
    <phoneticPr fontId="11"/>
  </si>
  <si>
    <r>
      <t>R</t>
    </r>
    <r>
      <rPr>
        <vertAlign val="subscript"/>
        <sz val="10"/>
        <rFont val="ＭＳ 明朝"/>
        <family val="1"/>
        <charset val="128"/>
      </rPr>
      <t>r</t>
    </r>
    <phoneticPr fontId="11"/>
  </si>
  <si>
    <t>=</t>
    <phoneticPr fontId="11"/>
  </si>
  <si>
    <t>X</t>
    <phoneticPr fontId="11"/>
  </si>
  <si>
    <r>
      <t>X</t>
    </r>
    <r>
      <rPr>
        <vertAlign val="subscript"/>
        <sz val="10"/>
        <rFont val="ＭＳ 明朝"/>
        <family val="1"/>
        <charset val="128"/>
      </rPr>
      <t>r</t>
    </r>
    <phoneticPr fontId="11"/>
  </si>
  <si>
    <t>-</t>
    <phoneticPr fontId="11"/>
  </si>
  <si>
    <r>
      <t>D</t>
    </r>
    <r>
      <rPr>
        <vertAlign val="subscript"/>
        <sz val="10"/>
        <rFont val="ＭＳ 明朝"/>
        <family val="1"/>
        <charset val="128"/>
      </rPr>
      <t>O</t>
    </r>
    <r>
      <rPr>
        <sz val="10"/>
        <rFont val="ＭＳ 明朝"/>
        <family val="1"/>
        <charset val="128"/>
      </rPr>
      <t>=</t>
    </r>
    <phoneticPr fontId="11"/>
  </si>
  <si>
    <t>× (</t>
    <phoneticPr fontId="13"/>
  </si>
  <si>
    <t>＋</t>
    <phoneticPr fontId="13"/>
  </si>
  <si>
    <t>)</t>
    <phoneticPr fontId="11"/>
  </si>
  <si>
    <t>（5）ΣD（必要酸素量）</t>
    <phoneticPr fontId="13"/>
  </si>
  <si>
    <t>ΣD＝</t>
    <phoneticPr fontId="13"/>
  </si>
  <si>
    <t>＋</t>
    <phoneticPr fontId="11"/>
  </si>
  <si>
    <t xml:space="preserve">AOR = </t>
    <phoneticPr fontId="13"/>
  </si>
  <si>
    <t xml:space="preserve">SOR = </t>
    <phoneticPr fontId="13"/>
  </si>
  <si>
    <r>
      <t>AOR × C</t>
    </r>
    <r>
      <rPr>
        <vertAlign val="subscript"/>
        <sz val="10"/>
        <rFont val="ＭＳ 明朝"/>
        <family val="1"/>
        <charset val="128"/>
      </rPr>
      <t xml:space="preserve">SW </t>
    </r>
    <r>
      <rPr>
        <sz val="10"/>
        <rFont val="ＭＳ 明朝"/>
        <family val="1"/>
        <charset val="128"/>
      </rPr>
      <t>× r</t>
    </r>
    <phoneticPr fontId="13"/>
  </si>
  <si>
    <r>
      <t>1.024</t>
    </r>
    <r>
      <rPr>
        <vertAlign val="superscript"/>
        <sz val="10"/>
        <rFont val="ＭＳ 明朝"/>
        <family val="1"/>
        <charset val="128"/>
      </rPr>
      <t>(T-20)</t>
    </r>
    <r>
      <rPr>
        <sz val="10"/>
        <rFont val="ＭＳ 明朝"/>
        <family val="1"/>
        <charset val="128"/>
      </rPr>
      <t>×α×（β×C</t>
    </r>
    <r>
      <rPr>
        <vertAlign val="subscript"/>
        <sz val="10"/>
        <rFont val="ＭＳ 明朝"/>
        <family val="1"/>
        <charset val="128"/>
      </rPr>
      <t>S</t>
    </r>
    <r>
      <rPr>
        <sz val="10"/>
        <rFont val="ＭＳ 明朝"/>
        <family val="1"/>
        <charset val="128"/>
      </rPr>
      <t>×ｒ－C</t>
    </r>
    <r>
      <rPr>
        <vertAlign val="subscript"/>
        <sz val="10"/>
        <rFont val="ＭＳ 明朝"/>
        <family val="1"/>
        <charset val="128"/>
      </rPr>
      <t>A</t>
    </r>
    <r>
      <rPr>
        <sz val="10"/>
        <rFont val="ＭＳ 明朝"/>
        <family val="1"/>
        <charset val="128"/>
      </rPr>
      <t>）</t>
    </r>
    <phoneticPr fontId="13"/>
  </si>
  <si>
    <t>P</t>
    <phoneticPr fontId="13"/>
  </si>
  <si>
    <r>
      <t>C</t>
    </r>
    <r>
      <rPr>
        <vertAlign val="subscript"/>
        <sz val="10"/>
        <rFont val="ＭＳ 明朝"/>
        <family val="1"/>
        <charset val="128"/>
      </rPr>
      <t>SW</t>
    </r>
    <phoneticPr fontId="13"/>
  </si>
  <si>
    <t>20℃における酸素飽和濃度</t>
    <phoneticPr fontId="11"/>
  </si>
  <si>
    <r>
      <t>C</t>
    </r>
    <r>
      <rPr>
        <vertAlign val="subscript"/>
        <sz val="10"/>
        <rFont val="ＭＳ 明朝"/>
        <family val="1"/>
        <charset val="128"/>
      </rPr>
      <t>A</t>
    </r>
    <phoneticPr fontId="13"/>
  </si>
  <si>
    <t>混合液の平均DO濃度</t>
    <phoneticPr fontId="13"/>
  </si>
  <si>
    <t>T</t>
    <phoneticPr fontId="13"/>
  </si>
  <si>
    <t>活性汚泥混合液の水温　</t>
    <phoneticPr fontId="11"/>
  </si>
  <si>
    <r>
      <t>C</t>
    </r>
    <r>
      <rPr>
        <vertAlign val="subscript"/>
        <sz val="10"/>
        <rFont val="ＭＳ 明朝"/>
        <family val="1"/>
        <charset val="128"/>
      </rPr>
      <t>S</t>
    </r>
    <phoneticPr fontId="13"/>
  </si>
  <si>
    <t>T℃における酸素飽和濃度　</t>
    <phoneticPr fontId="13"/>
  </si>
  <si>
    <t>（H／2）</t>
    <phoneticPr fontId="13"/>
  </si>
  <si>
    <t>H ： 散気水深　＝</t>
    <phoneticPr fontId="13"/>
  </si>
  <si>
    <t>m</t>
    <phoneticPr fontId="13"/>
  </si>
  <si>
    <r>
      <t>K</t>
    </r>
    <r>
      <rPr>
        <vertAlign val="subscript"/>
        <sz val="10"/>
        <rFont val="ＭＳ 明朝"/>
        <family val="1"/>
        <charset val="128"/>
      </rPr>
      <t>L</t>
    </r>
    <r>
      <rPr>
        <sz val="10"/>
        <rFont val="ＭＳ 明朝"/>
        <family val="1"/>
        <charset val="128"/>
      </rPr>
      <t>aの補正係数</t>
    </r>
    <phoneticPr fontId="13"/>
  </si>
  <si>
    <t>→</t>
    <phoneticPr fontId="13"/>
  </si>
  <si>
    <t>飽和酸素濃度の補正係数</t>
    <phoneticPr fontId="13"/>
  </si>
  <si>
    <t>大気圧</t>
    <phoneticPr fontId="11"/>
  </si>
  <si>
    <t>(kPa abs)</t>
    <phoneticPr fontId="13"/>
  </si>
  <si>
    <t>SOR＝</t>
    <phoneticPr fontId="13"/>
  </si>
  <si>
    <r>
      <t>1.024</t>
    </r>
    <r>
      <rPr>
        <vertAlign val="superscript"/>
        <sz val="10"/>
        <rFont val="ＭＳ 明朝"/>
        <family val="1"/>
        <charset val="128"/>
      </rPr>
      <t>(20-20)</t>
    </r>
    <phoneticPr fontId="13"/>
  </si>
  <si>
    <t>×(</t>
    <phoneticPr fontId="13"/>
  </si>
  <si>
    <t>)</t>
    <phoneticPr fontId="13"/>
  </si>
  <si>
    <r>
      <t>G</t>
    </r>
    <r>
      <rPr>
        <vertAlign val="subscript"/>
        <sz val="10"/>
        <rFont val="ＭＳ 明朝"/>
        <family val="1"/>
        <charset val="128"/>
      </rPr>
      <t>S</t>
    </r>
    <r>
      <rPr>
        <sz val="10"/>
        <rFont val="ＭＳ 明朝"/>
        <family val="1"/>
        <charset val="128"/>
      </rPr>
      <t xml:space="preserve"> ＝ </t>
    </r>
    <phoneticPr fontId="13"/>
  </si>
  <si>
    <t>SOR</t>
    <phoneticPr fontId="13"/>
  </si>
  <si>
    <t>273 ＋ 20</t>
    <phoneticPr fontId="13"/>
  </si>
  <si>
    <r>
      <t>E</t>
    </r>
    <r>
      <rPr>
        <vertAlign val="subscript"/>
        <sz val="10"/>
        <rFont val="ＭＳ 明朝"/>
        <family val="1"/>
        <charset val="128"/>
      </rPr>
      <t xml:space="preserve">A  </t>
    </r>
    <r>
      <rPr>
        <sz val="10"/>
        <rFont val="ＭＳ 明朝"/>
        <family val="1"/>
        <charset val="128"/>
      </rPr>
      <t>× 10</t>
    </r>
    <r>
      <rPr>
        <vertAlign val="superscript"/>
        <sz val="10"/>
        <rFont val="ＭＳ 明朝"/>
        <family val="1"/>
        <charset val="128"/>
      </rPr>
      <t>-2</t>
    </r>
    <r>
      <rPr>
        <sz val="10"/>
        <rFont val="ＭＳ 明朝"/>
        <family val="1"/>
        <charset val="128"/>
      </rPr>
      <t xml:space="preserve"> × ρ × O</t>
    </r>
    <r>
      <rPr>
        <vertAlign val="subscript"/>
        <sz val="10"/>
        <rFont val="ＭＳ 明朝"/>
        <family val="1"/>
        <charset val="128"/>
      </rPr>
      <t>W</t>
    </r>
    <phoneticPr fontId="13"/>
  </si>
  <si>
    <t>273</t>
    <phoneticPr fontId="13"/>
  </si>
  <si>
    <t>24 × 60</t>
    <phoneticPr fontId="13"/>
  </si>
  <si>
    <t>ρ</t>
    <phoneticPr fontId="13"/>
  </si>
  <si>
    <t>空気の密度</t>
    <phoneticPr fontId="11"/>
  </si>
  <si>
    <r>
      <t>O</t>
    </r>
    <r>
      <rPr>
        <vertAlign val="subscript"/>
        <sz val="10"/>
        <rFont val="ＭＳ 明朝"/>
        <family val="1"/>
        <charset val="128"/>
      </rPr>
      <t>Ｗ</t>
    </r>
    <r>
      <rPr>
        <sz val="10"/>
        <rFont val="Century"/>
        <family val="1"/>
      </rPr>
      <t/>
    </r>
    <phoneticPr fontId="13"/>
  </si>
  <si>
    <t>空気中の酸素の重量比</t>
    <phoneticPr fontId="11"/>
  </si>
  <si>
    <t>273+20</t>
    <phoneticPr fontId="11"/>
  </si>
  <si>
    <r>
      <t>× 10</t>
    </r>
    <r>
      <rPr>
        <vertAlign val="superscript"/>
        <sz val="10"/>
        <rFont val="ＭＳ 明朝"/>
        <family val="1"/>
        <charset val="128"/>
      </rPr>
      <t xml:space="preserve">－2 </t>
    </r>
    <r>
      <rPr>
        <sz val="10"/>
        <rFont val="ＭＳ 明朝"/>
        <family val="1"/>
        <charset val="128"/>
      </rPr>
      <t>×</t>
    </r>
    <phoneticPr fontId="13"/>
  </si>
  <si>
    <t>～</t>
    <phoneticPr fontId="11"/>
  </si>
  <si>
    <t>必要に応じて変更ください。</t>
    <rPh sb="0" eb="2">
      <t>ヒツヨウ</t>
    </rPh>
    <rPh sb="3" eb="4">
      <t>オウ</t>
    </rPh>
    <rPh sb="6" eb="8">
      <t>ヘンコウ</t>
    </rPh>
    <phoneticPr fontId="1"/>
  </si>
  <si>
    <t>※2　別途シート（必要送風量の簡易計算）に</t>
    <rPh sb="3" eb="5">
      <t>ベット</t>
    </rPh>
    <rPh sb="9" eb="11">
      <t>ヒツヨウ</t>
    </rPh>
    <rPh sb="11" eb="13">
      <t>ソウフウ</t>
    </rPh>
    <rPh sb="13" eb="14">
      <t>リョウ</t>
    </rPh>
    <rPh sb="15" eb="17">
      <t>カンイ</t>
    </rPh>
    <rPh sb="17" eb="19">
      <t>ケイサン</t>
    </rPh>
    <phoneticPr fontId="1"/>
  </si>
  <si>
    <t>処理水T-N</t>
    <rPh sb="0" eb="2">
      <t>ショリ</t>
    </rPh>
    <rPh sb="2" eb="3">
      <t>スイ</t>
    </rPh>
    <phoneticPr fontId="1"/>
  </si>
  <si>
    <t>前</t>
    <rPh sb="0" eb="1">
      <t>マエ</t>
    </rPh>
    <phoneticPr fontId="1"/>
  </si>
  <si>
    <t>　⇒　　後</t>
    <rPh sb="4" eb="5">
      <t>アト</t>
    </rPh>
    <phoneticPr fontId="1"/>
  </si>
  <si>
    <t>必要事項を記入し、計算結果を左記の必要</t>
    <rPh sb="0" eb="2">
      <t>ヒツヨウ</t>
    </rPh>
    <rPh sb="2" eb="4">
      <t>ジコウ</t>
    </rPh>
    <rPh sb="5" eb="7">
      <t>キニュウ</t>
    </rPh>
    <rPh sb="9" eb="11">
      <t>ケイサン</t>
    </rPh>
    <rPh sb="11" eb="13">
      <t>ケッカ</t>
    </rPh>
    <rPh sb="14" eb="16">
      <t>サキ</t>
    </rPh>
    <rPh sb="17" eb="19">
      <t>ヒツヨウ</t>
    </rPh>
    <phoneticPr fontId="1"/>
  </si>
  <si>
    <t>送風量の欄に記入ください。</t>
    <rPh sb="4" eb="5">
      <t>ラン</t>
    </rPh>
    <rPh sb="6" eb="8">
      <t>キニュウ</t>
    </rPh>
    <phoneticPr fontId="1"/>
  </si>
  <si>
    <t>前提：</t>
    <rPh sb="0" eb="2">
      <t>ゼンテイ</t>
    </rPh>
    <phoneticPr fontId="1"/>
  </si>
  <si>
    <r>
      <t>(10,000→20,000m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b/>
        <sz val="11"/>
        <color theme="1"/>
        <rFont val="ＭＳ Ｐゴシック"/>
        <family val="3"/>
        <charset val="128"/>
        <scheme val="minor"/>
      </rPr>
      <t>/d）</t>
    </r>
    <phoneticPr fontId="1"/>
  </si>
  <si>
    <t>【参考２】資料より</t>
    <rPh sb="1" eb="3">
      <t>サンコウ</t>
    </rPh>
    <rPh sb="5" eb="7">
      <t>シリョウ</t>
    </rPh>
    <phoneticPr fontId="1"/>
  </si>
  <si>
    <r>
      <t>　本計算書は，二軸グラフの動きを把握するために必要となる送風量を，</t>
    </r>
    <r>
      <rPr>
        <b/>
        <u/>
        <sz val="10"/>
        <rFont val="ＭＳ 明朝"/>
        <family val="1"/>
        <charset val="128"/>
      </rPr>
      <t>迅速かつ簡易的に</t>
    </r>
    <rPh sb="1" eb="2">
      <t>ホン</t>
    </rPh>
    <rPh sb="2" eb="5">
      <t>ケイサンショ</t>
    </rPh>
    <rPh sb="7" eb="9">
      <t>ニジク</t>
    </rPh>
    <rPh sb="13" eb="14">
      <t>ウゴ</t>
    </rPh>
    <rPh sb="16" eb="18">
      <t>ハアク</t>
    </rPh>
    <rPh sb="23" eb="25">
      <t>ヒツヨウ</t>
    </rPh>
    <rPh sb="28" eb="30">
      <t>ソウフウ</t>
    </rPh>
    <rPh sb="30" eb="31">
      <t>リョウ</t>
    </rPh>
    <rPh sb="33" eb="35">
      <t>ジンソク</t>
    </rPh>
    <rPh sb="37" eb="39">
      <t>カンイ</t>
    </rPh>
    <rPh sb="39" eb="40">
      <t>テキ</t>
    </rPh>
    <phoneticPr fontId="11"/>
  </si>
  <si>
    <t>入力してください。</t>
    <rPh sb="0" eb="2">
      <t>ニュウリョク</t>
    </rPh>
    <phoneticPr fontId="1"/>
  </si>
  <si>
    <t>変化のパターン</t>
    <rPh sb="0" eb="2">
      <t>ヘンカ</t>
    </rPh>
    <phoneticPr fontId="1"/>
  </si>
  <si>
    <t>※横軸：送風に係る電力量原単位、縦軸：処理水T-N濃度とした場合</t>
    <phoneticPr fontId="1"/>
  </si>
  <si>
    <t>二軸グラフ　サンプルファイル（案）　　　</t>
    <rPh sb="0" eb="1">
      <t>フタ</t>
    </rPh>
    <rPh sb="1" eb="2">
      <t>ジク</t>
    </rPh>
    <rPh sb="15" eb="16">
      <t>アン</t>
    </rPh>
    <phoneticPr fontId="1"/>
  </si>
  <si>
    <t>　　～二軸グラフの見方や感覚をつかむ～</t>
    <phoneticPr fontId="1"/>
  </si>
  <si>
    <t>入力データ</t>
    <rPh sb="0" eb="2">
      <t>ニュウリョク</t>
    </rPh>
    <phoneticPr fontId="1"/>
  </si>
  <si>
    <t>←パターンや条件を変えて、活用ください。</t>
    <rPh sb="6" eb="8">
      <t>ジョウケン</t>
    </rPh>
    <rPh sb="9" eb="10">
      <t>カ</t>
    </rPh>
    <rPh sb="13" eb="15">
      <t>カツヨウ</t>
    </rPh>
    <phoneticPr fontId="1"/>
  </si>
  <si>
    <t>↓</t>
    <phoneticPr fontId="1"/>
  </si>
  <si>
    <t>↓</t>
    <phoneticPr fontId="1"/>
  </si>
  <si>
    <r>
      <rPr>
        <b/>
        <u/>
        <sz val="10"/>
        <rFont val="ＭＳ 明朝"/>
        <family val="1"/>
        <charset val="128"/>
      </rPr>
      <t>概算で計算</t>
    </r>
    <r>
      <rPr>
        <sz val="10"/>
        <rFont val="ＭＳ 明朝"/>
        <family val="1"/>
        <charset val="128"/>
      </rPr>
      <t>するためのものです。本計算結果等が現地結果と合致するものではないことを</t>
    </r>
    <rPh sb="0" eb="2">
      <t>ガイサン</t>
    </rPh>
    <rPh sb="3" eb="5">
      <t>ケイサン</t>
    </rPh>
    <rPh sb="15" eb="16">
      <t>ホン</t>
    </rPh>
    <rPh sb="16" eb="20">
      <t>ケイサンケッカ</t>
    </rPh>
    <rPh sb="20" eb="21">
      <t>ナド</t>
    </rPh>
    <rPh sb="22" eb="24">
      <t>ゲンチ</t>
    </rPh>
    <rPh sb="24" eb="26">
      <t>ケッカ</t>
    </rPh>
    <rPh sb="27" eb="29">
      <t>ガッチ</t>
    </rPh>
    <phoneticPr fontId="11"/>
  </si>
  <si>
    <t>理解したうえでご使用ください。</t>
    <rPh sb="0" eb="2">
      <t>リカイ</t>
    </rPh>
    <rPh sb="8" eb="10">
      <t>シヨウ</t>
    </rPh>
    <phoneticPr fontId="1"/>
  </si>
  <si>
    <t>※使用にあたっての注意事項</t>
    <rPh sb="1" eb="3">
      <t>シヨウ</t>
    </rPh>
    <rPh sb="9" eb="13">
      <t>チュウイジコウ</t>
    </rPh>
    <phoneticPr fontId="1"/>
  </si>
  <si>
    <t>反応タンクの容量計算を行う際には，別途，現地条件等に基づく適切な計算を行ってください。</t>
    <phoneticPr fontId="1"/>
  </si>
  <si>
    <r>
      <t>なお，</t>
    </r>
    <r>
      <rPr>
        <b/>
        <u/>
        <sz val="10"/>
        <rFont val="ＭＳ 明朝"/>
        <family val="1"/>
        <charset val="128"/>
      </rPr>
      <t>この計算書は本サンプルファイルでのみ使用してください。</t>
    </r>
    <r>
      <rPr>
        <sz val="10"/>
        <rFont val="ＭＳ 明朝"/>
        <family val="1"/>
        <charset val="128"/>
      </rPr>
      <t>運転管理や改築更新の際に</t>
    </r>
    <phoneticPr fontId="11"/>
  </si>
  <si>
    <t>↓</t>
    <phoneticPr fontId="1"/>
  </si>
  <si>
    <t>【パターン⑤】</t>
    <phoneticPr fontId="1"/>
  </si>
  <si>
    <t>基本条件</t>
    <rPh sb="0" eb="2">
      <t>キホン</t>
    </rPh>
    <rPh sb="2" eb="4">
      <t>ジョウケン</t>
    </rPh>
    <phoneticPr fontId="1"/>
  </si>
  <si>
    <t>（基本条件）</t>
    <rPh sb="1" eb="3">
      <t>キホン</t>
    </rPh>
    <rPh sb="3" eb="5">
      <t>ジョウケン</t>
    </rPh>
    <phoneticPr fontId="1"/>
  </si>
  <si>
    <t>散気装置高効率化(効率15→25%）</t>
    <rPh sb="0" eb="1">
      <t>チ</t>
    </rPh>
    <rPh sb="1" eb="2">
      <t>キ</t>
    </rPh>
    <rPh sb="2" eb="4">
      <t>ソウチ</t>
    </rPh>
    <rPh sb="4" eb="7">
      <t>コウコウリツ</t>
    </rPh>
    <rPh sb="7" eb="8">
      <t>カ</t>
    </rPh>
    <rPh sb="9" eb="11">
      <t>コウリツ</t>
    </rPh>
    <phoneticPr fontId="1"/>
  </si>
  <si>
    <t>散気装置高効率化(効率15→25%）</t>
    <phoneticPr fontId="1"/>
  </si>
  <si>
    <t>(80→40mg/L）</t>
    <phoneticPr fontId="1"/>
  </si>
  <si>
    <t>※　送風量が増加すると送風機の効率は</t>
    <rPh sb="2" eb="4">
      <t>ソウフウ</t>
    </rPh>
    <rPh sb="4" eb="5">
      <t>リョウ</t>
    </rPh>
    <rPh sb="6" eb="8">
      <t>ゾウカ</t>
    </rPh>
    <rPh sb="11" eb="14">
      <t>ソウフウキ</t>
    </rPh>
    <rPh sb="15" eb="17">
      <t>コウリツ</t>
    </rPh>
    <phoneticPr fontId="1"/>
  </si>
  <si>
    <t>※下記に限らず様々なパターンを想定し、数字そのものではなく、ベクトルが</t>
    <rPh sb="1" eb="3">
      <t>カキ</t>
    </rPh>
    <rPh sb="4" eb="5">
      <t>カギ</t>
    </rPh>
    <rPh sb="7" eb="9">
      <t>サマザマ</t>
    </rPh>
    <rPh sb="15" eb="17">
      <t>ソウテイ</t>
    </rPh>
    <phoneticPr fontId="1"/>
  </si>
  <si>
    <t>　することを推奨します。</t>
    <phoneticPr fontId="1"/>
  </si>
  <si>
    <t>　してみてください。</t>
    <phoneticPr fontId="1"/>
  </si>
  <si>
    <r>
      <t>NH</t>
    </r>
    <r>
      <rPr>
        <vertAlign val="subscript"/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charset val="128"/>
        <scheme val="minor"/>
      </rPr>
      <t>-N</t>
    </r>
    <phoneticPr fontId="1"/>
  </si>
  <si>
    <r>
      <t>流入水T-N(NH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4</t>
    </r>
    <r>
      <rPr>
        <b/>
        <sz val="11"/>
        <color theme="1"/>
        <rFont val="ＭＳ Ｐゴシック"/>
        <family val="3"/>
        <charset val="128"/>
        <scheme val="minor"/>
      </rPr>
      <t>-N：21→28mg/L)</t>
    </r>
    <phoneticPr fontId="1"/>
  </si>
  <si>
    <t>　わかります。</t>
    <phoneticPr fontId="1"/>
  </si>
  <si>
    <t>※別途「二軸グラフ作図」ファイルを活用して、各自のデータでグラフを作成</t>
    <rPh sb="1" eb="3">
      <t>ベット</t>
    </rPh>
    <rPh sb="4" eb="5">
      <t>ニ</t>
    </rPh>
    <rPh sb="5" eb="6">
      <t>ジク</t>
    </rPh>
    <rPh sb="9" eb="11">
      <t>サクズ</t>
    </rPh>
    <phoneticPr fontId="1"/>
  </si>
  <si>
    <r>
      <t>　どちらに、どの程度動くか、数値を入力することで</t>
    </r>
    <r>
      <rPr>
        <sz val="9"/>
        <color rgb="FFFF0000"/>
        <rFont val="HG丸ｺﾞｼｯｸM-PRO"/>
        <family val="3"/>
        <charset val="128"/>
      </rPr>
      <t>二軸グラフの見方や感覚</t>
    </r>
    <r>
      <rPr>
        <sz val="9"/>
        <rFont val="HG丸ｺﾞｼｯｸM-PRO"/>
        <family val="3"/>
        <charset val="128"/>
      </rPr>
      <t>が</t>
    </r>
    <rPh sb="14" eb="16">
      <t>スウチ</t>
    </rPh>
    <rPh sb="17" eb="19">
      <t>ニュウリョク</t>
    </rPh>
    <phoneticPr fontId="1"/>
  </si>
  <si>
    <r>
      <t>※簡易的な比較が目的であり、各パターンにおいて</t>
    </r>
    <r>
      <rPr>
        <sz val="9"/>
        <color rgb="FFFF0000"/>
        <rFont val="HG丸ｺﾞｼｯｸM-PRO"/>
        <family val="3"/>
        <charset val="128"/>
      </rPr>
      <t>条件を変える項目は原則１つ</t>
    </r>
    <r>
      <rPr>
        <sz val="9"/>
        <color theme="1"/>
        <rFont val="HG丸ｺﾞｼｯｸM-PRO"/>
        <family val="3"/>
        <charset val="128"/>
      </rPr>
      <t>に</t>
    </r>
    <rPh sb="1" eb="3">
      <t>カンイ</t>
    </rPh>
    <rPh sb="3" eb="4">
      <t>テキ</t>
    </rPh>
    <rPh sb="5" eb="7">
      <t>ヒカク</t>
    </rPh>
    <rPh sb="8" eb="10">
      <t>モクテキ</t>
    </rPh>
    <rPh sb="14" eb="15">
      <t>カク</t>
    </rPh>
    <rPh sb="23" eb="25">
      <t>ジョウケン</t>
    </rPh>
    <rPh sb="26" eb="27">
      <t>カ</t>
    </rPh>
    <rPh sb="29" eb="31">
      <t>コウモク</t>
    </rPh>
    <rPh sb="32" eb="34">
      <t>ゲンソク</t>
    </rPh>
    <phoneticPr fontId="1"/>
  </si>
  <si>
    <t>流入T-N濃度</t>
    <phoneticPr fontId="1"/>
  </si>
  <si>
    <r>
      <rPr>
        <sz val="10"/>
        <rFont val="ＭＳ Ｐ明朝"/>
        <family val="1"/>
        <charset val="128"/>
      </rPr>
      <t>処理水</t>
    </r>
    <r>
      <rPr>
        <sz val="10"/>
        <rFont val="Century"/>
        <family val="1"/>
      </rPr>
      <t>NH4-N</t>
    </r>
    <r>
      <rPr>
        <sz val="10"/>
        <rFont val="ＭＳ Ｐ明朝"/>
        <family val="1"/>
        <charset val="128"/>
      </rPr>
      <t>をさらに，3.5mg/L下げるとすると　210→245，120→155</t>
    </r>
    <rPh sb="0" eb="2">
      <t>ショリ</t>
    </rPh>
    <rPh sb="2" eb="3">
      <t>スイ</t>
    </rPh>
    <rPh sb="20" eb="21">
      <t>サ</t>
    </rPh>
    <phoneticPr fontId="1"/>
  </si>
  <si>
    <r>
      <rPr>
        <sz val="10"/>
        <rFont val="ＭＳ Ｐ明朝"/>
        <family val="1"/>
        <charset val="128"/>
      </rPr>
      <t>処理水</t>
    </r>
    <r>
      <rPr>
        <sz val="10"/>
        <rFont val="Century"/>
        <family val="1"/>
      </rPr>
      <t>NH4-N</t>
    </r>
    <r>
      <rPr>
        <sz val="10"/>
        <rFont val="ＭＳ Ｐ明朝"/>
        <family val="1"/>
        <charset val="128"/>
      </rPr>
      <t>をさらに，3.5mg/L下げるとすると　548→708</t>
    </r>
    <rPh sb="0" eb="2">
      <t>ショリ</t>
    </rPh>
    <rPh sb="2" eb="3">
      <t>スイ</t>
    </rPh>
    <rPh sb="20" eb="21">
      <t>サ</t>
    </rPh>
    <phoneticPr fontId="1"/>
  </si>
  <si>
    <r>
      <rPr>
        <sz val="10"/>
        <rFont val="ＭＳ Ｐ明朝"/>
        <family val="1"/>
        <charset val="128"/>
      </rPr>
      <t>処理水</t>
    </r>
    <r>
      <rPr>
        <sz val="10"/>
        <rFont val="Century"/>
        <family val="1"/>
      </rPr>
      <t>NH4-N</t>
    </r>
    <r>
      <rPr>
        <sz val="10"/>
        <rFont val="ＭＳ Ｐ明朝"/>
        <family val="1"/>
        <charset val="128"/>
      </rPr>
      <t>をさらに，3.5mg/L下げるとすると　1163→1323</t>
    </r>
    <rPh sb="0" eb="2">
      <t>ショリ</t>
    </rPh>
    <rPh sb="2" eb="3">
      <t>スイ</t>
    </rPh>
    <rPh sb="20" eb="21">
      <t>サ</t>
    </rPh>
    <phoneticPr fontId="1"/>
  </si>
  <si>
    <t>基本条件とパターン⑥の比較</t>
    <rPh sb="0" eb="2">
      <t>キホン</t>
    </rPh>
    <rPh sb="2" eb="4">
      <t>ジョウケン</t>
    </rPh>
    <rPh sb="11" eb="13">
      <t>ヒカク</t>
    </rPh>
    <phoneticPr fontId="1"/>
  </si>
  <si>
    <t>↓</t>
    <phoneticPr fontId="1"/>
  </si>
  <si>
    <r>
      <rPr>
        <sz val="10"/>
        <rFont val="ＭＳ Ｐ明朝"/>
        <family val="1"/>
        <charset val="128"/>
      </rPr>
      <t>処理水</t>
    </r>
    <r>
      <rPr>
        <sz val="10"/>
        <rFont val="Century"/>
        <family val="1"/>
      </rPr>
      <t>NH4-N</t>
    </r>
    <r>
      <rPr>
        <sz val="10"/>
        <rFont val="ＭＳ Ｐ明朝"/>
        <family val="1"/>
        <charset val="128"/>
      </rPr>
      <t>をさらに，3.5mg/L下げるとすると　28→31m3/分</t>
    </r>
    <rPh sb="0" eb="2">
      <t>ショリ</t>
    </rPh>
    <rPh sb="2" eb="3">
      <t>スイ</t>
    </rPh>
    <rPh sb="20" eb="21">
      <t>サ</t>
    </rPh>
    <rPh sb="36" eb="37">
      <t>フン</t>
    </rPh>
    <phoneticPr fontId="1"/>
  </si>
  <si>
    <t>（参考）変化のパターンによる二軸グラフの動き</t>
    <rPh sb="1" eb="3">
      <t>サンコウ</t>
    </rPh>
    <rPh sb="4" eb="6">
      <t>ヘンカ</t>
    </rPh>
    <rPh sb="14" eb="15">
      <t>ニ</t>
    </rPh>
    <rPh sb="15" eb="16">
      <t>ジク</t>
    </rPh>
    <rPh sb="20" eb="21">
      <t>ウゴ</t>
    </rPh>
    <phoneticPr fontId="1"/>
  </si>
  <si>
    <r>
      <t>※簡易的な比較が目的であり、各パターンにおいて</t>
    </r>
    <r>
      <rPr>
        <sz val="9"/>
        <color rgb="FFFF0000"/>
        <rFont val="HG丸ｺﾞｼｯｸM-PRO"/>
        <family val="3"/>
        <charset val="128"/>
      </rPr>
      <t>条件を変える項目は原則１つ</t>
    </r>
    <rPh sb="1" eb="3">
      <t>カンイ</t>
    </rPh>
    <rPh sb="3" eb="4">
      <t>テキ</t>
    </rPh>
    <rPh sb="5" eb="7">
      <t>ヒカク</t>
    </rPh>
    <rPh sb="8" eb="10">
      <t>モクテキ</t>
    </rPh>
    <rPh sb="14" eb="15">
      <t>カク</t>
    </rPh>
    <rPh sb="23" eb="25">
      <t>ジョウケン</t>
    </rPh>
    <rPh sb="26" eb="27">
      <t>カ</t>
    </rPh>
    <rPh sb="29" eb="31">
      <t>コウモク</t>
    </rPh>
    <rPh sb="32" eb="34">
      <t>ゲンソク</t>
    </rPh>
    <phoneticPr fontId="1"/>
  </si>
  <si>
    <t>　にすることを推奨します。</t>
    <phoneticPr fontId="1"/>
  </si>
  <si>
    <t>※2　別途シート（必要送風量の簡易計算）</t>
    <rPh sb="3" eb="5">
      <t>ベット</t>
    </rPh>
    <rPh sb="9" eb="11">
      <t>ヒツヨウ</t>
    </rPh>
    <rPh sb="11" eb="13">
      <t>ソウフウ</t>
    </rPh>
    <rPh sb="13" eb="14">
      <t>リョウ</t>
    </rPh>
    <rPh sb="15" eb="17">
      <t>カンイ</t>
    </rPh>
    <rPh sb="17" eb="19">
      <t>ケイサン</t>
    </rPh>
    <phoneticPr fontId="1"/>
  </si>
  <si>
    <t>に必要事項を記入し、計算結果を左記の必要</t>
    <rPh sb="1" eb="3">
      <t>ヒツヨウ</t>
    </rPh>
    <rPh sb="3" eb="5">
      <t>ジコウ</t>
    </rPh>
    <rPh sb="6" eb="8">
      <t>キニュウ</t>
    </rPh>
    <rPh sb="10" eb="12">
      <t>ケイサン</t>
    </rPh>
    <rPh sb="12" eb="14">
      <t>ケッカ</t>
    </rPh>
    <rPh sb="15" eb="17">
      <t>サキ</t>
    </rPh>
    <rPh sb="18" eb="20">
      <t>ヒツヨウ</t>
    </rPh>
    <phoneticPr fontId="1"/>
  </si>
  <si>
    <t>アップ（電力量原単位は減少）しますが、</t>
    <rPh sb="4" eb="6">
      <t>デンリョク</t>
    </rPh>
    <rPh sb="6" eb="7">
      <t>リョウ</t>
    </rPh>
    <rPh sb="7" eb="10">
      <t>ゲンタンイ</t>
    </rPh>
    <rPh sb="11" eb="13">
      <t>ゲンショウ</t>
    </rPh>
    <phoneticPr fontId="1"/>
  </si>
  <si>
    <t>二軸グラフの矢印の動きをわかりやすくする</t>
    <rPh sb="0" eb="1">
      <t>ニ</t>
    </rPh>
    <rPh sb="1" eb="2">
      <t>ジク</t>
    </rPh>
    <rPh sb="6" eb="8">
      <t>ヤジルシ</t>
    </rPh>
    <rPh sb="9" eb="10">
      <t>ウゴ</t>
    </rPh>
    <phoneticPr fontId="1"/>
  </si>
  <si>
    <t>趣旨から、ここでは計算に考慮しません。</t>
    <rPh sb="0" eb="2">
      <t>シュシ</t>
    </rPh>
    <phoneticPr fontId="1"/>
  </si>
  <si>
    <t>※　送風量が減少する比率に、送風量の減少</t>
    <rPh sb="2" eb="4">
      <t>ソウフウ</t>
    </rPh>
    <rPh sb="4" eb="5">
      <t>リョウ</t>
    </rPh>
    <rPh sb="6" eb="8">
      <t>ゲンショウ</t>
    </rPh>
    <rPh sb="10" eb="12">
      <t>ヒリツ</t>
    </rPh>
    <rPh sb="14" eb="16">
      <t>ソウフウ</t>
    </rPh>
    <rPh sb="16" eb="17">
      <t>リョウ</t>
    </rPh>
    <rPh sb="18" eb="20">
      <t>ゲンショウ</t>
    </rPh>
    <phoneticPr fontId="1"/>
  </si>
  <si>
    <t>による送風機の効率ダウン（→電力量1.1倍</t>
    <rPh sb="3" eb="5">
      <t>ソウフウ</t>
    </rPh>
    <rPh sb="14" eb="16">
      <t>デンリョク</t>
    </rPh>
    <rPh sb="16" eb="17">
      <t>リョウ</t>
    </rPh>
    <phoneticPr fontId="1"/>
  </si>
  <si>
    <t>（左記0.90）を計算しています。</t>
    <phoneticPr fontId="1"/>
  </si>
  <si>
    <t>必要）を考慮して電力量原単位に掛ける定数</t>
    <rPh sb="0" eb="2">
      <t>ヒツヨウ</t>
    </rPh>
    <rPh sb="4" eb="6">
      <t>コウリョ</t>
    </rPh>
    <rPh sb="8" eb="10">
      <t>デンリョク</t>
    </rPh>
    <rPh sb="10" eb="11">
      <t>リョウ</t>
    </rPh>
    <rPh sb="11" eb="14">
      <t>ゲンタンイ</t>
    </rPh>
    <rPh sb="15" eb="16">
      <t>カ</t>
    </rPh>
    <phoneticPr fontId="1"/>
  </si>
  <si>
    <t>（左記0.66）を計算しています。</t>
    <phoneticPr fontId="1"/>
  </si>
  <si>
    <r>
      <t>また，</t>
    </r>
    <r>
      <rPr>
        <b/>
        <u/>
        <sz val="10"/>
        <rFont val="ＭＳ 明朝"/>
        <family val="1"/>
        <charset val="128"/>
      </rPr>
      <t>各パターンにおいて条件を変える場合は原則１つの項目のみとすることを推奨</t>
    </r>
    <r>
      <rPr>
        <sz val="10"/>
        <rFont val="ＭＳ 明朝"/>
        <family val="1"/>
        <charset val="128"/>
      </rPr>
      <t>します。</t>
    </r>
    <rPh sb="3" eb="4">
      <t>カク</t>
    </rPh>
    <phoneticPr fontId="1"/>
  </si>
  <si>
    <t>条件１，２で複数の項目を変化させた場合，複合的にどのような結果となるかといった，定量的な</t>
    <rPh sb="9" eb="11">
      <t>コウモク</t>
    </rPh>
    <rPh sb="12" eb="14">
      <t>ヘンカ</t>
    </rPh>
    <rPh sb="17" eb="19">
      <t>バアイ</t>
    </rPh>
    <rPh sb="20" eb="23">
      <t>フクゴウテキ</t>
    </rPh>
    <rPh sb="29" eb="31">
      <t>ケッカ</t>
    </rPh>
    <rPh sb="40" eb="43">
      <t>テイリョウテキ</t>
    </rPh>
    <phoneticPr fontId="1"/>
  </si>
  <si>
    <t>評価としては十分なツールではありませんのでご了承ください。</t>
    <rPh sb="6" eb="8">
      <t>ジュウブン</t>
    </rPh>
    <rPh sb="22" eb="24">
      <t>リョウショウ</t>
    </rPh>
    <phoneticPr fontId="1"/>
  </si>
  <si>
    <t>数値入力（送風量の簡易計算シートでの計算結果）</t>
    <rPh sb="0" eb="2">
      <t>スウチ</t>
    </rPh>
    <rPh sb="2" eb="4">
      <t>ニュウリョク</t>
    </rPh>
    <rPh sb="5" eb="7">
      <t>ソウフウ</t>
    </rPh>
    <rPh sb="7" eb="8">
      <t>リョウ</t>
    </rPh>
    <rPh sb="9" eb="11">
      <t>カンイ</t>
    </rPh>
    <rPh sb="11" eb="13">
      <t>ケイサン</t>
    </rPh>
    <rPh sb="18" eb="20">
      <t>ケイサン</t>
    </rPh>
    <rPh sb="20" eb="22">
      <t>ケッカ</t>
    </rPh>
    <phoneticPr fontId="1"/>
  </si>
  <si>
    <r>
      <t>※107m</t>
    </r>
    <r>
      <rPr>
        <vertAlign val="superscript"/>
        <sz val="10"/>
        <color theme="1"/>
        <rFont val="HG丸ｺﾞｼｯｸM-PRO"/>
        <family val="3"/>
        <charset val="128"/>
      </rPr>
      <t>3</t>
    </r>
    <r>
      <rPr>
        <sz val="10"/>
        <color theme="1"/>
        <rFont val="HG丸ｺﾞｼｯｸM-PRO"/>
        <family val="3"/>
        <charset val="128"/>
      </rPr>
      <t>/minのブロワを想定</t>
    </r>
    <rPh sb="15" eb="17">
      <t>ソウテイ</t>
    </rPh>
    <phoneticPr fontId="1"/>
  </si>
  <si>
    <r>
      <t>※300m</t>
    </r>
    <r>
      <rPr>
        <vertAlign val="superscript"/>
        <sz val="10"/>
        <color theme="1"/>
        <rFont val="HG丸ｺﾞｼｯｸM-PRO"/>
        <family val="3"/>
        <charset val="128"/>
      </rPr>
      <t>3</t>
    </r>
    <r>
      <rPr>
        <sz val="10"/>
        <color theme="1"/>
        <rFont val="HG丸ｺﾞｼｯｸM-PRO"/>
        <family val="3"/>
        <charset val="128"/>
      </rPr>
      <t>/minのブロワを想定</t>
    </r>
    <rPh sb="15" eb="17">
      <t>ソウテイ</t>
    </rPh>
    <phoneticPr fontId="1"/>
  </si>
  <si>
    <t>（例）散気板</t>
    <rPh sb="1" eb="2">
      <t>レイ</t>
    </rPh>
    <rPh sb="3" eb="4">
      <t>チ</t>
    </rPh>
    <rPh sb="4" eb="5">
      <t>キ</t>
    </rPh>
    <rPh sb="5" eb="6">
      <t>イタ</t>
    </rPh>
    <phoneticPr fontId="1"/>
  </si>
  <si>
    <t>（例）高効率型散気装置</t>
    <rPh sb="1" eb="2">
      <t>レイ</t>
    </rPh>
    <rPh sb="3" eb="6">
      <t>コウコウリツ</t>
    </rPh>
    <rPh sb="6" eb="7">
      <t>カタ</t>
    </rPh>
    <rPh sb="7" eb="9">
      <t>サンキ</t>
    </rPh>
    <rPh sb="9" eb="11">
      <t>ソウチ</t>
    </rPh>
    <phoneticPr fontId="1"/>
  </si>
  <si>
    <r>
      <t>流入水T-N(NH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4</t>
    </r>
    <r>
      <rPr>
        <b/>
        <sz val="11"/>
        <color theme="1"/>
        <rFont val="ＭＳ Ｐゴシック"/>
        <family val="3"/>
        <charset val="128"/>
        <scheme val="minor"/>
      </rPr>
      <t>-N：21→11mg/L)</t>
    </r>
    <phoneticPr fontId="1"/>
  </si>
  <si>
    <r>
      <t>処理水T-N(NH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4</t>
    </r>
    <r>
      <rPr>
        <b/>
        <sz val="11"/>
        <color theme="1"/>
        <rFont val="ＭＳ Ｐゴシック"/>
        <family val="3"/>
        <charset val="128"/>
        <scheme val="minor"/>
      </rPr>
      <t>-N：7→3.5mg/L)</t>
    </r>
    <rPh sb="0" eb="2">
      <t>ショリ</t>
    </rPh>
    <phoneticPr fontId="1"/>
  </si>
  <si>
    <t>概算</t>
    <rPh sb="0" eb="2">
      <t>ガイサン</t>
    </rPh>
    <phoneticPr fontId="1"/>
  </si>
  <si>
    <t>特に記入不要</t>
    <rPh sb="0" eb="1">
      <t>トク</t>
    </rPh>
    <rPh sb="2" eb="4">
      <t>キニュウ</t>
    </rPh>
    <rPh sb="4" eb="6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</si>
</sst>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,##0_ "/>
    <numFmt numFmtId="177" formatCode="#,##0.00_ "/>
    <numFmt numFmtId="178" formatCode="#,##0.0"/>
    <numFmt numFmtId="179" formatCode="0.0"/>
    <numFmt numFmtId="180" formatCode="0_);[Red]\(0\)"/>
    <numFmt numFmtId="181" formatCode="0.0_);[Red]\(0.0\)"/>
    <numFmt numFmtId="182" formatCode="0.0_ "/>
    <numFmt numFmtId="183" formatCode="0_ "/>
    <numFmt numFmtId="184" formatCode="0.00_ "/>
    <numFmt numFmtId="185" formatCode="#,##0.000"/>
    <numFmt numFmtId="186" formatCode="#,##0.0_ "/>
    <numFmt numFmtId="187" formatCode="0.000_);[Red]\(0.000\)"/>
    <numFmt numFmtId="188" formatCode="#,##0_);[Red]\(#,##0\)"/>
    <numFmt numFmtId="189" formatCode="0.000"/>
    <numFmt numFmtId="190" formatCode="#,##0.0_);[Red]\(#,##0.0\)"/>
  </numFmts>
  <fonts count="7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vertAlign val="subscript"/>
      <sz val="10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name val="ＭＳ ゴシック"/>
      <family val="3"/>
      <charset val="128"/>
    </font>
    <font>
      <sz val="10"/>
      <name val="Century"/>
      <family val="1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0000FF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0"/>
      <color indexed="12"/>
      <name val="Century"/>
      <family val="1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vertAlign val="superscript"/>
      <sz val="10"/>
      <color indexed="8"/>
      <name val="ＭＳ 明朝"/>
      <family val="1"/>
      <charset val="128"/>
    </font>
    <font>
      <sz val="10"/>
      <color indexed="8"/>
      <name val="Century"/>
      <family val="1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color indexed="12"/>
      <name val="ＭＳ 明朝"/>
      <family val="1"/>
      <charset val="128"/>
    </font>
    <font>
      <u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Century"/>
      <family val="1"/>
    </font>
    <font>
      <sz val="10"/>
      <color indexed="10"/>
      <name val="Century"/>
      <family val="1"/>
    </font>
    <font>
      <sz val="11"/>
      <name val="Century"/>
      <family val="1"/>
    </font>
    <font>
      <b/>
      <vertAlign val="superscript"/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0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ajor"/>
    </font>
    <font>
      <b/>
      <sz val="10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vertAlign val="subscript"/>
      <sz val="11"/>
      <color theme="1"/>
      <name val="ＭＳ Ｐゴシック"/>
      <family val="3"/>
      <charset val="128"/>
      <scheme val="minor"/>
    </font>
    <font>
      <b/>
      <vertAlign val="subscript"/>
      <sz val="11"/>
      <color theme="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vertAlign val="superscript"/>
      <sz val="10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25" fillId="0" borderId="0"/>
    <xf numFmtId="38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</cellStyleXfs>
  <cellXfs count="478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Fill="1">
      <alignment vertical="center"/>
    </xf>
    <xf numFmtId="0" fontId="5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0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0" xfId="0" applyFill="1">
      <alignment vertical="center"/>
    </xf>
    <xf numFmtId="176" fontId="0" fillId="0" borderId="0" xfId="0" applyNumberForma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8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10" fillId="0" borderId="0" xfId="3" applyNumberFormat="1" applyFont="1" applyAlignment="1">
      <alignment vertical="center"/>
    </xf>
    <xf numFmtId="0" fontId="3" fillId="0" borderId="13" xfId="0" applyFont="1" applyBorder="1">
      <alignment vertical="center"/>
    </xf>
    <xf numFmtId="0" fontId="0" fillId="0" borderId="15" xfId="0" applyBorder="1">
      <alignment vertical="center"/>
    </xf>
    <xf numFmtId="3" fontId="12" fillId="0" borderId="6" xfId="0" applyNumberFormat="1" applyFont="1" applyBorder="1" applyAlignment="1">
      <alignment vertical="center"/>
    </xf>
    <xf numFmtId="176" fontId="14" fillId="4" borderId="4" xfId="0" applyNumberFormat="1" applyFont="1" applyFill="1" applyBorder="1" applyAlignment="1">
      <alignment horizontal="right" vertical="center"/>
    </xf>
    <xf numFmtId="3" fontId="12" fillId="0" borderId="12" xfId="0" applyNumberFormat="1" applyFont="1" applyBorder="1" applyAlignment="1">
      <alignment vertical="center"/>
    </xf>
    <xf numFmtId="176" fontId="14" fillId="4" borderId="9" xfId="0" applyNumberFormat="1" applyFont="1" applyFill="1" applyBorder="1" applyAlignment="1">
      <alignment horizontal="right" vertical="center"/>
    </xf>
    <xf numFmtId="3" fontId="12" fillId="0" borderId="16" xfId="0" applyNumberFormat="1" applyFont="1" applyBorder="1" applyAlignment="1">
      <alignment vertical="center"/>
    </xf>
    <xf numFmtId="0" fontId="9" fillId="0" borderId="0" xfId="0" applyFont="1">
      <alignment vertical="center"/>
    </xf>
    <xf numFmtId="0" fontId="16" fillId="0" borderId="6" xfId="0" applyFont="1" applyBorder="1">
      <alignment vertical="center"/>
    </xf>
    <xf numFmtId="176" fontId="14" fillId="4" borderId="1" xfId="0" applyNumberFormat="1" applyFont="1" applyFill="1" applyBorder="1" applyAlignment="1">
      <alignment horizontal="right" vertical="center"/>
    </xf>
    <xf numFmtId="176" fontId="14" fillId="4" borderId="2" xfId="0" applyNumberFormat="1" applyFont="1" applyFill="1" applyBorder="1" applyAlignment="1">
      <alignment horizontal="right" vertical="center"/>
    </xf>
    <xf numFmtId="176" fontId="14" fillId="5" borderId="5" xfId="0" applyNumberFormat="1" applyFont="1" applyFill="1" applyBorder="1" applyAlignment="1">
      <alignment horizontal="right" vertical="center"/>
    </xf>
    <xf numFmtId="176" fontId="14" fillId="5" borderId="10" xfId="0" applyNumberFormat="1" applyFont="1" applyFill="1" applyBorder="1" applyAlignment="1">
      <alignment horizontal="right" vertical="center"/>
    </xf>
    <xf numFmtId="176" fontId="14" fillId="5" borderId="6" xfId="0" applyNumberFormat="1" applyFont="1" applyFill="1" applyBorder="1" applyAlignment="1">
      <alignment horizontal="right" vertical="center"/>
    </xf>
    <xf numFmtId="176" fontId="14" fillId="5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Border="1" applyAlignment="1">
      <alignment vertical="center"/>
    </xf>
    <xf numFmtId="0" fontId="17" fillId="0" borderId="6" xfId="0" applyFont="1" applyFill="1" applyBorder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6" fillId="0" borderId="17" xfId="0" applyFont="1" applyBorder="1">
      <alignment vertical="center"/>
    </xf>
    <xf numFmtId="176" fontId="14" fillId="4" borderId="18" xfId="0" applyNumberFormat="1" applyFont="1" applyFill="1" applyBorder="1" applyAlignment="1">
      <alignment horizontal="right" vertical="center"/>
    </xf>
    <xf numFmtId="3" fontId="12" fillId="0" borderId="19" xfId="0" applyNumberFormat="1" applyFont="1" applyBorder="1" applyAlignment="1">
      <alignment vertical="center"/>
    </xf>
    <xf numFmtId="176" fontId="14" fillId="4" borderId="20" xfId="0" applyNumberFormat="1" applyFont="1" applyFill="1" applyBorder="1" applyAlignment="1">
      <alignment horizontal="right" vertical="center"/>
    </xf>
    <xf numFmtId="176" fontId="12" fillId="0" borderId="6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17" fillId="0" borderId="13" xfId="0" applyFont="1" applyFill="1" applyBorder="1">
      <alignment vertical="center"/>
    </xf>
    <xf numFmtId="3" fontId="12" fillId="0" borderId="13" xfId="0" applyNumberFormat="1" applyFont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3" fontId="12" fillId="0" borderId="15" xfId="0" applyNumberFormat="1" applyFont="1" applyBorder="1" applyAlignment="1">
      <alignment vertical="center"/>
    </xf>
    <xf numFmtId="3" fontId="12" fillId="0" borderId="12" xfId="0" applyNumberFormat="1" applyFont="1" applyFill="1" applyBorder="1" applyAlignment="1">
      <alignment vertical="center"/>
    </xf>
    <xf numFmtId="3" fontId="12" fillId="0" borderId="6" xfId="0" applyNumberFormat="1" applyFont="1" applyFill="1" applyBorder="1" applyAlignment="1">
      <alignment vertical="center"/>
    </xf>
    <xf numFmtId="3" fontId="21" fillId="0" borderId="0" xfId="3" applyNumberFormat="1" applyFont="1" applyAlignment="1">
      <alignment vertical="center"/>
    </xf>
    <xf numFmtId="3" fontId="22" fillId="0" borderId="0" xfId="3" applyNumberFormat="1" applyFont="1" applyAlignment="1">
      <alignment vertical="center"/>
    </xf>
    <xf numFmtId="3" fontId="10" fillId="0" borderId="0" xfId="3" applyNumberFormat="1" applyFont="1" applyFill="1" applyAlignment="1">
      <alignment vertical="center"/>
    </xf>
    <xf numFmtId="3" fontId="23" fillId="0" borderId="0" xfId="3" applyNumberFormat="1" applyFont="1" applyFill="1" applyBorder="1" applyAlignment="1">
      <alignment vertical="center"/>
    </xf>
    <xf numFmtId="3" fontId="23" fillId="0" borderId="0" xfId="3" applyNumberFormat="1" applyFont="1" applyBorder="1" applyAlignment="1">
      <alignment vertical="center"/>
    </xf>
    <xf numFmtId="3" fontId="20" fillId="0" borderId="0" xfId="3" applyNumberFormat="1" applyFont="1" applyAlignment="1">
      <alignment vertical="center"/>
    </xf>
    <xf numFmtId="3" fontId="23" fillId="0" borderId="0" xfId="3" applyNumberFormat="1" applyFont="1" applyAlignment="1">
      <alignment vertical="center"/>
    </xf>
    <xf numFmtId="3" fontId="23" fillId="0" borderId="0" xfId="3" applyNumberFormat="1" applyFont="1" applyFill="1" applyAlignment="1">
      <alignment vertical="center"/>
    </xf>
    <xf numFmtId="3" fontId="10" fillId="0" borderId="0" xfId="3" applyNumberFormat="1" applyFont="1" applyBorder="1" applyAlignment="1">
      <alignment vertical="center"/>
    </xf>
    <xf numFmtId="3" fontId="10" fillId="0" borderId="0" xfId="3" applyNumberFormat="1" applyFont="1" applyFill="1" applyBorder="1" applyAlignment="1">
      <alignment vertical="center"/>
    </xf>
    <xf numFmtId="3" fontId="24" fillId="0" borderId="0" xfId="3" applyNumberFormat="1" applyFont="1" applyAlignment="1">
      <alignment vertical="center"/>
    </xf>
    <xf numFmtId="0" fontId="26" fillId="0" borderId="0" xfId="4" applyFont="1" applyFill="1" applyBorder="1" applyAlignment="1">
      <alignment vertical="center"/>
    </xf>
    <xf numFmtId="0" fontId="26" fillId="0" borderId="0" xfId="4" applyFont="1" applyBorder="1" applyAlignment="1">
      <alignment vertical="center"/>
    </xf>
    <xf numFmtId="3" fontId="27" fillId="0" borderId="0" xfId="3" applyNumberFormat="1" applyFont="1" applyAlignment="1">
      <alignment vertical="center"/>
    </xf>
    <xf numFmtId="3" fontId="27" fillId="0" borderId="0" xfId="4" applyNumberFormat="1" applyFont="1" applyAlignment="1">
      <alignment vertical="center"/>
    </xf>
    <xf numFmtId="3" fontId="10" fillId="0" borderId="0" xfId="4" applyNumberFormat="1" applyFont="1" applyAlignment="1">
      <alignment vertical="center"/>
    </xf>
    <xf numFmtId="3" fontId="10" fillId="4" borderId="3" xfId="3" applyNumberFormat="1" applyFont="1" applyFill="1" applyBorder="1" applyAlignment="1">
      <alignment horizontal="center" vertical="center"/>
    </xf>
    <xf numFmtId="3" fontId="10" fillId="4" borderId="2" xfId="3" applyNumberFormat="1" applyFont="1" applyFill="1" applyBorder="1" applyAlignment="1">
      <alignment horizontal="center" vertical="center"/>
    </xf>
    <xf numFmtId="3" fontId="21" fillId="0" borderId="0" xfId="4" applyNumberFormat="1" applyFont="1" applyAlignment="1">
      <alignment vertical="center"/>
    </xf>
    <xf numFmtId="3" fontId="22" fillId="0" borderId="0" xfId="4" applyNumberFormat="1" applyFont="1" applyAlignment="1">
      <alignment vertical="center"/>
    </xf>
    <xf numFmtId="3" fontId="10" fillId="5" borderId="3" xfId="3" applyNumberFormat="1" applyFont="1" applyFill="1" applyBorder="1" applyAlignment="1">
      <alignment horizontal="center" vertical="center"/>
    </xf>
    <xf numFmtId="3" fontId="10" fillId="5" borderId="2" xfId="3" applyNumberFormat="1" applyFont="1" applyFill="1" applyBorder="1" applyAlignment="1">
      <alignment horizontal="center" vertical="center"/>
    </xf>
    <xf numFmtId="176" fontId="31" fillId="0" borderId="0" xfId="4" applyNumberFormat="1" applyFont="1" applyAlignment="1">
      <alignment vertical="center"/>
    </xf>
    <xf numFmtId="177" fontId="31" fillId="0" borderId="0" xfId="4" applyNumberFormat="1" applyFont="1" applyAlignment="1">
      <alignment vertical="center"/>
    </xf>
    <xf numFmtId="178" fontId="10" fillId="0" borderId="0" xfId="3" applyNumberFormat="1" applyFont="1" applyAlignment="1">
      <alignment vertical="center"/>
    </xf>
    <xf numFmtId="3" fontId="10" fillId="0" borderId="0" xfId="3" applyNumberFormat="1" applyFont="1" applyBorder="1" applyAlignment="1">
      <alignment horizontal="right" vertical="center"/>
    </xf>
    <xf numFmtId="0" fontId="33" fillId="0" borderId="0" xfId="0" applyFont="1">
      <alignment vertical="center"/>
    </xf>
    <xf numFmtId="181" fontId="29" fillId="0" borderId="0" xfId="3" applyNumberFormat="1" applyFont="1" applyBorder="1" applyAlignment="1">
      <alignment horizontal="right" vertical="center" shrinkToFit="1"/>
    </xf>
    <xf numFmtId="181" fontId="34" fillId="0" borderId="0" xfId="4" applyNumberFormat="1" applyFont="1" applyBorder="1" applyAlignment="1">
      <alignment horizontal="right" vertical="center" shrinkToFit="1"/>
    </xf>
    <xf numFmtId="0" fontId="10" fillId="0" borderId="0" xfId="4" applyFont="1"/>
    <xf numFmtId="3" fontId="12" fillId="0" borderId="0" xfId="4" applyNumberFormat="1" applyFont="1" applyAlignment="1">
      <alignment vertical="center"/>
    </xf>
    <xf numFmtId="0" fontId="32" fillId="0" borderId="0" xfId="4" applyNumberFormat="1" applyFont="1" applyAlignment="1">
      <alignment vertical="center"/>
    </xf>
    <xf numFmtId="0" fontId="32" fillId="0" borderId="0" xfId="5" applyNumberFormat="1" applyFont="1" applyAlignment="1">
      <alignment horizontal="right" vertical="center"/>
    </xf>
    <xf numFmtId="3" fontId="10" fillId="0" borderId="0" xfId="4" applyNumberFormat="1" applyFont="1" applyFill="1" applyAlignment="1">
      <alignment vertical="center"/>
    </xf>
    <xf numFmtId="3" fontId="10" fillId="0" borderId="0" xfId="4" applyNumberFormat="1" applyFont="1" applyFill="1" applyAlignment="1">
      <alignment horizontal="center" vertical="center"/>
    </xf>
    <xf numFmtId="3" fontId="10" fillId="0" borderId="0" xfId="4" applyNumberFormat="1" applyFont="1" applyAlignment="1">
      <alignment horizontal="left" vertical="center"/>
    </xf>
    <xf numFmtId="0" fontId="31" fillId="0" borderId="0" xfId="5" applyNumberFormat="1" applyFont="1" applyAlignment="1">
      <alignment horizontal="right" vertical="center"/>
    </xf>
    <xf numFmtId="3" fontId="32" fillId="0" borderId="0" xfId="4" applyNumberFormat="1" applyFont="1" applyBorder="1" applyAlignment="1">
      <alignment vertical="center"/>
    </xf>
    <xf numFmtId="3" fontId="20" fillId="0" borderId="0" xfId="4" applyNumberFormat="1" applyFont="1" applyAlignment="1">
      <alignment vertical="center"/>
    </xf>
    <xf numFmtId="3" fontId="10" fillId="0" borderId="0" xfId="4" applyNumberFormat="1" applyFont="1" applyAlignment="1">
      <alignment horizontal="center" vertical="center"/>
    </xf>
    <xf numFmtId="3" fontId="31" fillId="0" borderId="0" xfId="4" applyNumberFormat="1" applyFont="1" applyBorder="1" applyAlignment="1">
      <alignment horizontal="center" vertical="center"/>
    </xf>
    <xf numFmtId="3" fontId="35" fillId="0" borderId="0" xfId="4" applyNumberFormat="1" applyFont="1" applyBorder="1" applyAlignment="1">
      <alignment horizontal="center" vertical="center"/>
    </xf>
    <xf numFmtId="3" fontId="10" fillId="0" borderId="0" xfId="4" applyNumberFormat="1" applyFont="1" applyAlignment="1">
      <alignment horizontal="right" vertical="center"/>
    </xf>
    <xf numFmtId="0" fontId="10" fillId="0" borderId="0" xfId="4" applyFont="1" applyAlignment="1">
      <alignment horizontal="center"/>
    </xf>
    <xf numFmtId="0" fontId="26" fillId="0" borderId="0" xfId="4" applyFont="1" applyAlignment="1">
      <alignment vertical="center"/>
    </xf>
    <xf numFmtId="0" fontId="25" fillId="0" borderId="0" xfId="4" applyAlignment="1">
      <alignment vertical="center"/>
    </xf>
    <xf numFmtId="182" fontId="10" fillId="0" borderId="0" xfId="4" applyNumberFormat="1" applyFont="1" applyAlignment="1"/>
    <xf numFmtId="0" fontId="10" fillId="0" borderId="0" xfId="4" applyFont="1" applyAlignment="1"/>
    <xf numFmtId="0" fontId="10" fillId="0" borderId="0" xfId="4" applyNumberFormat="1" applyFont="1" applyAlignment="1">
      <alignment vertical="center"/>
    </xf>
    <xf numFmtId="0" fontId="10" fillId="0" borderId="0" xfId="4" applyNumberFormat="1" applyFont="1" applyAlignment="1">
      <alignment horizontal="right" vertical="center"/>
    </xf>
    <xf numFmtId="0" fontId="10" fillId="0" borderId="0" xfId="4" applyNumberFormat="1" applyFont="1" applyAlignment="1">
      <alignment horizontal="center" vertical="center"/>
    </xf>
    <xf numFmtId="1" fontId="31" fillId="0" borderId="0" xfId="4" applyNumberFormat="1" applyFont="1" applyAlignment="1">
      <alignment vertical="center"/>
    </xf>
    <xf numFmtId="0" fontId="21" fillId="0" borderId="0" xfId="4" applyNumberFormat="1" applyFont="1" applyAlignment="1">
      <alignment vertical="center"/>
    </xf>
    <xf numFmtId="0" fontId="31" fillId="0" borderId="0" xfId="4" applyNumberFormat="1" applyFont="1" applyAlignment="1">
      <alignment vertical="center"/>
    </xf>
    <xf numFmtId="3" fontId="31" fillId="0" borderId="0" xfId="4" applyNumberFormat="1" applyFont="1" applyAlignment="1">
      <alignment horizontal="center" vertical="center"/>
    </xf>
    <xf numFmtId="0" fontId="27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21" fillId="0" borderId="0" xfId="4" applyFont="1"/>
    <xf numFmtId="0" fontId="10" fillId="0" borderId="0" xfId="4" applyFont="1" applyAlignment="1">
      <alignment horizontal="right"/>
    </xf>
    <xf numFmtId="0" fontId="36" fillId="0" borderId="0" xfId="4" applyFont="1"/>
    <xf numFmtId="0" fontId="21" fillId="0" borderId="0" xfId="4" applyFont="1" applyAlignment="1"/>
    <xf numFmtId="0" fontId="31" fillId="0" borderId="0" xfId="4" applyFont="1" applyAlignment="1">
      <alignment horizontal="center"/>
    </xf>
    <xf numFmtId="0" fontId="10" fillId="0" borderId="0" xfId="4" applyNumberFormat="1" applyFont="1" applyAlignment="1"/>
    <xf numFmtId="3" fontId="31" fillId="0" borderId="0" xfId="4" applyNumberFormat="1" applyFont="1" applyAlignment="1">
      <alignment horizontal="center"/>
    </xf>
    <xf numFmtId="0" fontId="32" fillId="0" borderId="0" xfId="4" applyNumberFormat="1" applyFont="1" applyAlignment="1"/>
    <xf numFmtId="0" fontId="21" fillId="0" borderId="0" xfId="4" applyNumberFormat="1" applyFont="1" applyAlignment="1"/>
    <xf numFmtId="0" fontId="31" fillId="0" borderId="0" xfId="4" applyNumberFormat="1" applyFont="1" applyAlignment="1">
      <alignment horizontal="center"/>
    </xf>
    <xf numFmtId="0" fontId="38" fillId="0" borderId="0" xfId="4" applyNumberFormat="1" applyFont="1" applyAlignment="1"/>
    <xf numFmtId="0" fontId="38" fillId="0" borderId="0" xfId="4" applyNumberFormat="1" applyFont="1" applyAlignment="1">
      <alignment horizontal="center"/>
    </xf>
    <xf numFmtId="0" fontId="40" fillId="0" borderId="0" xfId="4" applyNumberFormat="1" applyFont="1" applyAlignment="1"/>
    <xf numFmtId="0" fontId="10" fillId="7" borderId="0" xfId="6" applyFont="1" applyFill="1" applyBorder="1" applyAlignment="1">
      <alignment horizontal="left" vertical="center"/>
    </xf>
    <xf numFmtId="183" fontId="10" fillId="7" borderId="0" xfId="6" applyNumberFormat="1" applyFont="1" applyFill="1" applyBorder="1" applyAlignment="1">
      <alignment horizontal="left" vertical="center"/>
    </xf>
    <xf numFmtId="0" fontId="10" fillId="7" borderId="0" xfId="6" applyFont="1" applyFill="1" applyBorder="1">
      <alignment vertical="center"/>
    </xf>
    <xf numFmtId="0" fontId="10" fillId="7" borderId="0" xfId="6" applyFont="1" applyFill="1" applyBorder="1" applyAlignment="1">
      <alignment horizontal="center" vertical="center"/>
    </xf>
    <xf numFmtId="183" fontId="36" fillId="7" borderId="0" xfId="6" applyNumberFormat="1" applyFont="1" applyFill="1" applyBorder="1" applyAlignment="1">
      <alignment horizontal="left" vertical="center"/>
    </xf>
    <xf numFmtId="183" fontId="41" fillId="7" borderId="0" xfId="6" applyNumberFormat="1" applyFont="1" applyFill="1" applyBorder="1" applyAlignment="1">
      <alignment horizontal="left" vertical="center"/>
    </xf>
    <xf numFmtId="0" fontId="32" fillId="7" borderId="0" xfId="6" applyFont="1" applyFill="1" applyBorder="1">
      <alignment vertical="center"/>
    </xf>
    <xf numFmtId="176" fontId="31" fillId="0" borderId="0" xfId="4" applyNumberFormat="1" applyFont="1" applyBorder="1" applyAlignment="1">
      <alignment horizontal="center" vertical="center"/>
    </xf>
    <xf numFmtId="0" fontId="27" fillId="0" borderId="0" xfId="4" applyNumberFormat="1" applyFont="1" applyAlignment="1"/>
    <xf numFmtId="0" fontId="41" fillId="0" borderId="0" xfId="4" applyFont="1"/>
    <xf numFmtId="0" fontId="41" fillId="0" borderId="0" xfId="4" applyNumberFormat="1" applyFont="1" applyAlignment="1"/>
    <xf numFmtId="183" fontId="31" fillId="0" borderId="0" xfId="4" applyNumberFormat="1" applyFont="1" applyAlignment="1"/>
    <xf numFmtId="182" fontId="32" fillId="0" borderId="0" xfId="4" applyNumberFormat="1" applyFont="1" applyAlignment="1"/>
    <xf numFmtId="0" fontId="10" fillId="0" borderId="0" xfId="4" quotePrefix="1" applyNumberFormat="1" applyFont="1" applyAlignment="1">
      <alignment vertical="center"/>
    </xf>
    <xf numFmtId="0" fontId="31" fillId="0" borderId="0" xfId="4" applyNumberFormat="1" applyFont="1" applyAlignment="1">
      <alignment horizontal="center" vertical="center"/>
    </xf>
    <xf numFmtId="3" fontId="10" fillId="0" borderId="0" xfId="4" applyNumberFormat="1" applyFont="1" applyFill="1" applyBorder="1" applyAlignment="1">
      <alignment vertical="center"/>
    </xf>
    <xf numFmtId="178" fontId="31" fillId="0" borderId="0" xfId="5" applyNumberFormat="1" applyFont="1" applyAlignment="1">
      <alignment horizontal="right" vertical="center"/>
    </xf>
    <xf numFmtId="176" fontId="32" fillId="0" borderId="0" xfId="4" applyNumberFormat="1" applyFont="1" applyBorder="1" applyAlignment="1">
      <alignment horizontal="center"/>
    </xf>
    <xf numFmtId="0" fontId="10" fillId="0" borderId="0" xfId="4" applyFont="1" applyAlignment="1">
      <alignment horizontal="center" vertical="center"/>
    </xf>
    <xf numFmtId="0" fontId="10" fillId="0" borderId="22" xfId="4" applyNumberFormat="1" applyFont="1" applyBorder="1" applyAlignment="1">
      <alignment horizontal="center" vertical="center"/>
    </xf>
    <xf numFmtId="178" fontId="10" fillId="0" borderId="0" xfId="5" applyNumberFormat="1" applyFont="1" applyBorder="1" applyAlignment="1">
      <alignment horizontal="center" vertical="center"/>
    </xf>
    <xf numFmtId="3" fontId="43" fillId="5" borderId="0" xfId="5" applyNumberFormat="1" applyFont="1" applyFill="1" applyBorder="1" applyAlignment="1">
      <alignment horizontal="center" vertical="center"/>
    </xf>
    <xf numFmtId="3" fontId="31" fillId="0" borderId="0" xfId="5" applyNumberFormat="1" applyFont="1" applyBorder="1" applyAlignment="1">
      <alignment horizontal="center" vertical="center"/>
    </xf>
    <xf numFmtId="0" fontId="10" fillId="0" borderId="0" xfId="4" applyNumberFormat="1" applyFont="1" applyBorder="1" applyAlignment="1">
      <alignment horizontal="center" vertical="center"/>
    </xf>
    <xf numFmtId="178" fontId="31" fillId="0" borderId="0" xfId="4" applyNumberFormat="1" applyFont="1" applyAlignment="1">
      <alignment horizontal="right" vertical="center"/>
    </xf>
    <xf numFmtId="180" fontId="10" fillId="0" borderId="0" xfId="5" applyNumberFormat="1" applyFont="1" applyAlignment="1">
      <alignment horizontal="center" vertical="center"/>
    </xf>
    <xf numFmtId="180" fontId="10" fillId="0" borderId="0" xfId="4" applyNumberFormat="1" applyFont="1" applyAlignment="1">
      <alignment horizontal="center" vertical="center"/>
    </xf>
    <xf numFmtId="180" fontId="31" fillId="0" borderId="0" xfId="5" applyNumberFormat="1" applyFont="1" applyAlignment="1">
      <alignment vertical="center"/>
    </xf>
    <xf numFmtId="178" fontId="10" fillId="0" borderId="0" xfId="4" applyNumberFormat="1" applyFont="1" applyAlignment="1">
      <alignment horizontal="center" vertical="center"/>
    </xf>
    <xf numFmtId="3" fontId="31" fillId="0" borderId="0" xfId="5" applyNumberFormat="1" applyFont="1" applyAlignment="1">
      <alignment vertical="center"/>
    </xf>
    <xf numFmtId="3" fontId="44" fillId="0" borderId="0" xfId="4" applyNumberFormat="1" applyFont="1" applyAlignment="1">
      <alignment vertical="center"/>
    </xf>
    <xf numFmtId="3" fontId="10" fillId="0" borderId="0" xfId="4" applyNumberFormat="1" applyFont="1" applyBorder="1" applyAlignment="1">
      <alignment vertical="center"/>
    </xf>
    <xf numFmtId="3" fontId="10" fillId="0" borderId="0" xfId="4" applyNumberFormat="1" applyFont="1" applyBorder="1" applyAlignment="1">
      <alignment horizontal="center" vertical="center"/>
    </xf>
    <xf numFmtId="0" fontId="10" fillId="0" borderId="0" xfId="4" applyNumberFormat="1" applyFont="1" applyAlignment="1">
      <alignment horizontal="left" vertical="center"/>
    </xf>
    <xf numFmtId="0" fontId="10" fillId="0" borderId="0" xfId="4" applyNumberFormat="1" applyFont="1" applyBorder="1" applyAlignment="1">
      <alignment vertical="center"/>
    </xf>
    <xf numFmtId="3" fontId="32" fillId="0" borderId="0" xfId="4" applyNumberFormat="1" applyFont="1" applyAlignment="1">
      <alignment horizontal="center" vertical="center"/>
    </xf>
    <xf numFmtId="3" fontId="10" fillId="0" borderId="0" xfId="4" applyNumberFormat="1" applyFont="1" applyBorder="1" applyAlignment="1">
      <alignment horizontal="right" vertical="center"/>
    </xf>
    <xf numFmtId="2" fontId="10" fillId="0" borderId="0" xfId="4" applyNumberFormat="1" applyFont="1" applyAlignment="1">
      <alignment horizontal="center" vertical="center"/>
    </xf>
    <xf numFmtId="2" fontId="10" fillId="0" borderId="0" xfId="4" applyNumberFormat="1" applyFont="1" applyAlignment="1">
      <alignment vertical="center"/>
    </xf>
    <xf numFmtId="2" fontId="10" fillId="0" borderId="0" xfId="4" applyNumberFormat="1" applyFont="1" applyAlignment="1">
      <alignment horizontal="left" vertical="center"/>
    </xf>
    <xf numFmtId="2" fontId="32" fillId="0" borderId="0" xfId="4" applyNumberFormat="1" applyFont="1" applyAlignment="1">
      <alignment vertical="center"/>
    </xf>
    <xf numFmtId="0" fontId="32" fillId="0" borderId="0" xfId="4" applyNumberFormat="1" applyFont="1" applyAlignment="1">
      <alignment horizontal="center" vertical="center"/>
    </xf>
    <xf numFmtId="0" fontId="31" fillId="0" borderId="0" xfId="4" applyNumberFormat="1" applyFont="1" applyBorder="1" applyAlignment="1">
      <alignment vertical="center"/>
    </xf>
    <xf numFmtId="0" fontId="31" fillId="0" borderId="0" xfId="4" applyNumberFormat="1" applyFont="1" applyBorder="1" applyAlignment="1">
      <alignment horizontal="center" vertical="center"/>
    </xf>
    <xf numFmtId="0" fontId="32" fillId="0" borderId="0" xfId="4" applyNumberFormat="1" applyFont="1" applyBorder="1" applyAlignment="1">
      <alignment vertical="center"/>
    </xf>
    <xf numFmtId="0" fontId="10" fillId="0" borderId="10" xfId="4" applyNumberFormat="1" applyFont="1" applyBorder="1" applyAlignment="1">
      <alignment vertical="center"/>
    </xf>
    <xf numFmtId="0" fontId="36" fillId="0" borderId="10" xfId="4" applyNumberFormat="1" applyFont="1" applyBorder="1" applyAlignment="1">
      <alignment vertical="center"/>
    </xf>
    <xf numFmtId="182" fontId="32" fillId="0" borderId="0" xfId="3" applyNumberFormat="1" applyFont="1" applyBorder="1" applyAlignment="1">
      <alignment vertical="center"/>
    </xf>
    <xf numFmtId="0" fontId="10" fillId="0" borderId="0" xfId="3" applyFont="1" applyAlignment="1">
      <alignment horizontal="right" vertical="center"/>
    </xf>
    <xf numFmtId="0" fontId="10" fillId="0" borderId="0" xfId="3" applyFont="1" applyAlignment="1">
      <alignment horizontal="center" vertical="center"/>
    </xf>
    <xf numFmtId="0" fontId="10" fillId="0" borderId="0" xfId="3" quotePrefix="1" applyFont="1" applyAlignment="1">
      <alignment horizontal="center" vertical="center"/>
    </xf>
    <xf numFmtId="0" fontId="10" fillId="0" borderId="0" xfId="3" applyFont="1" applyAlignment="1">
      <alignment vertical="center"/>
    </xf>
    <xf numFmtId="178" fontId="31" fillId="0" borderId="0" xfId="3" applyNumberFormat="1" applyFont="1" applyAlignment="1">
      <alignment horizontal="center" vertical="center"/>
    </xf>
    <xf numFmtId="3" fontId="10" fillId="0" borderId="0" xfId="3" applyNumberFormat="1" applyFont="1" applyAlignment="1">
      <alignment horizontal="left" vertical="center"/>
    </xf>
    <xf numFmtId="3" fontId="10" fillId="0" borderId="0" xfId="3" applyNumberFormat="1" applyFont="1" applyBorder="1" applyAlignment="1">
      <alignment horizontal="left" vertical="center"/>
    </xf>
    <xf numFmtId="0" fontId="31" fillId="0" borderId="0" xfId="4" applyFont="1" applyBorder="1" applyAlignment="1">
      <alignment horizontal="center" vertical="center"/>
    </xf>
    <xf numFmtId="186" fontId="31" fillId="0" borderId="0" xfId="3" quotePrefix="1" applyNumberFormat="1" applyFont="1" applyBorder="1" applyAlignment="1">
      <alignment vertical="center"/>
    </xf>
    <xf numFmtId="0" fontId="10" fillId="0" borderId="0" xfId="3" applyFont="1" applyBorder="1" applyAlignment="1">
      <alignment horizontal="center" vertical="center"/>
    </xf>
    <xf numFmtId="187" fontId="32" fillId="0" borderId="0" xfId="3" applyNumberFormat="1" applyFont="1" applyBorder="1" applyAlignment="1">
      <alignment vertical="center"/>
    </xf>
    <xf numFmtId="3" fontId="10" fillId="0" borderId="10" xfId="3" applyNumberFormat="1" applyFont="1" applyBorder="1" applyAlignment="1">
      <alignment vertical="center"/>
    </xf>
    <xf numFmtId="190" fontId="31" fillId="0" borderId="0" xfId="3" applyNumberFormat="1" applyFont="1" applyBorder="1" applyAlignment="1">
      <alignment vertical="center"/>
    </xf>
    <xf numFmtId="3" fontId="32" fillId="0" borderId="0" xfId="3" applyNumberFormat="1" applyFont="1" applyBorder="1" applyAlignment="1">
      <alignment vertical="center"/>
    </xf>
    <xf numFmtId="3" fontId="21" fillId="0" borderId="0" xfId="4" applyNumberFormat="1" applyFont="1" applyAlignment="1">
      <alignment horizontal="center" vertical="center"/>
    </xf>
    <xf numFmtId="183" fontId="35" fillId="0" borderId="0" xfId="4" applyNumberFormat="1" applyFont="1" applyAlignment="1">
      <alignment horizontal="right" vertical="center"/>
    </xf>
    <xf numFmtId="3" fontId="35" fillId="0" borderId="0" xfId="4" applyNumberFormat="1" applyFont="1" applyAlignment="1">
      <alignment horizontal="center" vertical="center"/>
    </xf>
    <xf numFmtId="3" fontId="45" fillId="0" borderId="0" xfId="4" applyNumberFormat="1" applyFont="1" applyAlignment="1">
      <alignment vertical="center"/>
    </xf>
    <xf numFmtId="178" fontId="35" fillId="0" borderId="0" xfId="4" applyNumberFormat="1" applyFont="1" applyAlignment="1">
      <alignment horizontal="right" vertical="center"/>
    </xf>
    <xf numFmtId="3" fontId="21" fillId="0" borderId="0" xfId="4" quotePrefix="1" applyNumberFormat="1" applyFont="1" applyAlignment="1">
      <alignment horizontal="center" vertical="center"/>
    </xf>
    <xf numFmtId="3" fontId="12" fillId="0" borderId="0" xfId="5" applyNumberFormat="1" applyFont="1" applyAlignment="1">
      <alignment horizontal="center" vertical="center"/>
    </xf>
    <xf numFmtId="3" fontId="12" fillId="0" borderId="0" xfId="4" applyNumberFormat="1" applyFont="1" applyAlignment="1">
      <alignment horizontal="center" vertical="center"/>
    </xf>
    <xf numFmtId="3" fontId="21" fillId="0" borderId="0" xfId="4" applyNumberFormat="1" applyFont="1" applyAlignment="1">
      <alignment horizontal="left" vertical="center"/>
    </xf>
    <xf numFmtId="178" fontId="21" fillId="0" borderId="0" xfId="4" applyNumberFormat="1" applyFont="1" applyAlignment="1">
      <alignment horizontal="center" vertical="center"/>
    </xf>
    <xf numFmtId="3" fontId="46" fillId="0" borderId="0" xfId="3" applyNumberFormat="1" applyFont="1" applyAlignment="1">
      <alignment vertical="center"/>
    </xf>
    <xf numFmtId="3" fontId="35" fillId="0" borderId="0" xfId="5" applyNumberFormat="1" applyFont="1" applyAlignment="1">
      <alignment vertical="center"/>
    </xf>
    <xf numFmtId="178" fontId="21" fillId="0" borderId="0" xfId="3" applyNumberFormat="1" applyFont="1" applyAlignment="1">
      <alignment vertical="center"/>
    </xf>
    <xf numFmtId="184" fontId="47" fillId="0" borderId="0" xfId="3" applyNumberFormat="1" applyFont="1" applyBorder="1" applyAlignment="1">
      <alignment vertical="center"/>
    </xf>
    <xf numFmtId="182" fontId="47" fillId="0" borderId="0" xfId="3" applyNumberFormat="1" applyFont="1" applyBorder="1" applyAlignment="1">
      <alignment vertical="center"/>
    </xf>
    <xf numFmtId="3" fontId="21" fillId="0" borderId="0" xfId="3" applyNumberFormat="1" applyFont="1" applyAlignment="1">
      <alignment horizontal="right" vertical="center"/>
    </xf>
    <xf numFmtId="3" fontId="47" fillId="0" borderId="0" xfId="3" applyNumberFormat="1" applyFont="1" applyBorder="1" applyAlignment="1">
      <alignment vertical="center"/>
    </xf>
    <xf numFmtId="0" fontId="45" fillId="0" borderId="0" xfId="7" applyFont="1" applyAlignment="1">
      <alignment vertical="center"/>
    </xf>
    <xf numFmtId="3" fontId="12" fillId="0" borderId="0" xfId="4" applyNumberFormat="1" applyFont="1" applyAlignment="1">
      <alignment horizontal="right" vertical="center"/>
    </xf>
    <xf numFmtId="177" fontId="29" fillId="0" borderId="0" xfId="4" applyNumberFormat="1" applyFont="1" applyAlignment="1">
      <alignment vertical="center"/>
    </xf>
    <xf numFmtId="177" fontId="10" fillId="0" borderId="0" xfId="4" applyNumberFormat="1" applyFont="1" applyAlignment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0" borderId="0" xfId="0" applyBorder="1" applyAlignment="1">
      <alignment horizontal="left" vertical="center"/>
    </xf>
    <xf numFmtId="0" fontId="0" fillId="0" borderId="8" xfId="0" applyFill="1" applyBorder="1">
      <alignment vertical="center"/>
    </xf>
    <xf numFmtId="0" fontId="0" fillId="8" borderId="0" xfId="0" applyFill="1">
      <alignment vertical="center"/>
    </xf>
    <xf numFmtId="0" fontId="0" fillId="8" borderId="1" xfId="0" applyFill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176" fontId="3" fillId="0" borderId="8" xfId="0" applyNumberFormat="1" applyFont="1" applyBorder="1">
      <alignment vertical="center"/>
    </xf>
    <xf numFmtId="2" fontId="3" fillId="0" borderId="0" xfId="0" applyNumberFormat="1" applyFont="1" applyBorder="1">
      <alignment vertical="center"/>
    </xf>
    <xf numFmtId="1" fontId="0" fillId="0" borderId="0" xfId="0" applyNumberFormat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176" fontId="0" fillId="0" borderId="6" xfId="0" applyNumberFormat="1" applyFill="1" applyBorder="1">
      <alignment vertical="center"/>
    </xf>
    <xf numFmtId="0" fontId="0" fillId="0" borderId="6" xfId="0" applyFill="1" applyBorder="1">
      <alignment vertical="center"/>
    </xf>
    <xf numFmtId="0" fontId="0" fillId="2" borderId="0" xfId="0" applyFill="1" applyBorder="1">
      <alignment vertical="center"/>
    </xf>
    <xf numFmtId="0" fontId="0" fillId="0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9" xfId="0" applyFill="1" applyBorder="1">
      <alignment vertical="center"/>
    </xf>
    <xf numFmtId="0" fontId="3" fillId="0" borderId="3" xfId="0" applyFont="1" applyBorder="1">
      <alignment vertical="center"/>
    </xf>
    <xf numFmtId="0" fontId="0" fillId="0" borderId="21" xfId="0" applyBorder="1">
      <alignment vertical="center"/>
    </xf>
    <xf numFmtId="0" fontId="0" fillId="0" borderId="2" xfId="0" applyBorder="1">
      <alignment vertical="center"/>
    </xf>
    <xf numFmtId="0" fontId="9" fillId="0" borderId="10" xfId="0" applyFont="1" applyFill="1" applyBorder="1">
      <alignment vertical="center"/>
    </xf>
    <xf numFmtId="0" fontId="51" fillId="0" borderId="0" xfId="0" applyFont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2" borderId="24" xfId="0" applyFont="1" applyFill="1" applyBorder="1">
      <alignment vertical="center"/>
    </xf>
    <xf numFmtId="0" fontId="0" fillId="0" borderId="24" xfId="0" applyBorder="1">
      <alignment vertical="center"/>
    </xf>
    <xf numFmtId="3" fontId="3" fillId="0" borderId="24" xfId="0" applyNumberFormat="1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6" xfId="0" applyBorder="1" applyAlignment="1">
      <alignment horizontal="center" vertical="center"/>
    </xf>
    <xf numFmtId="176" fontId="0" fillId="0" borderId="28" xfId="0" applyNumberFormat="1" applyBorder="1">
      <alignment vertical="center"/>
    </xf>
    <xf numFmtId="176" fontId="4" fillId="2" borderId="28" xfId="0" applyNumberFormat="1" applyFont="1" applyFill="1" applyBorder="1">
      <alignment vertical="center"/>
    </xf>
    <xf numFmtId="0" fontId="0" fillId="0" borderId="26" xfId="0" applyBorder="1" applyAlignment="1">
      <alignment horizontal="right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26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" fontId="5" fillId="0" borderId="1" xfId="0" applyNumberFormat="1" applyFont="1" applyBorder="1">
      <alignment vertical="center"/>
    </xf>
    <xf numFmtId="0" fontId="3" fillId="2" borderId="8" xfId="0" applyNumberFormat="1" applyFont="1" applyFill="1" applyBorder="1">
      <alignment vertical="center"/>
    </xf>
    <xf numFmtId="0" fontId="10" fillId="0" borderId="0" xfId="4" applyNumberFormat="1" applyFont="1" applyAlignment="1">
      <alignment horizontal="right"/>
    </xf>
    <xf numFmtId="0" fontId="32" fillId="0" borderId="0" xfId="4" applyNumberFormat="1" applyFont="1" applyAlignment="1">
      <alignment horizontal="center"/>
    </xf>
    <xf numFmtId="0" fontId="31" fillId="0" borderId="0" xfId="4" applyNumberFormat="1" applyFont="1" applyAlignment="1">
      <alignment horizontal="center"/>
    </xf>
    <xf numFmtId="3" fontId="32" fillId="0" borderId="0" xfId="3" applyNumberFormat="1" applyFont="1" applyBorder="1" applyAlignment="1">
      <alignment vertical="center"/>
    </xf>
    <xf numFmtId="3" fontId="31" fillId="0" borderId="0" xfId="4" applyNumberFormat="1" applyFont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54" fillId="0" borderId="0" xfId="0" applyFont="1">
      <alignment vertical="center"/>
    </xf>
    <xf numFmtId="0" fontId="54" fillId="0" borderId="0" xfId="0" applyFont="1" applyBorder="1">
      <alignment vertical="center"/>
    </xf>
    <xf numFmtId="0" fontId="54" fillId="0" borderId="0" xfId="0" applyFont="1" applyBorder="1" applyAlignment="1">
      <alignment horizontal="center" vertical="center"/>
    </xf>
    <xf numFmtId="3" fontId="55" fillId="0" borderId="0" xfId="3" applyNumberFormat="1" applyFont="1" applyFill="1" applyAlignment="1">
      <alignment vertical="center"/>
    </xf>
    <xf numFmtId="0" fontId="0" fillId="0" borderId="0" xfId="0" applyAlignment="1">
      <alignment horizontal="right" vertical="center"/>
    </xf>
    <xf numFmtId="0" fontId="19" fillId="0" borderId="6" xfId="0" applyFont="1" applyBorder="1">
      <alignment vertical="center"/>
    </xf>
    <xf numFmtId="0" fontId="19" fillId="0" borderId="12" xfId="0" applyFont="1" applyBorder="1">
      <alignment vertical="center"/>
    </xf>
    <xf numFmtId="0" fontId="16" fillId="0" borderId="5" xfId="0" applyFont="1" applyBorder="1">
      <alignment vertical="center"/>
    </xf>
    <xf numFmtId="0" fontId="19" fillId="0" borderId="10" xfId="0" applyFont="1" applyBorder="1" applyAlignment="1">
      <alignment horizontal="right" vertical="center"/>
    </xf>
    <xf numFmtId="0" fontId="19" fillId="0" borderId="10" xfId="0" applyFont="1" applyBorder="1">
      <alignment vertical="center"/>
    </xf>
    <xf numFmtId="1" fontId="57" fillId="0" borderId="37" xfId="0" applyNumberFormat="1" applyFont="1" applyBorder="1">
      <alignment vertical="center"/>
    </xf>
    <xf numFmtId="0" fontId="12" fillId="0" borderId="38" xfId="3" applyFont="1" applyBorder="1" applyAlignment="1">
      <alignment vertical="center"/>
    </xf>
    <xf numFmtId="1" fontId="57" fillId="0" borderId="36" xfId="0" applyNumberFormat="1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53" fillId="0" borderId="0" xfId="0" applyFont="1">
      <alignment vertical="center"/>
    </xf>
    <xf numFmtId="0" fontId="3" fillId="0" borderId="29" xfId="0" applyFont="1" applyBorder="1">
      <alignment vertical="center"/>
    </xf>
    <xf numFmtId="0" fontId="0" fillId="0" borderId="0" xfId="0" applyFill="1" applyBorder="1" applyAlignment="1">
      <alignment horizontal="left" vertical="center"/>
    </xf>
    <xf numFmtId="176" fontId="56" fillId="4" borderId="4" xfId="0" applyNumberFormat="1" applyFont="1" applyFill="1" applyBorder="1" applyAlignment="1">
      <alignment horizontal="right" vertical="center"/>
    </xf>
    <xf numFmtId="176" fontId="56" fillId="4" borderId="9" xfId="0" applyNumberFormat="1" applyFont="1" applyFill="1" applyBorder="1" applyAlignment="1">
      <alignment horizontal="right" vertical="center"/>
    </xf>
    <xf numFmtId="0" fontId="58" fillId="0" borderId="0" xfId="0" applyFont="1" applyAlignment="1">
      <alignment horizontal="right" vertical="center"/>
    </xf>
    <xf numFmtId="0" fontId="59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176" fontId="4" fillId="0" borderId="28" xfId="0" applyNumberFormat="1" applyFont="1" applyFill="1" applyBorder="1">
      <alignment vertical="center"/>
    </xf>
    <xf numFmtId="0" fontId="0" fillId="0" borderId="33" xfId="0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60" fillId="0" borderId="0" xfId="0" applyFont="1">
      <alignment vertical="center"/>
    </xf>
    <xf numFmtId="0" fontId="62" fillId="0" borderId="0" xfId="0" applyFont="1">
      <alignment vertical="center"/>
    </xf>
    <xf numFmtId="0" fontId="63" fillId="0" borderId="0" xfId="0" applyFont="1">
      <alignment vertical="center"/>
    </xf>
    <xf numFmtId="0" fontId="63" fillId="0" borderId="0" xfId="0" applyFont="1" applyAlignment="1">
      <alignment horizontal="left" vertical="center"/>
    </xf>
    <xf numFmtId="0" fontId="5" fillId="2" borderId="39" xfId="0" applyFont="1" applyFill="1" applyBorder="1">
      <alignment vertical="center"/>
    </xf>
    <xf numFmtId="0" fontId="12" fillId="0" borderId="0" xfId="4" applyNumberFormat="1" applyFont="1" applyAlignment="1"/>
    <xf numFmtId="0" fontId="63" fillId="0" borderId="0" xfId="0" applyFont="1" applyAlignment="1">
      <alignment horizontal="right" vertical="center"/>
    </xf>
    <xf numFmtId="3" fontId="63" fillId="0" borderId="0" xfId="0" applyNumberFormat="1" applyFont="1" applyAlignment="1">
      <alignment horizontal="right" vertical="center"/>
    </xf>
    <xf numFmtId="0" fontId="63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vertical="center"/>
    </xf>
    <xf numFmtId="0" fontId="63" fillId="0" borderId="0" xfId="0" applyFont="1" applyBorder="1">
      <alignment vertical="center"/>
    </xf>
    <xf numFmtId="0" fontId="0" fillId="0" borderId="0" xfId="0" applyAlignment="1">
      <alignment horizontal="left" vertical="center"/>
    </xf>
    <xf numFmtId="0" fontId="50" fillId="0" borderId="26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35" fillId="0" borderId="0" xfId="5" applyNumberFormat="1" applyFont="1" applyAlignment="1">
      <alignment vertical="center"/>
    </xf>
    <xf numFmtId="3" fontId="21" fillId="0" borderId="0" xfId="4" applyNumberFormat="1" applyFont="1" applyAlignment="1">
      <alignment horizontal="center" vertical="center"/>
    </xf>
    <xf numFmtId="3" fontId="35" fillId="0" borderId="0" xfId="4" applyNumberFormat="1" applyFont="1" applyAlignment="1">
      <alignment horizontal="right" vertical="center"/>
    </xf>
    <xf numFmtId="3" fontId="35" fillId="0" borderId="0" xfId="4" applyNumberFormat="1" applyFont="1" applyAlignment="1">
      <alignment horizontal="center" vertical="center"/>
    </xf>
    <xf numFmtId="3" fontId="35" fillId="0" borderId="0" xfId="5" applyNumberFormat="1" applyFont="1" applyAlignment="1">
      <alignment horizontal="center" vertical="center"/>
    </xf>
    <xf numFmtId="0" fontId="10" fillId="0" borderId="0" xfId="4" applyNumberFormat="1" applyFont="1" applyAlignment="1">
      <alignment horizontal="center"/>
    </xf>
    <xf numFmtId="0" fontId="10" fillId="0" borderId="0" xfId="3" applyFont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183" fontId="10" fillId="4" borderId="10" xfId="3" applyNumberFormat="1" applyFont="1" applyFill="1" applyBorder="1" applyAlignment="1">
      <alignment horizontal="center" vertical="center"/>
    </xf>
    <xf numFmtId="189" fontId="31" fillId="0" borderId="10" xfId="3" applyNumberFormat="1" applyFont="1" applyBorder="1" applyAlignment="1">
      <alignment horizontal="center" vertical="center"/>
    </xf>
    <xf numFmtId="0" fontId="41" fillId="0" borderId="10" xfId="3" quotePrefix="1" applyFont="1" applyBorder="1" applyAlignment="1">
      <alignment horizontal="center" vertical="center"/>
    </xf>
    <xf numFmtId="0" fontId="10" fillId="0" borderId="0" xfId="3" quotePrefix="1" applyFont="1" applyBorder="1" applyAlignment="1">
      <alignment horizontal="center" vertical="center"/>
    </xf>
    <xf numFmtId="3" fontId="21" fillId="0" borderId="0" xfId="4" applyNumberFormat="1" applyFont="1" applyAlignment="1">
      <alignment horizontal="right" vertical="center"/>
    </xf>
    <xf numFmtId="0" fontId="48" fillId="0" borderId="0" xfId="4" applyFont="1" applyAlignment="1">
      <alignment horizontal="right" vertical="center"/>
    </xf>
    <xf numFmtId="187" fontId="32" fillId="0" borderId="1" xfId="3" applyNumberFormat="1" applyFont="1" applyBorder="1" applyAlignment="1">
      <alignment horizontal="right" vertical="center"/>
    </xf>
    <xf numFmtId="0" fontId="10" fillId="0" borderId="0" xfId="3" applyFont="1" applyAlignment="1">
      <alignment horizontal="right" vertical="center"/>
    </xf>
    <xf numFmtId="188" fontId="31" fillId="0" borderId="0" xfId="3" applyNumberFormat="1" applyFont="1" applyBorder="1" applyAlignment="1">
      <alignment horizontal="center" vertical="center"/>
    </xf>
    <xf numFmtId="0" fontId="41" fillId="0" borderId="0" xfId="3" quotePrefix="1" applyFont="1" applyBorder="1" applyAlignment="1">
      <alignment horizontal="center" vertical="center"/>
    </xf>
    <xf numFmtId="1" fontId="31" fillId="0" borderId="3" xfId="3" applyNumberFormat="1" applyFont="1" applyBorder="1" applyAlignment="1">
      <alignment horizontal="center" vertical="center"/>
    </xf>
    <xf numFmtId="1" fontId="31" fillId="0" borderId="21" xfId="3" applyNumberFormat="1" applyFont="1" applyBorder="1" applyAlignment="1">
      <alignment horizontal="center" vertical="center"/>
    </xf>
    <xf numFmtId="1" fontId="31" fillId="0" borderId="2" xfId="3" applyNumberFormat="1" applyFont="1" applyBorder="1" applyAlignment="1">
      <alignment horizontal="center" vertical="center"/>
    </xf>
    <xf numFmtId="1" fontId="31" fillId="0" borderId="0" xfId="5" applyNumberFormat="1" applyFont="1" applyAlignment="1">
      <alignment horizontal="center" vertical="center" shrinkToFit="1"/>
    </xf>
    <xf numFmtId="0" fontId="36" fillId="0" borderId="8" xfId="3" quotePrefix="1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36" fillId="0" borderId="10" xfId="3" quotePrefix="1" applyFont="1" applyBorder="1" applyAlignment="1">
      <alignment horizontal="center" vertical="center"/>
    </xf>
    <xf numFmtId="0" fontId="10" fillId="0" borderId="10" xfId="3" quotePrefix="1" applyFont="1" applyBorder="1" applyAlignment="1">
      <alignment horizontal="center" vertical="center"/>
    </xf>
    <xf numFmtId="0" fontId="10" fillId="0" borderId="0" xfId="4" applyNumberFormat="1" applyFont="1" applyBorder="1" applyAlignment="1">
      <alignment horizontal="center" vertical="center"/>
    </xf>
    <xf numFmtId="0" fontId="10" fillId="0" borderId="10" xfId="4" applyNumberFormat="1" applyFont="1" applyBorder="1" applyAlignment="1">
      <alignment horizontal="right" vertical="center"/>
    </xf>
    <xf numFmtId="2" fontId="31" fillId="0" borderId="10" xfId="4" applyNumberFormat="1" applyFont="1" applyBorder="1" applyAlignment="1">
      <alignment horizontal="center" vertical="center"/>
    </xf>
    <xf numFmtId="0" fontId="31" fillId="0" borderId="10" xfId="4" applyNumberFormat="1" applyFont="1" applyBorder="1" applyAlignment="1">
      <alignment horizontal="center" vertical="center"/>
    </xf>
    <xf numFmtId="185" fontId="31" fillId="0" borderId="10" xfId="4" applyNumberFormat="1" applyFont="1" applyBorder="1" applyAlignment="1">
      <alignment horizontal="center" vertical="center"/>
    </xf>
    <xf numFmtId="0" fontId="32" fillId="0" borderId="1" xfId="4" applyNumberFormat="1" applyFont="1" applyBorder="1" applyAlignment="1">
      <alignment horizontal="right" vertical="center"/>
    </xf>
    <xf numFmtId="0" fontId="10" fillId="0" borderId="0" xfId="4" applyNumberFormat="1" applyFont="1" applyAlignment="1">
      <alignment horizontal="right" vertical="center"/>
    </xf>
    <xf numFmtId="38" fontId="31" fillId="0" borderId="0" xfId="5" applyFont="1" applyBorder="1" applyAlignment="1">
      <alignment horizontal="center" vertical="center"/>
    </xf>
    <xf numFmtId="0" fontId="31" fillId="0" borderId="0" xfId="4" applyNumberFormat="1" applyFont="1" applyBorder="1" applyAlignment="1">
      <alignment horizontal="center" vertical="center"/>
    </xf>
    <xf numFmtId="0" fontId="10" fillId="0" borderId="0" xfId="4" applyNumberFormat="1" applyFont="1" applyAlignment="1">
      <alignment horizontal="center" vertical="center"/>
    </xf>
    <xf numFmtId="178" fontId="28" fillId="0" borderId="0" xfId="4" applyNumberFormat="1" applyFont="1" applyAlignment="1">
      <alignment horizontal="center" vertical="center"/>
    </xf>
    <xf numFmtId="3" fontId="10" fillId="0" borderId="0" xfId="4" applyNumberFormat="1" applyFont="1" applyAlignment="1">
      <alignment horizontal="center" vertical="center"/>
    </xf>
    <xf numFmtId="4" fontId="10" fillId="0" borderId="10" xfId="4" applyNumberFormat="1" applyFont="1" applyBorder="1" applyAlignment="1">
      <alignment horizontal="center" vertical="center"/>
    </xf>
    <xf numFmtId="185" fontId="31" fillId="0" borderId="0" xfId="4" applyNumberFormat="1" applyFont="1" applyAlignment="1">
      <alignment horizontal="center" vertical="center"/>
    </xf>
    <xf numFmtId="2" fontId="32" fillId="0" borderId="1" xfId="4" applyNumberFormat="1" applyFont="1" applyBorder="1" applyAlignment="1">
      <alignment horizontal="right" vertical="center"/>
    </xf>
    <xf numFmtId="179" fontId="28" fillId="0" borderId="1" xfId="4" applyNumberFormat="1" applyFont="1" applyBorder="1" applyAlignment="1">
      <alignment horizontal="right" vertical="center"/>
    </xf>
    <xf numFmtId="0" fontId="10" fillId="5" borderId="1" xfId="4" applyNumberFormat="1" applyFont="1" applyFill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3" fontId="10" fillId="0" borderId="0" xfId="4" applyNumberFormat="1" applyFont="1" applyBorder="1" applyAlignment="1">
      <alignment horizontal="center" vertical="center"/>
    </xf>
    <xf numFmtId="180" fontId="29" fillId="0" borderId="0" xfId="4" applyNumberFormat="1" applyFont="1" applyAlignment="1">
      <alignment horizontal="center" vertical="center"/>
    </xf>
    <xf numFmtId="176" fontId="31" fillId="0" borderId="0" xfId="5" applyNumberFormat="1" applyFont="1" applyAlignment="1">
      <alignment horizontal="center" vertical="center"/>
    </xf>
    <xf numFmtId="0" fontId="26" fillId="0" borderId="0" xfId="4" applyFont="1" applyAlignment="1">
      <alignment horizontal="right" vertical="center"/>
    </xf>
    <xf numFmtId="3" fontId="31" fillId="0" borderId="0" xfId="5" applyNumberFormat="1" applyFont="1" applyAlignment="1">
      <alignment horizontal="center" vertical="center"/>
    </xf>
    <xf numFmtId="179" fontId="10" fillId="0" borderId="0" xfId="4" applyNumberFormat="1" applyFont="1" applyBorder="1" applyAlignment="1">
      <alignment horizontal="center" vertical="center"/>
    </xf>
    <xf numFmtId="3" fontId="10" fillId="0" borderId="10" xfId="4" applyNumberFormat="1" applyFont="1" applyBorder="1" applyAlignment="1">
      <alignment horizontal="center" vertical="center"/>
    </xf>
    <xf numFmtId="3" fontId="31" fillId="0" borderId="0" xfId="4" applyNumberFormat="1" applyFont="1" applyAlignment="1">
      <alignment horizontal="center" vertical="center"/>
    </xf>
    <xf numFmtId="183" fontId="31" fillId="0" borderId="0" xfId="4" applyNumberFormat="1" applyFont="1" applyAlignment="1">
      <alignment horizontal="center" shrinkToFit="1"/>
    </xf>
    <xf numFmtId="180" fontId="31" fillId="0" borderId="0" xfId="4" applyNumberFormat="1" applyFont="1" applyAlignment="1">
      <alignment horizontal="center" vertical="center"/>
    </xf>
    <xf numFmtId="180" fontId="31" fillId="0" borderId="0" xfId="5" applyNumberFormat="1" applyFont="1" applyAlignment="1">
      <alignment horizontal="center" vertical="center"/>
    </xf>
    <xf numFmtId="178" fontId="10" fillId="0" borderId="0" xfId="5" applyNumberFormat="1" applyFont="1" applyAlignment="1">
      <alignment horizontal="center" vertical="center"/>
    </xf>
    <xf numFmtId="178" fontId="31" fillId="0" borderId="0" xfId="5" applyNumberFormat="1" applyFont="1" applyAlignment="1">
      <alignment horizontal="center" vertical="center"/>
    </xf>
    <xf numFmtId="176" fontId="10" fillId="4" borderId="0" xfId="4" applyNumberFormat="1" applyFont="1" applyFill="1" applyAlignment="1">
      <alignment horizontal="center" vertical="center" shrinkToFit="1"/>
    </xf>
    <xf numFmtId="0" fontId="10" fillId="4" borderId="0" xfId="4" applyNumberFormat="1" applyFont="1" applyFill="1" applyAlignment="1">
      <alignment horizontal="center" vertical="center" shrinkToFit="1"/>
    </xf>
    <xf numFmtId="178" fontId="10" fillId="0" borderId="22" xfId="5" applyNumberFormat="1" applyFont="1" applyBorder="1" applyAlignment="1">
      <alignment horizontal="center" vertical="center"/>
    </xf>
    <xf numFmtId="0" fontId="10" fillId="0" borderId="22" xfId="4" applyNumberFormat="1" applyFont="1" applyBorder="1" applyAlignment="1">
      <alignment horizontal="center" vertical="center"/>
    </xf>
    <xf numFmtId="3" fontId="43" fillId="0" borderId="22" xfId="5" applyNumberFormat="1" applyFont="1" applyBorder="1" applyAlignment="1">
      <alignment horizontal="center" vertical="center"/>
    </xf>
    <xf numFmtId="3" fontId="43" fillId="5" borderId="22" xfId="4" applyNumberFormat="1" applyFont="1" applyFill="1" applyBorder="1" applyAlignment="1">
      <alignment horizontal="center" vertical="center"/>
    </xf>
    <xf numFmtId="0" fontId="43" fillId="5" borderId="22" xfId="4" applyNumberFormat="1" applyFont="1" applyFill="1" applyBorder="1" applyAlignment="1">
      <alignment horizontal="center" vertical="center"/>
    </xf>
    <xf numFmtId="3" fontId="29" fillId="0" borderId="3" xfId="3" applyNumberFormat="1" applyFont="1" applyBorder="1" applyAlignment="1">
      <alignment horizontal="right" vertical="center" shrinkToFit="1"/>
    </xf>
    <xf numFmtId="0" fontId="34" fillId="0" borderId="2" xfId="4" applyFont="1" applyBorder="1" applyAlignment="1">
      <alignment horizontal="right" vertical="center" shrinkToFit="1"/>
    </xf>
    <xf numFmtId="176" fontId="29" fillId="0" borderId="1" xfId="4" applyNumberFormat="1" applyFont="1" applyBorder="1" applyAlignment="1">
      <alignment horizontal="right" vertical="center" shrinkToFit="1"/>
    </xf>
    <xf numFmtId="3" fontId="36" fillId="4" borderId="0" xfId="5" applyNumberFormat="1" applyFont="1" applyFill="1" applyAlignment="1">
      <alignment horizontal="center" vertical="center"/>
    </xf>
    <xf numFmtId="178" fontId="31" fillId="0" borderId="0" xfId="4" applyNumberFormat="1" applyFont="1" applyAlignment="1">
      <alignment horizontal="center" vertical="center"/>
    </xf>
    <xf numFmtId="0" fontId="31" fillId="0" borderId="0" xfId="4" applyNumberFormat="1" applyFont="1" applyAlignment="1">
      <alignment horizontal="center" vertical="center"/>
    </xf>
    <xf numFmtId="184" fontId="31" fillId="0" borderId="0" xfId="4" applyNumberFormat="1" applyFont="1" applyAlignment="1">
      <alignment horizontal="center" vertical="center"/>
    </xf>
    <xf numFmtId="180" fontId="10" fillId="0" borderId="0" xfId="4" applyNumberFormat="1" applyFont="1" applyAlignment="1">
      <alignment vertical="center"/>
    </xf>
    <xf numFmtId="176" fontId="31" fillId="0" borderId="0" xfId="5" applyNumberFormat="1" applyFont="1" applyAlignment="1">
      <alignment horizontal="center" vertical="center" shrinkToFit="1"/>
    </xf>
    <xf numFmtId="182" fontId="32" fillId="0" borderId="3" xfId="4" applyNumberFormat="1" applyFont="1" applyBorder="1" applyAlignment="1">
      <alignment horizontal="right" vertical="center" shrinkToFit="1"/>
    </xf>
    <xf numFmtId="182" fontId="32" fillId="0" borderId="2" xfId="4" applyNumberFormat="1" applyFont="1" applyBorder="1" applyAlignment="1">
      <alignment horizontal="right" vertical="center" shrinkToFit="1"/>
    </xf>
    <xf numFmtId="176" fontId="10" fillId="4" borderId="3" xfId="4" applyNumberFormat="1" applyFont="1" applyFill="1" applyBorder="1" applyAlignment="1">
      <alignment horizontal="right" vertical="center" shrinkToFit="1"/>
    </xf>
    <xf numFmtId="176" fontId="10" fillId="4" borderId="2" xfId="4" applyNumberFormat="1" applyFont="1" applyFill="1" applyBorder="1" applyAlignment="1">
      <alignment horizontal="right" vertical="center" shrinkToFit="1"/>
    </xf>
    <xf numFmtId="176" fontId="31" fillId="0" borderId="0" xfId="4" applyNumberFormat="1" applyFont="1" applyAlignment="1">
      <alignment horizontal="center" vertical="center"/>
    </xf>
    <xf numFmtId="184" fontId="32" fillId="0" borderId="3" xfId="4" applyNumberFormat="1" applyFont="1" applyBorder="1" applyAlignment="1">
      <alignment horizontal="right" shrinkToFit="1"/>
    </xf>
    <xf numFmtId="184" fontId="32" fillId="0" borderId="2" xfId="4" applyNumberFormat="1" applyFont="1" applyBorder="1" applyAlignment="1">
      <alignment horizontal="right" shrinkToFit="1"/>
    </xf>
    <xf numFmtId="180" fontId="29" fillId="0" borderId="1" xfId="3" applyNumberFormat="1" applyFont="1" applyBorder="1" applyAlignment="1">
      <alignment horizontal="right" vertical="center" shrinkToFit="1"/>
    </xf>
    <xf numFmtId="180" fontId="34" fillId="0" borderId="1" xfId="4" applyNumberFormat="1" applyFont="1" applyBorder="1" applyAlignment="1">
      <alignment horizontal="right" vertical="center" shrinkToFit="1"/>
    </xf>
    <xf numFmtId="176" fontId="31" fillId="0" borderId="1" xfId="4" applyNumberFormat="1" applyFont="1" applyBorder="1" applyAlignment="1">
      <alignment horizontal="right" shrinkToFit="1"/>
    </xf>
    <xf numFmtId="3" fontId="32" fillId="0" borderId="0" xfId="3" applyNumberFormat="1" applyFont="1" applyBorder="1" applyAlignment="1">
      <alignment vertical="center"/>
    </xf>
    <xf numFmtId="0" fontId="42" fillId="0" borderId="0" xfId="4" applyFont="1" applyBorder="1" applyAlignment="1">
      <alignment vertical="center"/>
    </xf>
    <xf numFmtId="182" fontId="32" fillId="0" borderId="0" xfId="4" applyNumberFormat="1" applyFont="1" applyAlignment="1"/>
    <xf numFmtId="176" fontId="31" fillId="0" borderId="0" xfId="4" applyNumberFormat="1" applyFont="1" applyAlignment="1">
      <alignment horizontal="center" shrinkToFit="1"/>
    </xf>
    <xf numFmtId="0" fontId="31" fillId="0" borderId="0" xfId="4" applyNumberFormat="1" applyFont="1" applyAlignment="1">
      <alignment horizontal="center"/>
    </xf>
    <xf numFmtId="3" fontId="31" fillId="0" borderId="0" xfId="4" applyNumberFormat="1" applyFont="1" applyAlignment="1">
      <alignment horizontal="center"/>
    </xf>
    <xf numFmtId="0" fontId="10" fillId="0" borderId="0" xfId="4" applyNumberFormat="1" applyFont="1" applyAlignment="1">
      <alignment horizontal="right"/>
    </xf>
    <xf numFmtId="0" fontId="32" fillId="0" borderId="0" xfId="4" applyNumberFormat="1" applyFont="1" applyAlignment="1">
      <alignment horizontal="center"/>
    </xf>
    <xf numFmtId="2" fontId="29" fillId="0" borderId="1" xfId="4" applyNumberFormat="1" applyFont="1" applyBorder="1" applyAlignment="1">
      <alignment horizontal="right"/>
    </xf>
    <xf numFmtId="3" fontId="29" fillId="0" borderId="1" xfId="4" applyNumberFormat="1" applyFont="1" applyBorder="1" applyAlignment="1">
      <alignment horizontal="right" vertical="center" shrinkToFit="1"/>
    </xf>
    <xf numFmtId="0" fontId="29" fillId="0" borderId="1" xfId="4" applyNumberFormat="1" applyFont="1" applyBorder="1" applyAlignment="1">
      <alignment horizontal="right" vertical="center" shrinkToFit="1"/>
    </xf>
    <xf numFmtId="176" fontId="29" fillId="4" borderId="1" xfId="4" applyNumberFormat="1" applyFont="1" applyFill="1" applyBorder="1" applyAlignment="1">
      <alignment horizontal="right" vertical="center" shrinkToFit="1"/>
    </xf>
    <xf numFmtId="0" fontId="31" fillId="0" borderId="0" xfId="4" applyNumberFormat="1" applyFont="1" applyAlignment="1">
      <alignment horizontal="center" shrinkToFit="1"/>
    </xf>
    <xf numFmtId="176" fontId="10" fillId="4" borderId="0" xfId="4" applyNumberFormat="1" applyFont="1" applyFill="1" applyAlignment="1">
      <alignment horizontal="center"/>
    </xf>
    <xf numFmtId="0" fontId="10" fillId="4" borderId="0" xfId="4" applyNumberFormat="1" applyFont="1" applyFill="1" applyAlignment="1">
      <alignment horizontal="center"/>
    </xf>
    <xf numFmtId="0" fontId="32" fillId="7" borderId="1" xfId="6" applyFont="1" applyFill="1" applyBorder="1" applyAlignment="1">
      <alignment horizontal="right" vertical="center"/>
    </xf>
    <xf numFmtId="183" fontId="31" fillId="0" borderId="0" xfId="4" applyNumberFormat="1" applyFont="1" applyAlignment="1">
      <alignment horizontal="center"/>
    </xf>
    <xf numFmtId="3" fontId="31" fillId="0" borderId="0" xfId="4" applyNumberFormat="1" applyFont="1" applyFill="1" applyAlignment="1">
      <alignment horizontal="center"/>
    </xf>
    <xf numFmtId="0" fontId="31" fillId="0" borderId="0" xfId="4" applyFont="1" applyAlignment="1">
      <alignment horizontal="center"/>
    </xf>
    <xf numFmtId="180" fontId="31" fillId="0" borderId="1" xfId="4" applyNumberFormat="1" applyFont="1" applyBorder="1" applyAlignment="1">
      <alignment vertical="center"/>
    </xf>
    <xf numFmtId="3" fontId="28" fillId="0" borderId="1" xfId="4" applyNumberFormat="1" applyFont="1" applyBorder="1" applyAlignment="1">
      <alignment vertical="center"/>
    </xf>
    <xf numFmtId="0" fontId="28" fillId="0" borderId="1" xfId="4" applyNumberFormat="1" applyFont="1" applyBorder="1" applyAlignment="1">
      <alignment vertical="center"/>
    </xf>
    <xf numFmtId="176" fontId="37" fillId="4" borderId="3" xfId="4" applyNumberFormat="1" applyFont="1" applyFill="1" applyBorder="1" applyAlignment="1">
      <alignment horizontal="right" vertical="center"/>
    </xf>
    <xf numFmtId="0" fontId="11" fillId="4" borderId="2" xfId="4" applyFont="1" applyFill="1" applyBorder="1" applyAlignment="1">
      <alignment horizontal="right"/>
    </xf>
    <xf numFmtId="0" fontId="10" fillId="0" borderId="0" xfId="4" applyNumberFormat="1" applyFont="1" applyAlignment="1">
      <alignment horizontal="center" vertical="center" shrinkToFit="1"/>
    </xf>
    <xf numFmtId="176" fontId="31" fillId="0" borderId="0" xfId="4" applyNumberFormat="1" applyFont="1" applyBorder="1" applyAlignment="1">
      <alignment horizontal="center" vertical="center"/>
    </xf>
    <xf numFmtId="178" fontId="31" fillId="0" borderId="0" xfId="4" applyNumberFormat="1" applyFont="1" applyFill="1" applyAlignment="1">
      <alignment horizontal="center"/>
    </xf>
    <xf numFmtId="176" fontId="28" fillId="0" borderId="3" xfId="4" applyNumberFormat="1" applyFont="1" applyBorder="1" applyAlignment="1">
      <alignment horizontal="right" vertical="center" shrinkToFit="1"/>
    </xf>
    <xf numFmtId="176" fontId="28" fillId="0" borderId="2" xfId="4" applyNumberFormat="1" applyFont="1" applyBorder="1" applyAlignment="1">
      <alignment horizontal="right" vertical="center" shrinkToFit="1"/>
    </xf>
    <xf numFmtId="182" fontId="32" fillId="0" borderId="3" xfId="4" applyNumberFormat="1" applyFont="1" applyBorder="1" applyAlignment="1">
      <alignment horizontal="right"/>
    </xf>
    <xf numFmtId="182" fontId="32" fillId="0" borderId="2" xfId="4" applyNumberFormat="1" applyFont="1" applyBorder="1" applyAlignment="1">
      <alignment horizontal="right"/>
    </xf>
    <xf numFmtId="3" fontId="10" fillId="4" borderId="0" xfId="4" applyNumberFormat="1" applyFont="1" applyFill="1" applyAlignment="1">
      <alignment horizontal="center" vertical="center"/>
    </xf>
    <xf numFmtId="1" fontId="31" fillId="0" borderId="0" xfId="4" applyNumberFormat="1" applyFont="1" applyAlignment="1">
      <alignment horizontal="center" vertical="center"/>
    </xf>
    <xf numFmtId="1" fontId="10" fillId="4" borderId="0" xfId="4" applyNumberFormat="1" applyFont="1" applyFill="1" applyAlignment="1">
      <alignment horizontal="center" vertical="center"/>
    </xf>
    <xf numFmtId="1" fontId="31" fillId="0" borderId="0" xfId="4" quotePrefix="1" applyNumberFormat="1" applyFont="1" applyAlignment="1">
      <alignment horizontal="center" vertical="center"/>
    </xf>
    <xf numFmtId="3" fontId="10" fillId="4" borderId="1" xfId="4" applyNumberFormat="1" applyFont="1" applyFill="1" applyBorder="1" applyAlignment="1">
      <alignment horizontal="right" vertical="center"/>
    </xf>
    <xf numFmtId="0" fontId="10" fillId="4" borderId="1" xfId="4" applyNumberFormat="1" applyFont="1" applyFill="1" applyBorder="1" applyAlignment="1">
      <alignment horizontal="right" vertical="center"/>
    </xf>
    <xf numFmtId="1" fontId="28" fillId="0" borderId="1" xfId="5" applyNumberFormat="1" applyFont="1" applyBorder="1" applyAlignment="1">
      <alignment horizontal="right" vertical="center"/>
    </xf>
    <xf numFmtId="0" fontId="28" fillId="0" borderId="1" xfId="5" applyNumberFormat="1" applyFont="1" applyBorder="1" applyAlignment="1">
      <alignment horizontal="right" vertical="center"/>
    </xf>
    <xf numFmtId="1" fontId="32" fillId="0" borderId="0" xfId="4" applyNumberFormat="1" applyFont="1" applyAlignment="1">
      <alignment horizontal="center"/>
    </xf>
    <xf numFmtId="3" fontId="10" fillId="0" borderId="1" xfId="4" applyNumberFormat="1" applyFont="1" applyBorder="1" applyAlignment="1">
      <alignment horizontal="right" vertical="center"/>
    </xf>
    <xf numFmtId="0" fontId="10" fillId="0" borderId="1" xfId="4" applyNumberFormat="1" applyFont="1" applyBorder="1" applyAlignment="1">
      <alignment horizontal="right" vertical="center"/>
    </xf>
    <xf numFmtId="3" fontId="28" fillId="6" borderId="3" xfId="4" applyNumberFormat="1" applyFont="1" applyFill="1" applyBorder="1" applyAlignment="1">
      <alignment vertical="center"/>
    </xf>
    <xf numFmtId="3" fontId="28" fillId="6" borderId="2" xfId="4" applyNumberFormat="1" applyFont="1" applyFill="1" applyBorder="1" applyAlignment="1">
      <alignment vertical="center"/>
    </xf>
    <xf numFmtId="0" fontId="10" fillId="5" borderId="1" xfId="5" applyNumberFormat="1" applyFont="1" applyFill="1" applyBorder="1" applyAlignment="1">
      <alignment horizontal="right" vertical="center"/>
    </xf>
    <xf numFmtId="1" fontId="28" fillId="0" borderId="1" xfId="5" applyNumberFormat="1" applyFont="1" applyBorder="1" applyAlignment="1">
      <alignment vertical="center"/>
    </xf>
    <xf numFmtId="0" fontId="28" fillId="0" borderId="1" xfId="5" applyNumberFormat="1" applyFont="1" applyBorder="1" applyAlignment="1">
      <alignment vertical="center"/>
    </xf>
    <xf numFmtId="3" fontId="10" fillId="5" borderId="1" xfId="4" applyNumberFormat="1" applyFont="1" applyFill="1" applyBorder="1" applyAlignment="1">
      <alignment horizontal="right" vertical="center"/>
    </xf>
    <xf numFmtId="180" fontId="10" fillId="4" borderId="3" xfId="3" applyNumberFormat="1" applyFont="1" applyFill="1" applyBorder="1" applyAlignment="1">
      <alignment horizontal="right" vertical="center" shrinkToFit="1"/>
    </xf>
    <xf numFmtId="180" fontId="26" fillId="4" borderId="2" xfId="4" applyNumberFormat="1" applyFont="1" applyFill="1" applyBorder="1" applyAlignment="1">
      <alignment horizontal="right" vertical="center" shrinkToFit="1"/>
    </xf>
    <xf numFmtId="180" fontId="10" fillId="0" borderId="3" xfId="3" applyNumberFormat="1" applyFont="1" applyBorder="1" applyAlignment="1">
      <alignment horizontal="right" vertical="center" shrinkToFit="1"/>
    </xf>
    <xf numFmtId="180" fontId="26" fillId="0" borderId="2" xfId="4" applyNumberFormat="1" applyFont="1" applyBorder="1" applyAlignment="1">
      <alignment horizontal="right" vertical="center" shrinkToFit="1"/>
    </xf>
    <xf numFmtId="1" fontId="10" fillId="4" borderId="1" xfId="4" applyNumberFormat="1" applyFont="1" applyFill="1" applyBorder="1" applyAlignment="1">
      <alignment vertical="center"/>
    </xf>
    <xf numFmtId="1" fontId="10" fillId="0" borderId="1" xfId="4" applyNumberFormat="1" applyFont="1" applyBorder="1" applyAlignment="1">
      <alignment vertical="center"/>
    </xf>
    <xf numFmtId="1" fontId="10" fillId="4" borderId="1" xfId="4" applyNumberFormat="1" applyFont="1" applyFill="1" applyBorder="1" applyAlignment="1">
      <alignment horizontal="right" vertical="center"/>
    </xf>
    <xf numFmtId="3" fontId="20" fillId="0" borderId="0" xfId="3" applyNumberFormat="1" applyFont="1" applyAlignment="1">
      <alignment horizontal="center" vertical="center"/>
    </xf>
    <xf numFmtId="3" fontId="28" fillId="0" borderId="0" xfId="3" applyNumberFormat="1" applyFont="1" applyBorder="1" applyAlignment="1">
      <alignment horizontal="center" vertical="center"/>
    </xf>
    <xf numFmtId="3" fontId="10" fillId="0" borderId="0" xfId="3" applyNumberFormat="1" applyFont="1" applyBorder="1" applyAlignment="1">
      <alignment horizontal="center" vertical="center"/>
    </xf>
    <xf numFmtId="3" fontId="29" fillId="0" borderId="0" xfId="3" applyNumberFormat="1" applyFont="1" applyBorder="1" applyAlignment="1">
      <alignment horizontal="center" vertical="center"/>
    </xf>
    <xf numFmtId="176" fontId="10" fillId="4" borderId="3" xfId="4" applyNumberFormat="1" applyFont="1" applyFill="1" applyBorder="1" applyAlignment="1">
      <alignment horizontal="right" vertical="center"/>
    </xf>
    <xf numFmtId="176" fontId="10" fillId="4" borderId="21" xfId="4" applyNumberFormat="1" applyFont="1" applyFill="1" applyBorder="1" applyAlignment="1">
      <alignment horizontal="right" vertical="center"/>
    </xf>
    <xf numFmtId="176" fontId="10" fillId="4" borderId="2" xfId="4" applyNumberFormat="1" applyFont="1" applyFill="1" applyBorder="1" applyAlignment="1">
      <alignment horizontal="right" vertical="center"/>
    </xf>
    <xf numFmtId="3" fontId="10" fillId="0" borderId="3" xfId="3" applyNumberFormat="1" applyFont="1" applyBorder="1" applyAlignment="1">
      <alignment horizontal="center" vertical="center"/>
    </xf>
    <xf numFmtId="3" fontId="10" fillId="0" borderId="2" xfId="3" applyNumberFormat="1" applyFont="1" applyBorder="1" applyAlignment="1">
      <alignment horizontal="center" vertical="center"/>
    </xf>
    <xf numFmtId="179" fontId="32" fillId="0" borderId="0" xfId="3" applyNumberFormat="1" applyFont="1" applyBorder="1" applyAlignment="1">
      <alignment horizontal="center" vertical="center"/>
    </xf>
    <xf numFmtId="1" fontId="10" fillId="0" borderId="1" xfId="4" applyNumberFormat="1" applyFont="1" applyBorder="1" applyAlignment="1">
      <alignment horizontal="right" vertical="center"/>
    </xf>
    <xf numFmtId="0" fontId="68" fillId="0" borderId="0" xfId="0" applyFont="1">
      <alignment vertical="center"/>
    </xf>
    <xf numFmtId="0" fontId="69" fillId="0" borderId="0" xfId="0" applyFont="1">
      <alignment vertical="center"/>
    </xf>
  </cellXfs>
  <cellStyles count="8">
    <cellStyle name="桁区切り 2" xfId="5"/>
    <cellStyle name="標準" xfId="0" builtinId="0"/>
    <cellStyle name="標準 2" xfId="4"/>
    <cellStyle name="標準 22" xfId="1"/>
    <cellStyle name="標準 24" xfId="2"/>
    <cellStyle name="標準_（参考）AORの詳細計算" xfId="6"/>
    <cellStyle name="標準_071218_多摩上エアロ容量計算書" xfId="3"/>
    <cellStyle name="標準_江戸二送風量１系_041126" xfId="7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26081317624417"/>
          <c:y val="4.0410488385651158E-2"/>
          <c:w val="0.45288976704453748"/>
          <c:h val="0.80865605576025057"/>
        </c:manualLayout>
      </c:layout>
      <c:scatterChart>
        <c:scatterStyle val="lineMarker"/>
        <c:varyColors val="0"/>
        <c:ser>
          <c:idx val="14"/>
          <c:order val="8"/>
          <c:tx>
            <c:strRef>
              <c:f>'パターン①~④'!$A$14:$E$14</c:f>
              <c:strCache>
                <c:ptCount val="5"/>
                <c:pt idx="0">
                  <c:v>変化のパターン</c:v>
                </c:pt>
                <c:pt idx="3">
                  <c:v>①</c:v>
                </c:pt>
                <c:pt idx="4">
                  <c:v>流入水量</c:v>
                </c:pt>
              </c:strCache>
            </c:strRef>
          </c:tx>
          <c:spPr>
            <a:ln w="25400" cap="rnd">
              <a:solidFill>
                <a:srgbClr val="0000FF"/>
              </a:solidFill>
              <a:round/>
              <a:headEnd type="oval"/>
              <a:tailEnd type="stealth" w="lg" len="lg"/>
            </a:ln>
            <a:effectLst/>
          </c:spPr>
          <c:marker>
            <c:symbol val="none"/>
          </c:marker>
          <c:xVal>
            <c:numRef>
              <c:f>'パターン①~④'!$D$27:$E$27</c:f>
              <c:numCache>
                <c:formatCode>General</c:formatCode>
                <c:ptCount val="2"/>
                <c:pt idx="0">
                  <c:v>0.15</c:v>
                </c:pt>
                <c:pt idx="1">
                  <c:v>0.13</c:v>
                </c:pt>
              </c:numCache>
            </c:numRef>
          </c:xVal>
          <c:yVal>
            <c:numRef>
              <c:f>'パターン①~④'!$D$28:$E$28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</c:ser>
        <c:ser>
          <c:idx val="15"/>
          <c:order val="9"/>
          <c:tx>
            <c:strRef>
              <c:f>'パターン①~④'!$A$32:$E$32</c:f>
              <c:strCache>
                <c:ptCount val="5"/>
                <c:pt idx="0">
                  <c:v>変化のパターン</c:v>
                </c:pt>
                <c:pt idx="3">
                  <c:v>②</c:v>
                </c:pt>
                <c:pt idx="4">
                  <c:v>流入水BOD</c:v>
                </c:pt>
              </c:strCache>
              <c:extLst xmlns:c15="http://schemas.microsoft.com/office/drawing/2012/chart"/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  <a:headEnd type="oval"/>
              <a:tailEnd type="stealth" w="lg" len="lg"/>
            </a:ln>
            <a:effectLst/>
          </c:spPr>
          <c:marker>
            <c:symbol val="none"/>
          </c:marker>
          <c:xVal>
            <c:numRef>
              <c:f>'パターン①~④'!$D$45:$E$45</c:f>
              <c:numCache>
                <c:formatCode>General</c:formatCode>
                <c:ptCount val="2"/>
                <c:pt idx="0">
                  <c:v>0.15</c:v>
                </c:pt>
                <c:pt idx="1">
                  <c:v>0.14000000000000001</c:v>
                </c:pt>
              </c:numCache>
              <c:extLst xmlns:c15="http://schemas.microsoft.com/office/drawing/2012/chart"/>
            </c:numRef>
          </c:xVal>
          <c:yVal>
            <c:numRef>
              <c:f>'パターン①~④'!$D$46:$E$46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  <c:extLst xmlns:c15="http://schemas.microsoft.com/office/drawing/2012/chart"/>
            </c:numRef>
          </c:yVal>
          <c:smooth val="0"/>
        </c:ser>
        <c:ser>
          <c:idx val="16"/>
          <c:order val="10"/>
          <c:tx>
            <c:strRef>
              <c:f>'パターン①~④'!$A$50:$E$50</c:f>
              <c:strCache>
                <c:ptCount val="5"/>
                <c:pt idx="0">
                  <c:v>変化のパターン</c:v>
                </c:pt>
                <c:pt idx="3">
                  <c:v>③</c:v>
                </c:pt>
                <c:pt idx="4">
                  <c:v>流入水T-N(NH4-N：21→28mg/L)</c:v>
                </c:pt>
              </c:strCache>
              <c:extLst xmlns:c15="http://schemas.microsoft.com/office/drawing/2012/chart"/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  <a:headEnd type="oval"/>
              <a:tailEnd type="stealth" w="lg" len="lg"/>
            </a:ln>
            <a:effectLst/>
          </c:spPr>
          <c:marker>
            <c:symbol val="none"/>
          </c:marker>
          <c:xVal>
            <c:numRef>
              <c:f>'パターン①~④'!$D$63:$E$63</c:f>
              <c:numCache>
                <c:formatCode>General</c:formatCode>
                <c:ptCount val="2"/>
                <c:pt idx="0">
                  <c:v>0.15</c:v>
                </c:pt>
                <c:pt idx="1">
                  <c:v>0.19</c:v>
                </c:pt>
              </c:numCache>
              <c:extLst xmlns:c15="http://schemas.microsoft.com/office/drawing/2012/chart"/>
            </c:numRef>
          </c:xVal>
          <c:yVal>
            <c:numRef>
              <c:f>'パターン①~④'!$D$64:$E$64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  <c:extLst xmlns:c15="http://schemas.microsoft.com/office/drawing/2012/chart"/>
            </c:numRef>
          </c:yVal>
          <c:smooth val="0"/>
        </c:ser>
        <c:ser>
          <c:idx val="17"/>
          <c:order val="11"/>
          <c:tx>
            <c:strRef>
              <c:f>'パターン①~④'!$A$68:$E$68</c:f>
              <c:strCache>
                <c:ptCount val="5"/>
                <c:pt idx="0">
                  <c:v>変化のパターン</c:v>
                </c:pt>
                <c:pt idx="3">
                  <c:v>④</c:v>
                </c:pt>
                <c:pt idx="4">
                  <c:v>流入水T-N(NH4-N：21→11mg/L)</c:v>
                </c:pt>
              </c:strCache>
              <c:extLst xmlns:c15="http://schemas.microsoft.com/office/drawing/2012/chart"/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  <a:headEnd type="oval"/>
              <a:tailEnd type="stealth" w="lg" len="lg"/>
            </a:ln>
            <a:effectLst/>
          </c:spPr>
          <c:marker>
            <c:symbol val="none"/>
          </c:marker>
          <c:xVal>
            <c:numRef>
              <c:f>'パターン①~④'!$D$81:$E$81</c:f>
              <c:numCache>
                <c:formatCode>0.00</c:formatCode>
                <c:ptCount val="2"/>
                <c:pt idx="0" formatCode="General">
                  <c:v>0.15</c:v>
                </c:pt>
                <c:pt idx="1">
                  <c:v>9.9999999999999992E-2</c:v>
                </c:pt>
              </c:numCache>
              <c:extLst xmlns:c15="http://schemas.microsoft.com/office/drawing/2012/chart"/>
            </c:numRef>
          </c:xVal>
          <c:yVal>
            <c:numRef>
              <c:f>'パターン①~④'!$D$82:$E$82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  <c:extLst xmlns:c15="http://schemas.microsoft.com/office/drawing/2012/chart"/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60168"/>
        <c:axId val="177061344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1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1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1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1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18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19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177060168"/>
        <c:scaling>
          <c:orientation val="minMax"/>
          <c:max val="0.2"/>
          <c:min val="0.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100" b="0" i="0" baseline="0">
                    <a:effectLst/>
                  </a:rPr>
                  <a:t>電力量原単位［送風］（</a:t>
                </a:r>
                <a:r>
                  <a:rPr lang="en-US" altLang="ja-JP" sz="1100" b="0" i="0" baseline="0">
                    <a:effectLst/>
                  </a:rPr>
                  <a:t>kWh/m3</a:t>
                </a:r>
                <a:r>
                  <a:rPr lang="ja-JP" altLang="ja-JP" sz="1100" b="0" i="0" baseline="0">
                    <a:effectLst/>
                  </a:rPr>
                  <a:t>）</a:t>
                </a:r>
                <a:endParaRPr lang="ja-JP" altLang="ja-JP" sz="11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061344"/>
        <c:crosses val="autoZero"/>
        <c:crossBetween val="midCat"/>
      </c:valAx>
      <c:valAx>
        <c:axId val="177061344"/>
        <c:scaling>
          <c:orientation val="minMax"/>
          <c:max val="16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100" b="0" i="0" baseline="0">
                    <a:effectLst/>
                  </a:rPr>
                  <a:t>処理水</a:t>
                </a:r>
                <a:r>
                  <a:rPr lang="en-US" altLang="ja-JP" sz="1100" b="0" i="0" baseline="0">
                    <a:effectLst/>
                  </a:rPr>
                  <a:t>T-N</a:t>
                </a:r>
                <a:r>
                  <a:rPr lang="ja-JP" altLang="ja-JP" sz="1100" b="0" i="0" baseline="0">
                    <a:effectLst/>
                  </a:rPr>
                  <a:t>濃度（</a:t>
                </a:r>
                <a:r>
                  <a:rPr lang="en-US" altLang="ja-JP" sz="1100" b="0" i="0" baseline="0">
                    <a:effectLst/>
                  </a:rPr>
                  <a:t>mg/L</a:t>
                </a:r>
                <a:r>
                  <a:rPr lang="ja-JP" altLang="ja-JP" sz="1100" b="0" i="0" baseline="0">
                    <a:effectLst/>
                  </a:rPr>
                  <a:t>）</a:t>
                </a:r>
                <a:endParaRPr lang="ja-JP" altLang="ja-JP" sz="11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060168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59936725553979464"/>
          <c:y val="0.10544494159461111"/>
          <c:w val="0.39334476699861037"/>
          <c:h val="0.735444028461651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20357422662627"/>
          <c:y val="2.3198857862482138E-2"/>
          <c:w val="0.53884184127758528"/>
          <c:h val="0.804694668674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</c:ser>
        <c:ser>
          <c:idx val="5"/>
          <c:order val="5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</c:ser>
        <c:ser>
          <c:idx val="6"/>
          <c:order val="6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</c:ser>
        <c:ser>
          <c:idx val="7"/>
          <c:order val="7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</c:ser>
        <c:ser>
          <c:idx val="8"/>
          <c:order val="8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</c:ser>
        <c:ser>
          <c:idx val="9"/>
          <c:order val="9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</c:ser>
        <c:ser>
          <c:idx val="10"/>
          <c:order val="10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</c:ser>
        <c:ser>
          <c:idx val="11"/>
          <c:order val="11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</c:ser>
        <c:ser>
          <c:idx val="12"/>
          <c:order val="12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</c:ser>
        <c:ser>
          <c:idx val="13"/>
          <c:order val="13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</c:ser>
        <c:ser>
          <c:idx val="16"/>
          <c:order val="16"/>
          <c:tx>
            <c:strRef>
              <c:f>'パターン①~④'!$D$50:$E$50</c:f>
              <c:strCache>
                <c:ptCount val="2"/>
                <c:pt idx="0">
                  <c:v>③</c:v>
                </c:pt>
                <c:pt idx="1">
                  <c:v>流入水T-N(NH4-N：21→28mg/L)</c:v>
                </c:pt>
              </c:strCache>
            </c:strRef>
          </c:tx>
          <c:spPr>
            <a:ln w="25400" cap="rnd">
              <a:solidFill>
                <a:schemeClr val="bg1"/>
              </a:solidFill>
              <a:round/>
              <a:headEnd type="oval"/>
              <a:tailEnd type="stealth"/>
            </a:ln>
            <a:effectLst/>
          </c:spPr>
          <c:marker>
            <c:symbol val="none"/>
          </c:marker>
          <c:xVal>
            <c:numRef>
              <c:f>'パターン①~④'!$D$63:$E$63</c:f>
              <c:numCache>
                <c:formatCode>General</c:formatCode>
                <c:ptCount val="2"/>
                <c:pt idx="0">
                  <c:v>0.15</c:v>
                </c:pt>
                <c:pt idx="1">
                  <c:v>0.19</c:v>
                </c:pt>
              </c:numCache>
            </c:numRef>
          </c:xVal>
          <c:yVal>
            <c:numRef>
              <c:f>'パターン①~④'!$D$64:$E$64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</c:ser>
        <c:ser>
          <c:idx val="19"/>
          <c:order val="19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62912"/>
        <c:axId val="177063304"/>
        <c:extLst>
          <c:ext xmlns:c15="http://schemas.microsoft.com/office/drawing/2012/chart" uri="{02D57815-91ED-43cb-92C2-25804820EDAC}">
            <c15:filteredScatterSeries>
              <c15:ser>
                <c:idx val="14"/>
                <c:order val="14"/>
                <c:tx>
                  <c:strRef>
                    <c:extLst>
                      <c:ext uri="{02D57815-91ED-43cb-92C2-25804820EDAC}">
                        <c15:formulaRef>
                          <c15:sqref>'パターン①~④'!$D$14:$E$14</c15:sqref>
                        </c15:formulaRef>
                      </c:ext>
                    </c:extLst>
                    <c:strCache>
                      <c:ptCount val="2"/>
                      <c:pt idx="0">
                        <c:v>①</c:v>
                      </c:pt>
                      <c:pt idx="1">
                        <c:v>流入水量</c:v>
                      </c:pt>
                    </c:strCache>
                  </c:strRef>
                </c:tx>
                <c:spPr>
                  <a:ln w="19050" cap="rnd">
                    <a:solidFill>
                      <a:srgbClr val="0000FF"/>
                    </a:solidFill>
                    <a:round/>
                    <a:headEnd type="oval"/>
                    <a:tailEnd type="stealth"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'パターン①~④'!$D$27:$E$27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0.15</c:v>
                      </c:pt>
                      <c:pt idx="1">
                        <c:v>0.13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'パターン①~④'!$D$28:$E$28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</c:v>
                      </c:pt>
                      <c:pt idx="1">
                        <c:v>10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'パターン①~④'!$D$32:$E$32</c15:sqref>
                        </c15:formulaRef>
                      </c:ext>
                    </c:extLst>
                    <c:strCache>
                      <c:ptCount val="2"/>
                      <c:pt idx="0">
                        <c:v>②</c:v>
                      </c:pt>
                      <c:pt idx="1">
                        <c:v>流入水BOD</c:v>
                      </c:pt>
                    </c:strCache>
                  </c:strRef>
                </c:tx>
                <c:spPr>
                  <a:ln w="25400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  <a:headEnd type="oval"/>
                    <a:tailEnd type="stealth"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'パターン①~④'!$D$45:$E$45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0.15</c:v>
                      </c:pt>
                      <c:pt idx="1">
                        <c:v>0.14000000000000001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'パターン①~④'!$D$46:$E$46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</c:v>
                      </c:pt>
                      <c:pt idx="1">
                        <c:v>10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'パターン①~④'!$D$68:$E$68</c15:sqref>
                        </c15:formulaRef>
                      </c:ext>
                    </c:extLst>
                    <c:strCache>
                      <c:ptCount val="2"/>
                      <c:pt idx="0">
                        <c:v>④</c:v>
                      </c:pt>
                      <c:pt idx="1">
                        <c:v>流入水T-N(NH4-N：21→11mg/L)</c:v>
                      </c:pt>
                    </c:strCache>
                  </c:strRef>
                </c:tx>
                <c:spPr>
                  <a:ln w="25400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  <a:headEnd type="oval"/>
                    <a:tailEnd type="stealth"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'パターン①~④'!$D$81:$E$81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 formatCode="General">
                        <c:v>0.15</c:v>
                      </c:pt>
                      <c:pt idx="1">
                        <c:v>9.9999999999999992E-2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'パターン①~④'!$D$82:$E$82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</c:v>
                      </c:pt>
                      <c:pt idx="1">
                        <c:v>10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177062912"/>
        <c:scaling>
          <c:orientation val="minMax"/>
          <c:max val="0.3000000000000000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電力量原単位［送風］（</a:t>
                </a:r>
                <a:r>
                  <a:rPr lang="en-US" altLang="ja-JP"/>
                  <a:t>kWh/m3</a:t>
                </a:r>
                <a:r>
                  <a:rPr lang="ja-JP" altLang="en-US"/>
                  <a:t>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2007687678580389"/>
              <c:y val="0.917295279159914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063304"/>
        <c:crosses val="autoZero"/>
        <c:crossBetween val="midCat"/>
        <c:minorUnit val="5.000000000000001E-2"/>
      </c:valAx>
      <c:valAx>
        <c:axId val="177063304"/>
        <c:scaling>
          <c:orientation val="minMax"/>
          <c:max val="1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処理水</a:t>
                </a:r>
                <a:r>
                  <a:rPr lang="en-US" altLang="ja-JP"/>
                  <a:t>T-N</a:t>
                </a:r>
                <a:r>
                  <a:rPr lang="ja-JP" altLang="en-US"/>
                  <a:t>濃度（</a:t>
                </a:r>
                <a:r>
                  <a:rPr lang="en-US" altLang="ja-JP"/>
                  <a:t>mg/L</a:t>
                </a:r>
                <a:r>
                  <a:rPr lang="ja-JP" altLang="en-US"/>
                  <a:t>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1.0637265297615975E-2"/>
              <c:y val="0.251404544513531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062912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19426104711332E-2"/>
          <c:y val="2.3198857862482138E-2"/>
          <c:w val="0.48382402488080262"/>
          <c:h val="0.80865605576025057"/>
        </c:manualLayout>
      </c:layout>
      <c:scatterChart>
        <c:scatterStyle val="lineMarker"/>
        <c:varyColors val="0"/>
        <c:ser>
          <c:idx val="14"/>
          <c:order val="14"/>
          <c:tx>
            <c:strRef>
              <c:f>'パターン⑤~⑥'!$A$15:$E$15</c:f>
              <c:strCache>
                <c:ptCount val="5"/>
                <c:pt idx="0">
                  <c:v>変化のパターン</c:v>
                </c:pt>
                <c:pt idx="3">
                  <c:v>⑤</c:v>
                </c:pt>
                <c:pt idx="4">
                  <c:v>散気装置高効率化(効率15→25%）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  <a:headEnd type="oval"/>
              <a:tailEnd type="stealth" w="lg" len="lg"/>
            </a:ln>
            <a:effectLst/>
          </c:spPr>
          <c:marker>
            <c:symbol val="none"/>
          </c:marker>
          <c:xVal>
            <c:numRef>
              <c:f>'パターン⑤~⑥'!$D$28:$E$28</c:f>
              <c:numCache>
                <c:formatCode>0.00</c:formatCode>
                <c:ptCount val="2"/>
                <c:pt idx="0" formatCode="General">
                  <c:v>0.15</c:v>
                </c:pt>
                <c:pt idx="1">
                  <c:v>9.9999999999999992E-2</c:v>
                </c:pt>
              </c:numCache>
            </c:numRef>
          </c:xVal>
          <c:yVal>
            <c:numRef>
              <c:f>'パターン⑤~⑥'!$D$29:$E$29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'パターン⑤~⑥'!$A$34:$H$34</c:f>
              <c:strCache>
                <c:ptCount val="8"/>
                <c:pt idx="0">
                  <c:v>変化のパターン</c:v>
                </c:pt>
                <c:pt idx="3">
                  <c:v>⑥</c:v>
                </c:pt>
                <c:pt idx="4">
                  <c:v>処理水T-N(NH4-N：7→3.5mg/L)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  <a:headEnd type="oval"/>
              <a:tailEnd type="stealth" w="lg" len="lg"/>
            </a:ln>
            <a:effectLst/>
          </c:spPr>
          <c:marker>
            <c:symbol val="none"/>
          </c:marker>
          <c:xVal>
            <c:numRef>
              <c:f>'パターン⑤~⑥'!$D$47:$E$47</c:f>
              <c:numCache>
                <c:formatCode>General</c:formatCode>
                <c:ptCount val="2"/>
                <c:pt idx="0">
                  <c:v>0.15</c:v>
                </c:pt>
                <c:pt idx="1">
                  <c:v>0.17</c:v>
                </c:pt>
              </c:numCache>
            </c:numRef>
          </c:xVal>
          <c:yVal>
            <c:numRef>
              <c:f>'パターン⑤~⑥'!$D$48:$E$48</c:f>
              <c:numCache>
                <c:formatCode>#,##0_ </c:formatCode>
                <c:ptCount val="2"/>
                <c:pt idx="0" formatCode="General">
                  <c:v>10</c:v>
                </c:pt>
                <c:pt idx="1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64480"/>
        <c:axId val="17705977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 cap="rnd">
                    <a:solidFill>
                      <a:schemeClr val="tx1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 cap="rnd">
                    <a:solidFill>
                      <a:srgbClr val="0000FF"/>
                    </a:solidFill>
                    <a:round/>
                    <a:headEnd type="oval"/>
                    <a:tailEnd type="stealth"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 cap="rnd">
                    <a:solidFill>
                      <a:srgbClr val="009900"/>
                    </a:solidFill>
                    <a:round/>
                    <a:headEnd type="oval"/>
                    <a:tailEnd type="stealth"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 cap="rnd">
                    <a:solidFill>
                      <a:srgbClr val="FF0000"/>
                    </a:solidFill>
                    <a:round/>
                    <a:headEnd type="oval"/>
                    <a:tailEnd type="stealth"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 cap="rnd">
                    <a:solidFill>
                      <a:schemeClr val="accent5"/>
                    </a:solidFill>
                    <a:round/>
                    <a:headEnd type="oval"/>
                    <a:tailEnd type="stealth"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 cap="rnd">
                    <a:solidFill>
                      <a:srgbClr val="92D050"/>
                    </a:solidFill>
                    <a:round/>
                    <a:headEnd type="oval"/>
                    <a:tailEnd type="stealth"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 cap="rnd">
                    <a:solidFill>
                      <a:schemeClr val="tx1"/>
                    </a:solidFill>
                    <a:round/>
                    <a:headEnd type="oval"/>
                    <a:tailEnd type="stealth"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 cap="rnd">
                    <a:solidFill>
                      <a:srgbClr val="C00000"/>
                    </a:solidFill>
                    <a:round/>
                    <a:headEnd type="oval"/>
                    <a:tailEnd type="stealth"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 cap="rnd">
                    <a:solidFill>
                      <a:schemeClr val="accent3">
                        <a:lumMod val="60000"/>
                      </a:schemeClr>
                    </a:solidFill>
                    <a:round/>
                    <a:headEnd type="oval"/>
                    <a:tailEnd type="stealth"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 cap="rnd">
                    <a:solidFill>
                      <a:schemeClr val="accent4">
                        <a:lumMod val="60000"/>
                      </a:schemeClr>
                    </a:solidFill>
                    <a:round/>
                    <a:headEnd type="oval"/>
                    <a:tailEnd type="stealth"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 cap="rnd">
                    <a:solidFill>
                      <a:schemeClr val="accent5">
                        <a:lumMod val="60000"/>
                      </a:schemeClr>
                    </a:solidFill>
                    <a:round/>
                    <a:headEnd type="oval"/>
                    <a:tailEnd type="stealth"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 cap="rnd">
                    <a:solidFill>
                      <a:schemeClr val="accent6">
                        <a:lumMod val="60000"/>
                      </a:schemeClr>
                    </a:solidFill>
                    <a:round/>
                    <a:headEnd type="oval"/>
                    <a:tailEnd type="stealth"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  <a:headEnd type="oval"/>
                    <a:tailEnd type="stealth"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  <a:headEnd type="oval"/>
                    <a:tailEnd type="stealth"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177064480"/>
        <c:scaling>
          <c:orientation val="minMax"/>
          <c:max val="0.2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100" b="0" i="0" baseline="0">
                    <a:effectLst/>
                  </a:rPr>
                  <a:t>電力量原単位［送風］（</a:t>
                </a:r>
                <a:r>
                  <a:rPr lang="en-US" altLang="ja-JP" sz="1100" b="0" i="0" baseline="0">
                    <a:effectLst/>
                  </a:rPr>
                  <a:t>kWh/m3</a:t>
                </a:r>
                <a:r>
                  <a:rPr lang="ja-JP" altLang="ja-JP" sz="1100" b="0" i="0" baseline="0">
                    <a:effectLst/>
                  </a:rPr>
                  <a:t>）</a:t>
                </a:r>
                <a:endParaRPr lang="ja-JP" altLang="ja-JP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2313041781774828"/>
              <c:y val="0.93000906618313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059776"/>
        <c:crosses val="autoZero"/>
        <c:crossBetween val="midCat"/>
      </c:valAx>
      <c:valAx>
        <c:axId val="177059776"/>
        <c:scaling>
          <c:orientation val="minMax"/>
          <c:max val="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100" b="0" i="0" baseline="0">
                    <a:effectLst/>
                  </a:rPr>
                  <a:t>処理水</a:t>
                </a:r>
                <a:r>
                  <a:rPr lang="en-US" altLang="ja-JP" sz="1100" b="0" i="0" baseline="0">
                    <a:effectLst/>
                  </a:rPr>
                  <a:t>T-N</a:t>
                </a:r>
                <a:r>
                  <a:rPr lang="ja-JP" altLang="ja-JP" sz="1100" b="0" i="0" baseline="0">
                    <a:effectLst/>
                  </a:rPr>
                  <a:t>濃度（</a:t>
                </a:r>
                <a:r>
                  <a:rPr lang="en-US" altLang="ja-JP" sz="1100" b="0" i="0" baseline="0">
                    <a:effectLst/>
                  </a:rPr>
                  <a:t>mg/L</a:t>
                </a:r>
                <a:r>
                  <a:rPr lang="ja-JP" altLang="ja-JP" sz="1100" b="0" i="0" baseline="0">
                    <a:effectLst/>
                  </a:rPr>
                  <a:t>）</a:t>
                </a:r>
                <a:endParaRPr lang="ja-JP" altLang="ja-JP" sz="11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064480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58950421028415445"/>
          <c:y val="0.16019279235665163"/>
          <c:w val="0.39958586974655141"/>
          <c:h val="0.55694234050299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266084</xdr:colOff>
      <xdr:row>29</xdr:row>
      <xdr:rowOff>15874</xdr:rowOff>
    </xdr:from>
    <xdr:to>
      <xdr:col>22</xdr:col>
      <xdr:colOff>323850</xdr:colOff>
      <xdr:row>48</xdr:row>
      <xdr:rowOff>165099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304800</xdr:colOff>
      <xdr:row>2</xdr:row>
      <xdr:rowOff>133349</xdr:rowOff>
    </xdr:from>
    <xdr:to>
      <xdr:col>21</xdr:col>
      <xdr:colOff>412176</xdr:colOff>
      <xdr:row>22</xdr:row>
      <xdr:rowOff>82549</xdr:rowOff>
    </xdr:to>
    <xdr:grpSp>
      <xdr:nvGrpSpPr>
        <xdr:cNvPr id="11" name="グループ化 10"/>
        <xdr:cNvGrpSpPr/>
      </xdr:nvGrpSpPr>
      <xdr:grpSpPr>
        <a:xfrm>
          <a:off x="7867650" y="571499"/>
          <a:ext cx="5460426" cy="3559175"/>
          <a:chOff x="7743825" y="352424"/>
          <a:chExt cx="5460426" cy="3502025"/>
        </a:xfrm>
      </xdr:grpSpPr>
      <xdr:graphicFrame macro="">
        <xdr:nvGraphicFramePr>
          <xdr:cNvPr id="4" name="グラフ 3"/>
          <xdr:cNvGraphicFramePr>
            <a:graphicFrameLocks/>
          </xdr:cNvGraphicFramePr>
        </xdr:nvGraphicFramePr>
        <xdr:xfrm>
          <a:off x="7743825" y="352424"/>
          <a:ext cx="5460426" cy="35020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36" name="グループ化 35"/>
          <xdr:cNvGrpSpPr/>
        </xdr:nvGrpSpPr>
        <xdr:grpSpPr>
          <a:xfrm>
            <a:off x="8423643" y="1185465"/>
            <a:ext cx="2576038" cy="1649873"/>
            <a:chOff x="7718793" y="5395515"/>
            <a:chExt cx="2576038" cy="1649873"/>
          </a:xfrm>
        </xdr:grpSpPr>
        <xdr:sp macro="" textlink="">
          <xdr:nvSpPr>
            <xdr:cNvPr id="7" name="テキスト ボックス 6"/>
            <xdr:cNvSpPr txBox="1"/>
          </xdr:nvSpPr>
          <xdr:spPr>
            <a:xfrm>
              <a:off x="9799734" y="5513480"/>
              <a:ext cx="495097" cy="4348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2000"/>
                <a:t>③</a:t>
              </a:r>
            </a:p>
          </xdr:txBody>
        </xdr:sp>
        <xdr:sp macro="" textlink="">
          <xdr:nvSpPr>
            <xdr:cNvPr id="10" name="テキスト ボックス 9"/>
            <xdr:cNvSpPr txBox="1"/>
          </xdr:nvSpPr>
          <xdr:spPr>
            <a:xfrm>
              <a:off x="9328761" y="6610578"/>
              <a:ext cx="495097" cy="4348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2000"/>
                <a:t>⑥</a:t>
              </a:r>
            </a:p>
          </xdr:txBody>
        </xdr:sp>
        <xdr:sp macro="" textlink="">
          <xdr:nvSpPr>
            <xdr:cNvPr id="5" name="テキスト ボックス 4"/>
            <xdr:cNvSpPr txBox="1"/>
          </xdr:nvSpPr>
          <xdr:spPr>
            <a:xfrm>
              <a:off x="7996159" y="5395515"/>
              <a:ext cx="450088" cy="3952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2000"/>
                <a:t>①</a:t>
              </a:r>
            </a:p>
          </xdr:txBody>
        </xdr:sp>
        <xdr:sp macro="" textlink="">
          <xdr:nvSpPr>
            <xdr:cNvPr id="6" name="テキスト ボックス 5"/>
            <xdr:cNvSpPr txBox="1"/>
          </xdr:nvSpPr>
          <xdr:spPr>
            <a:xfrm>
              <a:off x="8000257" y="5689925"/>
              <a:ext cx="450088" cy="3952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2000"/>
                <a:t>②</a:t>
              </a:r>
            </a:p>
          </xdr:txBody>
        </xdr:sp>
        <xdr:sp macro="" textlink="">
          <xdr:nvSpPr>
            <xdr:cNvPr id="8" name="テキスト ボックス 7"/>
            <xdr:cNvSpPr txBox="1"/>
          </xdr:nvSpPr>
          <xdr:spPr>
            <a:xfrm>
              <a:off x="8248343" y="5523199"/>
              <a:ext cx="450088" cy="3952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2000"/>
                <a:t>④</a:t>
              </a:r>
            </a:p>
          </xdr:txBody>
        </xdr:sp>
        <xdr:sp macro="" textlink="">
          <xdr:nvSpPr>
            <xdr:cNvPr id="9" name="テキスト ボックス 8"/>
            <xdr:cNvSpPr txBox="1"/>
          </xdr:nvSpPr>
          <xdr:spPr>
            <a:xfrm>
              <a:off x="7718793" y="5517227"/>
              <a:ext cx="450088" cy="3952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2000"/>
                <a:t>⑤</a:t>
              </a:r>
            </a:p>
          </xdr:txBody>
        </xdr:sp>
        <xdr:sp macro="" textlink="">
          <xdr:nvSpPr>
            <xdr:cNvPr id="21" name="左矢印 20"/>
            <xdr:cNvSpPr/>
          </xdr:nvSpPr>
          <xdr:spPr>
            <a:xfrm>
              <a:off x="8601075" y="5505450"/>
              <a:ext cx="657225" cy="419100"/>
            </a:xfrm>
            <a:prstGeom prst="leftArrow">
              <a:avLst/>
            </a:prstGeom>
            <a:gradFill flip="none" rotWithShape="1">
              <a:gsLst>
                <a:gs pos="0">
                  <a:schemeClr val="accent1">
                    <a:lumMod val="45000"/>
                    <a:lumOff val="55000"/>
                  </a:schemeClr>
                </a:gs>
                <a:gs pos="99000">
                  <a:schemeClr val="accent1">
                    <a:alpha val="50000"/>
                    <a:lumMod val="88000"/>
                    <a:lumOff val="12000"/>
                  </a:schemeClr>
                </a:gs>
                <a:gs pos="65000">
                  <a:schemeClr val="accent1">
                    <a:alpha val="78000"/>
                    <a:lumMod val="39000"/>
                    <a:lumOff val="61000"/>
                  </a:schemeClr>
                </a:gs>
              </a:gsLst>
              <a:lin ang="10800000" scaled="1"/>
              <a:tileRect/>
            </a:gra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6" name="左矢印 25"/>
            <xdr:cNvSpPr/>
          </xdr:nvSpPr>
          <xdr:spPr>
            <a:xfrm flipH="1">
              <a:off x="9163050" y="5505450"/>
              <a:ext cx="657225" cy="419100"/>
            </a:xfrm>
            <a:prstGeom prst="leftArrow">
              <a:avLst/>
            </a:prstGeom>
            <a:gradFill flip="none" rotWithShape="1">
              <a:gsLst>
                <a:gs pos="100000">
                  <a:srgbClr val="FF0000">
                    <a:alpha val="85000"/>
                  </a:srgbClr>
                </a:gs>
                <a:gs pos="0">
                  <a:schemeClr val="accent1">
                    <a:alpha val="50000"/>
                    <a:lumMod val="88000"/>
                    <a:lumOff val="12000"/>
                  </a:schemeClr>
                </a:gs>
                <a:gs pos="32000">
                  <a:schemeClr val="accent1">
                    <a:lumMod val="39000"/>
                    <a:lumOff val="61000"/>
                    <a:alpha val="89000"/>
                  </a:schemeClr>
                </a:gs>
              </a:gsLst>
              <a:lin ang="10800000" scaled="1"/>
              <a:tileRect/>
            </a:gra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7" name="左矢印 26"/>
            <xdr:cNvSpPr/>
          </xdr:nvSpPr>
          <xdr:spPr>
            <a:xfrm rot="4307646" flipH="1">
              <a:off x="8947269" y="5987176"/>
              <a:ext cx="869292" cy="419100"/>
            </a:xfrm>
            <a:prstGeom prst="leftArrow">
              <a:avLst/>
            </a:prstGeom>
            <a:gradFill flip="none" rotWithShape="1">
              <a:gsLst>
                <a:gs pos="100000">
                  <a:schemeClr val="accent1">
                    <a:lumMod val="45000"/>
                    <a:lumOff val="55000"/>
                  </a:schemeClr>
                </a:gs>
                <a:gs pos="0">
                  <a:srgbClr val="FF0000">
                    <a:alpha val="85000"/>
                  </a:srgbClr>
                </a:gs>
                <a:gs pos="60000">
                  <a:schemeClr val="accent1">
                    <a:alpha val="78000"/>
                    <a:lumMod val="39000"/>
                    <a:lumOff val="61000"/>
                  </a:schemeClr>
                </a:gs>
              </a:gsLst>
              <a:lin ang="2700000" scaled="1"/>
              <a:tileRect/>
            </a:gra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" name="円/楕円 23"/>
            <xdr:cNvSpPr/>
          </xdr:nvSpPr>
          <xdr:spPr>
            <a:xfrm>
              <a:off x="9086850" y="5581651"/>
              <a:ext cx="285750" cy="28575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 editAs="oneCell">
    <xdr:from>
      <xdr:col>18</xdr:col>
      <xdr:colOff>666749</xdr:colOff>
      <xdr:row>2</xdr:row>
      <xdr:rowOff>151805</xdr:rowOff>
    </xdr:from>
    <xdr:to>
      <xdr:col>24</xdr:col>
      <xdr:colOff>438150</xdr:colOff>
      <xdr:row>16</xdr:row>
      <xdr:rowOff>121647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24" y="370880"/>
          <a:ext cx="3886201" cy="251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104775</xdr:colOff>
      <xdr:row>2</xdr:row>
      <xdr:rowOff>28575</xdr:rowOff>
    </xdr:from>
    <xdr:to>
      <xdr:col>24</xdr:col>
      <xdr:colOff>590550</xdr:colOff>
      <xdr:row>26</xdr:row>
      <xdr:rowOff>0</xdr:rowOff>
    </xdr:to>
    <xdr:sp macro="" textlink="">
      <xdr:nvSpPr>
        <xdr:cNvPr id="3" name="正方形/長方形 2"/>
        <xdr:cNvSpPr/>
      </xdr:nvSpPr>
      <xdr:spPr>
        <a:xfrm>
          <a:off x="7543800" y="247650"/>
          <a:ext cx="7896225" cy="42195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323849</xdr:colOff>
      <xdr:row>49</xdr:row>
      <xdr:rowOff>57150</xdr:rowOff>
    </xdr:from>
    <xdr:ext cx="5572125" cy="544893"/>
    <xdr:sp macro="" textlink="">
      <xdr:nvSpPr>
        <xdr:cNvPr id="14" name="テキスト ボックス 13"/>
        <xdr:cNvSpPr txBox="1"/>
      </xdr:nvSpPr>
      <xdr:spPr>
        <a:xfrm>
          <a:off x="7762874" y="8877300"/>
          <a:ext cx="5572125" cy="5448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/>
            <a:t>図　様々な変化のパターンにおける二軸グラフ</a:t>
          </a:r>
          <a:r>
            <a:rPr kumimoji="1" lang="ja-JP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（パターン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①～④</a:t>
          </a:r>
          <a:r>
            <a:rPr kumimoji="1" lang="ja-JP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400">
            <a:effectLst/>
          </a:endParaRPr>
        </a:p>
        <a:p>
          <a:endParaRPr kumimoji="1" lang="ja-JP" altLang="en-US" sz="1400" b="1"/>
        </a:p>
      </xdr:txBody>
    </xdr:sp>
    <xdr:clientData/>
  </xdr:oneCellAnchor>
  <xdr:twoCellAnchor>
    <xdr:from>
      <xdr:col>13</xdr:col>
      <xdr:colOff>123825</xdr:colOff>
      <xdr:row>28</xdr:row>
      <xdr:rowOff>57150</xdr:rowOff>
    </xdr:from>
    <xdr:to>
      <xdr:col>24</xdr:col>
      <xdr:colOff>600075</xdr:colOff>
      <xdr:row>51</xdr:row>
      <xdr:rowOff>104775</xdr:rowOff>
    </xdr:to>
    <xdr:sp macro="" textlink="">
      <xdr:nvSpPr>
        <xdr:cNvPr id="22" name="正方形/長方形 21"/>
        <xdr:cNvSpPr/>
      </xdr:nvSpPr>
      <xdr:spPr>
        <a:xfrm>
          <a:off x="7562850" y="4895850"/>
          <a:ext cx="7886700" cy="42195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0.12667</cdr:x>
      <cdr:y>0.69569</cdr:y>
    </cdr:from>
    <cdr:to>
      <cdr:x>0.67848</cdr:x>
      <cdr:y>0.76378</cdr:y>
    </cdr:to>
    <cdr:sp macro="" textlink="#REF!">
      <cdr:nvSpPr>
        <cdr:cNvPr id="2" name="テキスト ボックス 2"/>
        <cdr:cNvSpPr txBox="1"/>
      </cdr:nvSpPr>
      <cdr:spPr>
        <a:xfrm xmlns:a="http://schemas.openxmlformats.org/drawingml/2006/main">
          <a:off x="512848" y="2476071"/>
          <a:ext cx="2234135" cy="2423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982556-00CB-418E-82E2-9993E4FD8663}" type="TxLink">
            <a:rPr kumimoji="1" lang="en-US" altLang="en-US" sz="900" b="0" i="0" u="none" strike="noStrike">
              <a:solidFill>
                <a:schemeClr val="bg1"/>
              </a:solidFill>
              <a:latin typeface="ＭＳ Ｐゴシック"/>
              <a:ea typeface="ＭＳ Ｐゴシック"/>
            </a:rPr>
            <a:pPr/>
            <a:t>H24～→H27　(点線は全処理場のH27年度平均値)</a:t>
          </a:fld>
          <a:endParaRPr kumimoji="1" lang="ja-JP" altLang="en-US" sz="900">
            <a:solidFill>
              <a:schemeClr val="bg1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304184</xdr:colOff>
      <xdr:row>4</xdr:row>
      <xdr:rowOff>130174</xdr:rowOff>
    </xdr:from>
    <xdr:to>
      <xdr:col>22</xdr:col>
      <xdr:colOff>85725</xdr:colOff>
      <xdr:row>24</xdr:row>
      <xdr:rowOff>79374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200024</xdr:colOff>
      <xdr:row>24</xdr:row>
      <xdr:rowOff>123825</xdr:rowOff>
    </xdr:from>
    <xdr:ext cx="5038725" cy="325730"/>
    <xdr:sp macro="" textlink="">
      <xdr:nvSpPr>
        <xdr:cNvPr id="3" name="テキスト ボックス 2"/>
        <xdr:cNvSpPr txBox="1"/>
      </xdr:nvSpPr>
      <xdr:spPr>
        <a:xfrm>
          <a:off x="7639049" y="4467225"/>
          <a:ext cx="5038725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/>
            <a:t>図　様々な変化のパターンにおける二軸グラフ（パターン⑤⑥）</a:t>
          </a:r>
        </a:p>
      </xdr:txBody>
    </xdr:sp>
    <xdr:clientData/>
  </xdr:oneCellAnchor>
  <xdr:twoCellAnchor>
    <xdr:from>
      <xdr:col>13</xdr:col>
      <xdr:colOff>161925</xdr:colOff>
      <xdr:row>3</xdr:row>
      <xdr:rowOff>123825</xdr:rowOff>
    </xdr:from>
    <xdr:to>
      <xdr:col>24</xdr:col>
      <xdr:colOff>638175</xdr:colOff>
      <xdr:row>27</xdr:row>
      <xdr:rowOff>95250</xdr:rowOff>
    </xdr:to>
    <xdr:sp macro="" textlink="">
      <xdr:nvSpPr>
        <xdr:cNvPr id="4" name="正方形/長方形 3"/>
        <xdr:cNvSpPr/>
      </xdr:nvSpPr>
      <xdr:spPr>
        <a:xfrm>
          <a:off x="7600950" y="733425"/>
          <a:ext cx="7886700" cy="42195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0</xdr:rowOff>
    </xdr:from>
    <xdr:to>
      <xdr:col>13</xdr:col>
      <xdr:colOff>180975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00375" y="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0</xdr:row>
      <xdr:rowOff>0</xdr:rowOff>
    </xdr:from>
    <xdr:to>
      <xdr:col>12</xdr:col>
      <xdr:colOff>171450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71775" y="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59" name="Text Box 59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68" name="Text Box 68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69" name="Text Box 69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78" name="Text Box 78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79" name="Text Box 79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88" name="Text Box 88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89" name="Text Box 89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98" name="Text Box 98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99" name="Text Box 99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108" name="Text Box 108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109" name="Text Box 109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113" name="Text Box 113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165</xdr:row>
      <xdr:rowOff>0</xdr:rowOff>
    </xdr:from>
    <xdr:to>
      <xdr:col>13</xdr:col>
      <xdr:colOff>180975</xdr:colOff>
      <xdr:row>165</xdr:row>
      <xdr:rowOff>0</xdr:rowOff>
    </xdr:to>
    <xdr:sp macro="" textlink="">
      <xdr:nvSpPr>
        <xdr:cNvPr id="114" name="Text Box 116"/>
        <xdr:cNvSpPr txBox="1">
          <a:spLocks noChangeArrowheads="1"/>
        </xdr:cNvSpPr>
      </xdr:nvSpPr>
      <xdr:spPr bwMode="auto">
        <a:xfrm>
          <a:off x="3000375" y="31061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165</xdr:row>
      <xdr:rowOff>0</xdr:rowOff>
    </xdr:from>
    <xdr:to>
      <xdr:col>12</xdr:col>
      <xdr:colOff>171450</xdr:colOff>
      <xdr:row>165</xdr:row>
      <xdr:rowOff>0</xdr:rowOff>
    </xdr:to>
    <xdr:sp macro="" textlink="">
      <xdr:nvSpPr>
        <xdr:cNvPr id="115" name="Text Box 117"/>
        <xdr:cNvSpPr txBox="1">
          <a:spLocks noChangeArrowheads="1"/>
        </xdr:cNvSpPr>
      </xdr:nvSpPr>
      <xdr:spPr bwMode="auto">
        <a:xfrm>
          <a:off x="2771775" y="31061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165</xdr:row>
      <xdr:rowOff>0</xdr:rowOff>
    </xdr:from>
    <xdr:to>
      <xdr:col>3</xdr:col>
      <xdr:colOff>180975</xdr:colOff>
      <xdr:row>165</xdr:row>
      <xdr:rowOff>0</xdr:rowOff>
    </xdr:to>
    <xdr:sp macro="" textlink="">
      <xdr:nvSpPr>
        <xdr:cNvPr id="116" name="Text Box 118"/>
        <xdr:cNvSpPr txBox="1">
          <a:spLocks noChangeArrowheads="1"/>
        </xdr:cNvSpPr>
      </xdr:nvSpPr>
      <xdr:spPr bwMode="auto">
        <a:xfrm>
          <a:off x="476250" y="31061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165</xdr:row>
      <xdr:rowOff>0</xdr:rowOff>
    </xdr:from>
    <xdr:to>
      <xdr:col>3</xdr:col>
      <xdr:colOff>180975</xdr:colOff>
      <xdr:row>165</xdr:row>
      <xdr:rowOff>0</xdr:rowOff>
    </xdr:to>
    <xdr:sp macro="" textlink="">
      <xdr:nvSpPr>
        <xdr:cNvPr id="117" name="Text Box 119"/>
        <xdr:cNvSpPr txBox="1">
          <a:spLocks noChangeArrowheads="1"/>
        </xdr:cNvSpPr>
      </xdr:nvSpPr>
      <xdr:spPr bwMode="auto">
        <a:xfrm>
          <a:off x="476250" y="31061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165</xdr:row>
      <xdr:rowOff>0</xdr:rowOff>
    </xdr:from>
    <xdr:to>
      <xdr:col>3</xdr:col>
      <xdr:colOff>180975</xdr:colOff>
      <xdr:row>165</xdr:row>
      <xdr:rowOff>0</xdr:rowOff>
    </xdr:to>
    <xdr:sp macro="" textlink="">
      <xdr:nvSpPr>
        <xdr:cNvPr id="118" name="Text Box 120"/>
        <xdr:cNvSpPr txBox="1">
          <a:spLocks noChangeArrowheads="1"/>
        </xdr:cNvSpPr>
      </xdr:nvSpPr>
      <xdr:spPr bwMode="auto">
        <a:xfrm>
          <a:off x="476250" y="31061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165</xdr:row>
      <xdr:rowOff>0</xdr:rowOff>
    </xdr:from>
    <xdr:to>
      <xdr:col>13</xdr:col>
      <xdr:colOff>180975</xdr:colOff>
      <xdr:row>165</xdr:row>
      <xdr:rowOff>0</xdr:rowOff>
    </xdr:to>
    <xdr:sp macro="" textlink="">
      <xdr:nvSpPr>
        <xdr:cNvPr id="119" name="Text Box 121"/>
        <xdr:cNvSpPr txBox="1">
          <a:spLocks noChangeArrowheads="1"/>
        </xdr:cNvSpPr>
      </xdr:nvSpPr>
      <xdr:spPr bwMode="auto">
        <a:xfrm>
          <a:off x="3000375" y="31061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165</xdr:row>
      <xdr:rowOff>0</xdr:rowOff>
    </xdr:from>
    <xdr:to>
      <xdr:col>12</xdr:col>
      <xdr:colOff>171450</xdr:colOff>
      <xdr:row>165</xdr:row>
      <xdr:rowOff>0</xdr:rowOff>
    </xdr:to>
    <xdr:sp macro="" textlink="">
      <xdr:nvSpPr>
        <xdr:cNvPr id="120" name="Text Box 122"/>
        <xdr:cNvSpPr txBox="1">
          <a:spLocks noChangeArrowheads="1"/>
        </xdr:cNvSpPr>
      </xdr:nvSpPr>
      <xdr:spPr bwMode="auto">
        <a:xfrm>
          <a:off x="2771775" y="31061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165</xdr:row>
      <xdr:rowOff>0</xdr:rowOff>
    </xdr:from>
    <xdr:to>
      <xdr:col>13</xdr:col>
      <xdr:colOff>180975</xdr:colOff>
      <xdr:row>165</xdr:row>
      <xdr:rowOff>0</xdr:rowOff>
    </xdr:to>
    <xdr:sp macro="" textlink="">
      <xdr:nvSpPr>
        <xdr:cNvPr id="121" name="Text Box 123"/>
        <xdr:cNvSpPr txBox="1">
          <a:spLocks noChangeArrowheads="1"/>
        </xdr:cNvSpPr>
      </xdr:nvSpPr>
      <xdr:spPr bwMode="auto">
        <a:xfrm>
          <a:off x="3000375" y="31061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165</xdr:row>
      <xdr:rowOff>0</xdr:rowOff>
    </xdr:from>
    <xdr:to>
      <xdr:col>12</xdr:col>
      <xdr:colOff>171450</xdr:colOff>
      <xdr:row>165</xdr:row>
      <xdr:rowOff>0</xdr:rowOff>
    </xdr:to>
    <xdr:sp macro="" textlink="">
      <xdr:nvSpPr>
        <xdr:cNvPr id="122" name="Text Box 124"/>
        <xdr:cNvSpPr txBox="1">
          <a:spLocks noChangeArrowheads="1"/>
        </xdr:cNvSpPr>
      </xdr:nvSpPr>
      <xdr:spPr bwMode="auto">
        <a:xfrm>
          <a:off x="2771775" y="31061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165</xdr:row>
      <xdr:rowOff>0</xdr:rowOff>
    </xdr:from>
    <xdr:to>
      <xdr:col>13</xdr:col>
      <xdr:colOff>180975</xdr:colOff>
      <xdr:row>165</xdr:row>
      <xdr:rowOff>0</xdr:rowOff>
    </xdr:to>
    <xdr:sp macro="" textlink="">
      <xdr:nvSpPr>
        <xdr:cNvPr id="123" name="Text Box 125"/>
        <xdr:cNvSpPr txBox="1">
          <a:spLocks noChangeArrowheads="1"/>
        </xdr:cNvSpPr>
      </xdr:nvSpPr>
      <xdr:spPr bwMode="auto">
        <a:xfrm>
          <a:off x="3000375" y="31061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165</xdr:row>
      <xdr:rowOff>0</xdr:rowOff>
    </xdr:from>
    <xdr:to>
      <xdr:col>12</xdr:col>
      <xdr:colOff>171450</xdr:colOff>
      <xdr:row>165</xdr:row>
      <xdr:rowOff>0</xdr:rowOff>
    </xdr:to>
    <xdr:sp macro="" textlink="">
      <xdr:nvSpPr>
        <xdr:cNvPr id="124" name="Text Box 126"/>
        <xdr:cNvSpPr txBox="1">
          <a:spLocks noChangeArrowheads="1"/>
        </xdr:cNvSpPr>
      </xdr:nvSpPr>
      <xdr:spPr bwMode="auto">
        <a:xfrm>
          <a:off x="2771775" y="31061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146</xdr:row>
      <xdr:rowOff>0</xdr:rowOff>
    </xdr:from>
    <xdr:to>
      <xdr:col>13</xdr:col>
      <xdr:colOff>180975</xdr:colOff>
      <xdr:row>146</xdr:row>
      <xdr:rowOff>0</xdr:rowOff>
    </xdr:to>
    <xdr:sp macro="" textlink="">
      <xdr:nvSpPr>
        <xdr:cNvPr id="125" name="Text Box 127"/>
        <xdr:cNvSpPr txBox="1">
          <a:spLocks noChangeArrowheads="1"/>
        </xdr:cNvSpPr>
      </xdr:nvSpPr>
      <xdr:spPr bwMode="auto">
        <a:xfrm>
          <a:off x="3000375" y="275082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146</xdr:row>
      <xdr:rowOff>0</xdr:rowOff>
    </xdr:from>
    <xdr:to>
      <xdr:col>12</xdr:col>
      <xdr:colOff>171450</xdr:colOff>
      <xdr:row>146</xdr:row>
      <xdr:rowOff>0</xdr:rowOff>
    </xdr:to>
    <xdr:sp macro="" textlink="">
      <xdr:nvSpPr>
        <xdr:cNvPr id="126" name="Text Box 128"/>
        <xdr:cNvSpPr txBox="1">
          <a:spLocks noChangeArrowheads="1"/>
        </xdr:cNvSpPr>
      </xdr:nvSpPr>
      <xdr:spPr bwMode="auto">
        <a:xfrm>
          <a:off x="2771775" y="275082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146</xdr:row>
      <xdr:rowOff>0</xdr:rowOff>
    </xdr:from>
    <xdr:to>
      <xdr:col>13</xdr:col>
      <xdr:colOff>180975</xdr:colOff>
      <xdr:row>146</xdr:row>
      <xdr:rowOff>0</xdr:rowOff>
    </xdr:to>
    <xdr:sp macro="" textlink="">
      <xdr:nvSpPr>
        <xdr:cNvPr id="127" name="Text Box 129"/>
        <xdr:cNvSpPr txBox="1">
          <a:spLocks noChangeArrowheads="1"/>
        </xdr:cNvSpPr>
      </xdr:nvSpPr>
      <xdr:spPr bwMode="auto">
        <a:xfrm>
          <a:off x="3000375" y="275082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146</xdr:row>
      <xdr:rowOff>0</xdr:rowOff>
    </xdr:from>
    <xdr:to>
      <xdr:col>12</xdr:col>
      <xdr:colOff>171450</xdr:colOff>
      <xdr:row>146</xdr:row>
      <xdr:rowOff>0</xdr:rowOff>
    </xdr:to>
    <xdr:sp macro="" textlink="">
      <xdr:nvSpPr>
        <xdr:cNvPr id="128" name="Text Box 130"/>
        <xdr:cNvSpPr txBox="1">
          <a:spLocks noChangeArrowheads="1"/>
        </xdr:cNvSpPr>
      </xdr:nvSpPr>
      <xdr:spPr bwMode="auto">
        <a:xfrm>
          <a:off x="2771775" y="275082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146</xdr:row>
      <xdr:rowOff>0</xdr:rowOff>
    </xdr:from>
    <xdr:to>
      <xdr:col>13</xdr:col>
      <xdr:colOff>180975</xdr:colOff>
      <xdr:row>146</xdr:row>
      <xdr:rowOff>0</xdr:rowOff>
    </xdr:to>
    <xdr:sp macro="" textlink="">
      <xdr:nvSpPr>
        <xdr:cNvPr id="129" name="Text Box 131"/>
        <xdr:cNvSpPr txBox="1">
          <a:spLocks noChangeArrowheads="1"/>
        </xdr:cNvSpPr>
      </xdr:nvSpPr>
      <xdr:spPr bwMode="auto">
        <a:xfrm>
          <a:off x="3000375" y="275082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146</xdr:row>
      <xdr:rowOff>0</xdr:rowOff>
    </xdr:from>
    <xdr:to>
      <xdr:col>12</xdr:col>
      <xdr:colOff>171450</xdr:colOff>
      <xdr:row>146</xdr:row>
      <xdr:rowOff>0</xdr:rowOff>
    </xdr:to>
    <xdr:sp macro="" textlink="">
      <xdr:nvSpPr>
        <xdr:cNvPr id="130" name="Text Box 132"/>
        <xdr:cNvSpPr txBox="1">
          <a:spLocks noChangeArrowheads="1"/>
        </xdr:cNvSpPr>
      </xdr:nvSpPr>
      <xdr:spPr bwMode="auto">
        <a:xfrm>
          <a:off x="2771775" y="275082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30</xdr:col>
      <xdr:colOff>121920</xdr:colOff>
      <xdr:row>57</xdr:row>
      <xdr:rowOff>0</xdr:rowOff>
    </xdr:from>
    <xdr:to>
      <xdr:col>31</xdr:col>
      <xdr:colOff>167640</xdr:colOff>
      <xdr:row>59</xdr:row>
      <xdr:rowOff>190500</xdr:rowOff>
    </xdr:to>
    <xdr:sp macro="" textlink="">
      <xdr:nvSpPr>
        <xdr:cNvPr id="131" name="右中かっこ 130"/>
        <xdr:cNvSpPr/>
      </xdr:nvSpPr>
      <xdr:spPr bwMode="auto">
        <a:xfrm>
          <a:off x="7027545" y="10429875"/>
          <a:ext cx="264795" cy="590550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0</xdr:rowOff>
    </xdr:from>
    <xdr:to>
      <xdr:col>13</xdr:col>
      <xdr:colOff>180975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00375" y="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0</xdr:row>
      <xdr:rowOff>0</xdr:rowOff>
    </xdr:from>
    <xdr:to>
      <xdr:col>12</xdr:col>
      <xdr:colOff>171450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71775" y="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140</xdr:row>
      <xdr:rowOff>0</xdr:rowOff>
    </xdr:from>
    <xdr:to>
      <xdr:col>13</xdr:col>
      <xdr:colOff>180975</xdr:colOff>
      <xdr:row>140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30003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140</xdr:row>
      <xdr:rowOff>0</xdr:rowOff>
    </xdr:from>
    <xdr:to>
      <xdr:col>12</xdr:col>
      <xdr:colOff>171450</xdr:colOff>
      <xdr:row>140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771775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140</xdr:row>
      <xdr:rowOff>0</xdr:rowOff>
    </xdr:from>
    <xdr:to>
      <xdr:col>3</xdr:col>
      <xdr:colOff>180975</xdr:colOff>
      <xdr:row>140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476250" y="265557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59" name="Text Box 59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68" name="Text Box 68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69" name="Text Box 69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78" name="Text Box 78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79" name="Text Box 79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88" name="Text Box 88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89" name="Text Box 89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98" name="Text Box 98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99" name="Text Box 99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108" name="Text Box 108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109" name="Text Box 109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182</xdr:row>
      <xdr:rowOff>0</xdr:rowOff>
    </xdr:from>
    <xdr:to>
      <xdr:col>13</xdr:col>
      <xdr:colOff>180975</xdr:colOff>
      <xdr:row>182</xdr:row>
      <xdr:rowOff>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30003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182</xdr:row>
      <xdr:rowOff>0</xdr:rowOff>
    </xdr:from>
    <xdr:to>
      <xdr:col>12</xdr:col>
      <xdr:colOff>171450</xdr:colOff>
      <xdr:row>182</xdr:row>
      <xdr:rowOff>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2771775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182</xdr:row>
      <xdr:rowOff>0</xdr:rowOff>
    </xdr:from>
    <xdr:to>
      <xdr:col>3</xdr:col>
      <xdr:colOff>180975</xdr:colOff>
      <xdr:row>182</xdr:row>
      <xdr:rowOff>0</xdr:rowOff>
    </xdr:to>
    <xdr:sp macro="" textlink="">
      <xdr:nvSpPr>
        <xdr:cNvPr id="113" name="Text Box 113"/>
        <xdr:cNvSpPr txBox="1">
          <a:spLocks noChangeArrowheads="1"/>
        </xdr:cNvSpPr>
      </xdr:nvSpPr>
      <xdr:spPr bwMode="auto">
        <a:xfrm>
          <a:off x="476250" y="35252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165</xdr:row>
      <xdr:rowOff>0</xdr:rowOff>
    </xdr:from>
    <xdr:to>
      <xdr:col>13</xdr:col>
      <xdr:colOff>180975</xdr:colOff>
      <xdr:row>165</xdr:row>
      <xdr:rowOff>0</xdr:rowOff>
    </xdr:to>
    <xdr:sp macro="" textlink="">
      <xdr:nvSpPr>
        <xdr:cNvPr id="114" name="Text Box 116"/>
        <xdr:cNvSpPr txBox="1">
          <a:spLocks noChangeArrowheads="1"/>
        </xdr:cNvSpPr>
      </xdr:nvSpPr>
      <xdr:spPr bwMode="auto">
        <a:xfrm>
          <a:off x="3000375" y="31061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165</xdr:row>
      <xdr:rowOff>0</xdr:rowOff>
    </xdr:from>
    <xdr:to>
      <xdr:col>12</xdr:col>
      <xdr:colOff>171450</xdr:colOff>
      <xdr:row>165</xdr:row>
      <xdr:rowOff>0</xdr:rowOff>
    </xdr:to>
    <xdr:sp macro="" textlink="">
      <xdr:nvSpPr>
        <xdr:cNvPr id="115" name="Text Box 117"/>
        <xdr:cNvSpPr txBox="1">
          <a:spLocks noChangeArrowheads="1"/>
        </xdr:cNvSpPr>
      </xdr:nvSpPr>
      <xdr:spPr bwMode="auto">
        <a:xfrm>
          <a:off x="2771775" y="31061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165</xdr:row>
      <xdr:rowOff>0</xdr:rowOff>
    </xdr:from>
    <xdr:to>
      <xdr:col>3</xdr:col>
      <xdr:colOff>180975</xdr:colOff>
      <xdr:row>165</xdr:row>
      <xdr:rowOff>0</xdr:rowOff>
    </xdr:to>
    <xdr:sp macro="" textlink="">
      <xdr:nvSpPr>
        <xdr:cNvPr id="116" name="Text Box 118"/>
        <xdr:cNvSpPr txBox="1">
          <a:spLocks noChangeArrowheads="1"/>
        </xdr:cNvSpPr>
      </xdr:nvSpPr>
      <xdr:spPr bwMode="auto">
        <a:xfrm>
          <a:off x="476250" y="31061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165</xdr:row>
      <xdr:rowOff>0</xdr:rowOff>
    </xdr:from>
    <xdr:to>
      <xdr:col>3</xdr:col>
      <xdr:colOff>180975</xdr:colOff>
      <xdr:row>165</xdr:row>
      <xdr:rowOff>0</xdr:rowOff>
    </xdr:to>
    <xdr:sp macro="" textlink="">
      <xdr:nvSpPr>
        <xdr:cNvPr id="117" name="Text Box 119"/>
        <xdr:cNvSpPr txBox="1">
          <a:spLocks noChangeArrowheads="1"/>
        </xdr:cNvSpPr>
      </xdr:nvSpPr>
      <xdr:spPr bwMode="auto">
        <a:xfrm>
          <a:off x="476250" y="31061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2</xdr:col>
      <xdr:colOff>38100</xdr:colOff>
      <xdr:row>165</xdr:row>
      <xdr:rowOff>0</xdr:rowOff>
    </xdr:from>
    <xdr:to>
      <xdr:col>3</xdr:col>
      <xdr:colOff>180975</xdr:colOff>
      <xdr:row>165</xdr:row>
      <xdr:rowOff>0</xdr:rowOff>
    </xdr:to>
    <xdr:sp macro="" textlink="">
      <xdr:nvSpPr>
        <xdr:cNvPr id="118" name="Text Box 120"/>
        <xdr:cNvSpPr txBox="1">
          <a:spLocks noChangeArrowheads="1"/>
        </xdr:cNvSpPr>
      </xdr:nvSpPr>
      <xdr:spPr bwMode="auto">
        <a:xfrm>
          <a:off x="476250" y="31061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165</xdr:row>
      <xdr:rowOff>0</xdr:rowOff>
    </xdr:from>
    <xdr:to>
      <xdr:col>13</xdr:col>
      <xdr:colOff>180975</xdr:colOff>
      <xdr:row>165</xdr:row>
      <xdr:rowOff>0</xdr:rowOff>
    </xdr:to>
    <xdr:sp macro="" textlink="">
      <xdr:nvSpPr>
        <xdr:cNvPr id="119" name="Text Box 121"/>
        <xdr:cNvSpPr txBox="1">
          <a:spLocks noChangeArrowheads="1"/>
        </xdr:cNvSpPr>
      </xdr:nvSpPr>
      <xdr:spPr bwMode="auto">
        <a:xfrm>
          <a:off x="3000375" y="31061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165</xdr:row>
      <xdr:rowOff>0</xdr:rowOff>
    </xdr:from>
    <xdr:to>
      <xdr:col>12</xdr:col>
      <xdr:colOff>171450</xdr:colOff>
      <xdr:row>165</xdr:row>
      <xdr:rowOff>0</xdr:rowOff>
    </xdr:to>
    <xdr:sp macro="" textlink="">
      <xdr:nvSpPr>
        <xdr:cNvPr id="120" name="Text Box 122"/>
        <xdr:cNvSpPr txBox="1">
          <a:spLocks noChangeArrowheads="1"/>
        </xdr:cNvSpPr>
      </xdr:nvSpPr>
      <xdr:spPr bwMode="auto">
        <a:xfrm>
          <a:off x="2771775" y="31061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165</xdr:row>
      <xdr:rowOff>0</xdr:rowOff>
    </xdr:from>
    <xdr:to>
      <xdr:col>13</xdr:col>
      <xdr:colOff>180975</xdr:colOff>
      <xdr:row>165</xdr:row>
      <xdr:rowOff>0</xdr:rowOff>
    </xdr:to>
    <xdr:sp macro="" textlink="">
      <xdr:nvSpPr>
        <xdr:cNvPr id="121" name="Text Box 123"/>
        <xdr:cNvSpPr txBox="1">
          <a:spLocks noChangeArrowheads="1"/>
        </xdr:cNvSpPr>
      </xdr:nvSpPr>
      <xdr:spPr bwMode="auto">
        <a:xfrm>
          <a:off x="3000375" y="31061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165</xdr:row>
      <xdr:rowOff>0</xdr:rowOff>
    </xdr:from>
    <xdr:to>
      <xdr:col>12</xdr:col>
      <xdr:colOff>171450</xdr:colOff>
      <xdr:row>165</xdr:row>
      <xdr:rowOff>0</xdr:rowOff>
    </xdr:to>
    <xdr:sp macro="" textlink="">
      <xdr:nvSpPr>
        <xdr:cNvPr id="122" name="Text Box 124"/>
        <xdr:cNvSpPr txBox="1">
          <a:spLocks noChangeArrowheads="1"/>
        </xdr:cNvSpPr>
      </xdr:nvSpPr>
      <xdr:spPr bwMode="auto">
        <a:xfrm>
          <a:off x="2771775" y="31061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165</xdr:row>
      <xdr:rowOff>0</xdr:rowOff>
    </xdr:from>
    <xdr:to>
      <xdr:col>13</xdr:col>
      <xdr:colOff>180975</xdr:colOff>
      <xdr:row>165</xdr:row>
      <xdr:rowOff>0</xdr:rowOff>
    </xdr:to>
    <xdr:sp macro="" textlink="">
      <xdr:nvSpPr>
        <xdr:cNvPr id="123" name="Text Box 125"/>
        <xdr:cNvSpPr txBox="1">
          <a:spLocks noChangeArrowheads="1"/>
        </xdr:cNvSpPr>
      </xdr:nvSpPr>
      <xdr:spPr bwMode="auto">
        <a:xfrm>
          <a:off x="3000375" y="31061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165</xdr:row>
      <xdr:rowOff>0</xdr:rowOff>
    </xdr:from>
    <xdr:to>
      <xdr:col>12</xdr:col>
      <xdr:colOff>171450</xdr:colOff>
      <xdr:row>165</xdr:row>
      <xdr:rowOff>0</xdr:rowOff>
    </xdr:to>
    <xdr:sp macro="" textlink="">
      <xdr:nvSpPr>
        <xdr:cNvPr id="124" name="Text Box 126"/>
        <xdr:cNvSpPr txBox="1">
          <a:spLocks noChangeArrowheads="1"/>
        </xdr:cNvSpPr>
      </xdr:nvSpPr>
      <xdr:spPr bwMode="auto">
        <a:xfrm>
          <a:off x="2771775" y="310610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146</xdr:row>
      <xdr:rowOff>0</xdr:rowOff>
    </xdr:from>
    <xdr:to>
      <xdr:col>13</xdr:col>
      <xdr:colOff>180975</xdr:colOff>
      <xdr:row>146</xdr:row>
      <xdr:rowOff>0</xdr:rowOff>
    </xdr:to>
    <xdr:sp macro="" textlink="">
      <xdr:nvSpPr>
        <xdr:cNvPr id="125" name="Text Box 127"/>
        <xdr:cNvSpPr txBox="1">
          <a:spLocks noChangeArrowheads="1"/>
        </xdr:cNvSpPr>
      </xdr:nvSpPr>
      <xdr:spPr bwMode="auto">
        <a:xfrm>
          <a:off x="3000375" y="275082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146</xdr:row>
      <xdr:rowOff>0</xdr:rowOff>
    </xdr:from>
    <xdr:to>
      <xdr:col>12</xdr:col>
      <xdr:colOff>171450</xdr:colOff>
      <xdr:row>146</xdr:row>
      <xdr:rowOff>0</xdr:rowOff>
    </xdr:to>
    <xdr:sp macro="" textlink="">
      <xdr:nvSpPr>
        <xdr:cNvPr id="126" name="Text Box 128"/>
        <xdr:cNvSpPr txBox="1">
          <a:spLocks noChangeArrowheads="1"/>
        </xdr:cNvSpPr>
      </xdr:nvSpPr>
      <xdr:spPr bwMode="auto">
        <a:xfrm>
          <a:off x="2771775" y="275082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146</xdr:row>
      <xdr:rowOff>0</xdr:rowOff>
    </xdr:from>
    <xdr:to>
      <xdr:col>13</xdr:col>
      <xdr:colOff>180975</xdr:colOff>
      <xdr:row>146</xdr:row>
      <xdr:rowOff>0</xdr:rowOff>
    </xdr:to>
    <xdr:sp macro="" textlink="">
      <xdr:nvSpPr>
        <xdr:cNvPr id="127" name="Text Box 129"/>
        <xdr:cNvSpPr txBox="1">
          <a:spLocks noChangeArrowheads="1"/>
        </xdr:cNvSpPr>
      </xdr:nvSpPr>
      <xdr:spPr bwMode="auto">
        <a:xfrm>
          <a:off x="3000375" y="275082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146</xdr:row>
      <xdr:rowOff>0</xdr:rowOff>
    </xdr:from>
    <xdr:to>
      <xdr:col>12</xdr:col>
      <xdr:colOff>171450</xdr:colOff>
      <xdr:row>146</xdr:row>
      <xdr:rowOff>0</xdr:rowOff>
    </xdr:to>
    <xdr:sp macro="" textlink="">
      <xdr:nvSpPr>
        <xdr:cNvPr id="128" name="Text Box 130"/>
        <xdr:cNvSpPr txBox="1">
          <a:spLocks noChangeArrowheads="1"/>
        </xdr:cNvSpPr>
      </xdr:nvSpPr>
      <xdr:spPr bwMode="auto">
        <a:xfrm>
          <a:off x="2771775" y="275082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12</xdr:col>
      <xdr:colOff>38100</xdr:colOff>
      <xdr:row>146</xdr:row>
      <xdr:rowOff>0</xdr:rowOff>
    </xdr:from>
    <xdr:to>
      <xdr:col>13</xdr:col>
      <xdr:colOff>180975</xdr:colOff>
      <xdr:row>146</xdr:row>
      <xdr:rowOff>0</xdr:rowOff>
    </xdr:to>
    <xdr:sp macro="" textlink="">
      <xdr:nvSpPr>
        <xdr:cNvPr id="129" name="Text Box 131"/>
        <xdr:cNvSpPr txBox="1">
          <a:spLocks noChangeArrowheads="1"/>
        </xdr:cNvSpPr>
      </xdr:nvSpPr>
      <xdr:spPr bwMode="auto">
        <a:xfrm>
          <a:off x="3000375" y="275082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11</xdr:col>
      <xdr:colOff>28575</xdr:colOff>
      <xdr:row>146</xdr:row>
      <xdr:rowOff>0</xdr:rowOff>
    </xdr:from>
    <xdr:to>
      <xdr:col>12</xdr:col>
      <xdr:colOff>171450</xdr:colOff>
      <xdr:row>146</xdr:row>
      <xdr:rowOff>0</xdr:rowOff>
    </xdr:to>
    <xdr:sp macro="" textlink="">
      <xdr:nvSpPr>
        <xdr:cNvPr id="130" name="Text Box 132"/>
        <xdr:cNvSpPr txBox="1">
          <a:spLocks noChangeArrowheads="1"/>
        </xdr:cNvSpPr>
      </xdr:nvSpPr>
      <xdr:spPr bwMode="auto">
        <a:xfrm>
          <a:off x="2771775" y="275082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</a:t>
          </a:r>
        </a:p>
      </xdr:txBody>
    </xdr:sp>
    <xdr:clientData/>
  </xdr:twoCellAnchor>
  <xdr:twoCellAnchor>
    <xdr:from>
      <xdr:col>30</xdr:col>
      <xdr:colOff>121920</xdr:colOff>
      <xdr:row>57</xdr:row>
      <xdr:rowOff>0</xdr:rowOff>
    </xdr:from>
    <xdr:to>
      <xdr:col>31</xdr:col>
      <xdr:colOff>167640</xdr:colOff>
      <xdr:row>59</xdr:row>
      <xdr:rowOff>190500</xdr:rowOff>
    </xdr:to>
    <xdr:sp macro="" textlink="">
      <xdr:nvSpPr>
        <xdr:cNvPr id="131" name="右中かっこ 130"/>
        <xdr:cNvSpPr/>
      </xdr:nvSpPr>
      <xdr:spPr bwMode="auto">
        <a:xfrm>
          <a:off x="7027545" y="10429875"/>
          <a:ext cx="264795" cy="590550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E01_01\Home3\&#20840;&#24215;&#20849;&#26377;\&#19977;&#27231;&#21830;&#21697;\AEROWING\&#12456;&#12450;&#12525;&#25512;&#36914;&#27231;&#27083;&#12510;&#12491;&#12517;&#12450;&#12523;\&#26032;&#35373;&#35336;&#22522;&#28310;&#26908;&#35388;\&#31038;&#20869;&#25215;&#35469;&#29992;&#36039;&#26009;\OTE&#28204;&#23450;&#32080;&#26524;&#19968;&#35239;&#34920;3&#65288;&#38306;&#20418;&#32773;&#22806;&#32232;&#38598;&#21427;&#3110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E01_01\Home3\&#20840;&#24215;&#20849;&#26377;\&#19977;&#27231;&#21830;&#21697;\AEROWING\&#12456;&#12450;&#12525;&#25512;&#36914;&#27231;&#27083;&#12510;&#12491;&#12517;&#12450;&#12523;\&#26032;&#35373;&#35336;&#22522;&#28310;&#26908;&#35388;\&#31038;&#20869;&#25215;&#35469;&#29992;&#36039;&#26009;\OTE(25,4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E01_01\Home3\&#20840;&#24215;&#20849;&#26377;\&#19977;&#27231;&#21830;&#21697;\AEROWING\&#12456;&#12450;&#12525;&#25512;&#36914;&#27231;&#27083;&#12510;&#12491;&#12517;&#12450;&#12523;\&#26032;&#35373;&#35336;&#22522;&#28310;&#26908;&#35388;\&#31038;&#20869;&#25215;&#35469;&#29992;&#36039;&#26009;\id&#12392;OTE&#12434;&#65297;&#23550;1\OTE(25,40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02_01\home\OKOCHI\JOB\0-859&#20843;&#29579;&#23376;&#21271;&#37326;\&#35211;&#31309;&#21407;&#31295;&#12539;&#20104;&#3163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on-kyusyu\O\ISO&#20351;&#29992;&#26360;&#12398;&#34920;&#32025;\ISO&#20181;&#27096;&#26360;&#34920;&#32025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社外秘・一覧表"/>
      <sheetName val="社外秘・一覧表 (未掲載データ)"/>
      <sheetName val="社外秘・グラフ"/>
      <sheetName val="将来設計OTE"/>
      <sheetName val="将来設計OTE (TSK打合せ用)"/>
      <sheetName val="現行設計OTE"/>
      <sheetName val="TSK測定データ"/>
      <sheetName val="実データ比較グラフ(A,P区別)"/>
      <sheetName val="実データ比較グラフ(A,P区別なし)"/>
      <sheetName val="深槽3.5m"/>
      <sheetName val="深槽4.0m"/>
      <sheetName val="深槽4.5m"/>
      <sheetName val="深槽5.0m"/>
      <sheetName val="旋回3.0m"/>
      <sheetName val="旋回3.5m"/>
      <sheetName val="旋回4.0m"/>
      <sheetName val="旋回4.5m"/>
      <sheetName val="旋回5.0m"/>
      <sheetName val="全面3.5m"/>
      <sheetName val="全面4.0m"/>
      <sheetName val="全面4.5m"/>
      <sheetName val="全面5.0m"/>
      <sheetName val="全面5.5m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定数設定－１"/>
      <sheetName val="定数設定ＮＧＫ"/>
      <sheetName val="定数設定ＴＳＫ"/>
      <sheetName val="ＴＳＫ標準，高負荷"/>
      <sheetName val="２５全面"/>
      <sheetName val="２５旋回"/>
      <sheetName val="４０全面"/>
      <sheetName val="４０旋回"/>
      <sheetName val="まとめ"/>
    </sheetNames>
    <sheetDataSet>
      <sheetData sheetId="0"/>
      <sheetData sheetId="1" refreshError="1"/>
      <sheetData sheetId="2">
        <row r="4">
          <cell r="E4">
            <v>32</v>
          </cell>
        </row>
        <row r="5">
          <cell r="E5">
            <v>5</v>
          </cell>
        </row>
        <row r="8">
          <cell r="E8">
            <v>0.7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定数設定－１"/>
      <sheetName val="定数設定ＮＧＫ"/>
      <sheetName val="定数設定ＴＳＫ"/>
      <sheetName val="ＴＳＫ標準，高負荷"/>
      <sheetName val="図ＯＣ-ＢＣ"/>
      <sheetName val="図ＮＧＫ標準"/>
      <sheetName val="ＮＧＫ標準"/>
      <sheetName val="図ＮＧＫ硝化"/>
      <sheetName val="ＮＧＫ硝化"/>
      <sheetName val="２０全面"/>
      <sheetName val="２５全面"/>
      <sheetName val="２５旋回"/>
      <sheetName val="４０旋回"/>
      <sheetName val="４０全面"/>
      <sheetName val="図２５全面"/>
      <sheetName val="図２５旋回"/>
      <sheetName val="図４０全面"/>
      <sheetName val="図４０旋回"/>
      <sheetName val="グラフ(20)"/>
    </sheetNames>
    <sheetDataSet>
      <sheetData sheetId="0">
        <row r="5">
          <cell r="D5">
            <v>1.2923</v>
          </cell>
        </row>
        <row r="6">
          <cell r="D6">
            <v>0.23200000000000001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稿"/>
      <sheetName val="ﾋﾟﾎﾟｯﾄ"/>
      <sheetName val="予算書"/>
      <sheetName val="予算書表紙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>
        <row r="4">
          <cell r="E4">
            <v>1</v>
          </cell>
          <cell r="F4">
            <v>2000000</v>
          </cell>
        </row>
        <row r="5">
          <cell r="E5">
            <v>2</v>
          </cell>
          <cell r="F5">
            <v>2400000</v>
          </cell>
        </row>
        <row r="6">
          <cell r="E6">
            <v>3</v>
          </cell>
          <cell r="F6">
            <v>2600000</v>
          </cell>
        </row>
        <row r="7">
          <cell r="E7">
            <v>4</v>
          </cell>
          <cell r="F7">
            <v>2400000</v>
          </cell>
        </row>
        <row r="8">
          <cell r="E8">
            <v>5</v>
          </cell>
          <cell r="F8">
            <v>11800000</v>
          </cell>
        </row>
        <row r="9">
          <cell r="E9">
            <v>6</v>
          </cell>
          <cell r="F9">
            <v>2590000</v>
          </cell>
        </row>
        <row r="10">
          <cell r="E10">
            <v>7</v>
          </cell>
          <cell r="F10">
            <v>4390000</v>
          </cell>
        </row>
        <row r="11">
          <cell r="E11">
            <v>8</v>
          </cell>
          <cell r="F11">
            <v>2610000</v>
          </cell>
        </row>
        <row r="12">
          <cell r="E12">
            <v>9</v>
          </cell>
          <cell r="F12">
            <v>9980000</v>
          </cell>
        </row>
        <row r="13">
          <cell r="E13">
            <v>10</v>
          </cell>
          <cell r="F13">
            <v>1300000</v>
          </cell>
        </row>
        <row r="14">
          <cell r="E14">
            <v>11</v>
          </cell>
          <cell r="F14">
            <v>6800000</v>
          </cell>
        </row>
        <row r="15">
          <cell r="E15">
            <v>12</v>
          </cell>
          <cell r="F15">
            <v>1120000</v>
          </cell>
        </row>
        <row r="16">
          <cell r="E16">
            <v>13</v>
          </cell>
          <cell r="F16">
            <v>2040000</v>
          </cell>
        </row>
        <row r="17">
          <cell r="E17">
            <v>14</v>
          </cell>
          <cell r="F17">
            <v>2580000</v>
          </cell>
        </row>
        <row r="18">
          <cell r="E18">
            <v>15</v>
          </cell>
          <cell r="F18">
            <v>4440000</v>
          </cell>
        </row>
        <row r="19">
          <cell r="E19">
            <v>16</v>
          </cell>
          <cell r="F19">
            <v>5200000</v>
          </cell>
        </row>
        <row r="20">
          <cell r="E20">
            <v>17</v>
          </cell>
          <cell r="F20">
            <v>9100000</v>
          </cell>
        </row>
        <row r="21">
          <cell r="E21">
            <v>18</v>
          </cell>
          <cell r="F21">
            <v>7700000</v>
          </cell>
        </row>
        <row r="22">
          <cell r="E22">
            <v>19</v>
          </cell>
          <cell r="F22">
            <v>8100000</v>
          </cell>
        </row>
        <row r="23">
          <cell r="E23">
            <v>20</v>
          </cell>
          <cell r="F23">
            <v>67250000</v>
          </cell>
        </row>
        <row r="24">
          <cell r="E24">
            <v>21</v>
          </cell>
          <cell r="F24">
            <v>16950000</v>
          </cell>
        </row>
        <row r="25">
          <cell r="E25">
            <v>22</v>
          </cell>
          <cell r="F25">
            <v>4500000</v>
          </cell>
        </row>
        <row r="26">
          <cell r="E26">
            <v>23</v>
          </cell>
          <cell r="F26">
            <v>370000</v>
          </cell>
        </row>
        <row r="27">
          <cell r="E27">
            <v>24</v>
          </cell>
          <cell r="F27">
            <v>370000</v>
          </cell>
        </row>
        <row r="28">
          <cell r="E28">
            <v>25</v>
          </cell>
          <cell r="F28">
            <v>2000000</v>
          </cell>
        </row>
        <row r="29">
          <cell r="E29">
            <v>27</v>
          </cell>
          <cell r="F29">
            <v>1100000</v>
          </cell>
        </row>
        <row r="30">
          <cell r="E30">
            <v>28</v>
          </cell>
          <cell r="F30">
            <v>800000</v>
          </cell>
        </row>
        <row r="31">
          <cell r="E31">
            <v>29</v>
          </cell>
          <cell r="F31">
            <v>1500000</v>
          </cell>
        </row>
        <row r="32">
          <cell r="E32">
            <v>30</v>
          </cell>
          <cell r="F32">
            <v>1500000</v>
          </cell>
        </row>
        <row r="33">
          <cell r="E33">
            <v>31</v>
          </cell>
          <cell r="F33">
            <v>200000</v>
          </cell>
        </row>
        <row r="34">
          <cell r="E34">
            <v>32</v>
          </cell>
          <cell r="F34">
            <v>1500000</v>
          </cell>
        </row>
        <row r="35">
          <cell r="E35">
            <v>33</v>
          </cell>
          <cell r="F35">
            <v>1500000</v>
          </cell>
        </row>
        <row r="36">
          <cell r="E36">
            <v>34</v>
          </cell>
          <cell r="F36">
            <v>200000</v>
          </cell>
        </row>
        <row r="37">
          <cell r="E37">
            <v>35</v>
          </cell>
          <cell r="F37">
            <v>320000</v>
          </cell>
        </row>
        <row r="38">
          <cell r="E38">
            <v>36</v>
          </cell>
          <cell r="F38">
            <v>3200000</v>
          </cell>
        </row>
        <row r="39">
          <cell r="E39">
            <v>37</v>
          </cell>
          <cell r="F39">
            <v>3200000</v>
          </cell>
        </row>
        <row r="40">
          <cell r="E40">
            <v>38</v>
          </cell>
          <cell r="F40">
            <v>1600000</v>
          </cell>
        </row>
        <row r="41">
          <cell r="E41">
            <v>39</v>
          </cell>
          <cell r="F41">
            <v>16000000</v>
          </cell>
        </row>
        <row r="42">
          <cell r="E42">
            <v>40</v>
          </cell>
          <cell r="F42">
            <v>14550000</v>
          </cell>
        </row>
        <row r="43">
          <cell r="E43">
            <v>41</v>
          </cell>
          <cell r="F43">
            <v>9400000</v>
          </cell>
        </row>
        <row r="44">
          <cell r="E44">
            <v>42</v>
          </cell>
          <cell r="F44">
            <v>10370000</v>
          </cell>
        </row>
        <row r="45">
          <cell r="E45">
            <v>43</v>
          </cell>
          <cell r="F45">
            <v>1400000</v>
          </cell>
        </row>
        <row r="46">
          <cell r="E46">
            <v>44</v>
          </cell>
          <cell r="F46">
            <v>1400000</v>
          </cell>
        </row>
        <row r="47">
          <cell r="E47">
            <v>45</v>
          </cell>
          <cell r="F47">
            <v>1600000</v>
          </cell>
        </row>
        <row r="48">
          <cell r="E48">
            <v>46</v>
          </cell>
          <cell r="F48">
            <v>1100000</v>
          </cell>
        </row>
        <row r="49">
          <cell r="E49">
            <v>47</v>
          </cell>
          <cell r="F49">
            <v>850000</v>
          </cell>
        </row>
        <row r="50">
          <cell r="E50">
            <v>48</v>
          </cell>
          <cell r="F50">
            <v>500000</v>
          </cell>
        </row>
        <row r="51">
          <cell r="E51">
            <v>49</v>
          </cell>
          <cell r="F51">
            <v>1400000</v>
          </cell>
        </row>
        <row r="52">
          <cell r="E52">
            <v>50</v>
          </cell>
          <cell r="F52">
            <v>700000</v>
          </cell>
        </row>
        <row r="53">
          <cell r="E53">
            <v>51</v>
          </cell>
          <cell r="F53">
            <v>800000</v>
          </cell>
        </row>
        <row r="54">
          <cell r="E54">
            <v>53</v>
          </cell>
          <cell r="F54">
            <v>7200000</v>
          </cell>
        </row>
        <row r="55">
          <cell r="E55">
            <v>54</v>
          </cell>
          <cell r="F55">
            <v>9100000</v>
          </cell>
        </row>
        <row r="56">
          <cell r="E56">
            <v>55</v>
          </cell>
          <cell r="F56">
            <v>6340000</v>
          </cell>
        </row>
        <row r="57">
          <cell r="E57">
            <v>56</v>
          </cell>
          <cell r="F57">
            <v>8700000</v>
          </cell>
        </row>
        <row r="58">
          <cell r="E58">
            <v>57</v>
          </cell>
          <cell r="F58">
            <v>19329000</v>
          </cell>
        </row>
        <row r="59">
          <cell r="E59">
            <v>58</v>
          </cell>
          <cell r="F59">
            <v>1050000</v>
          </cell>
        </row>
        <row r="60">
          <cell r="E60">
            <v>59</v>
          </cell>
          <cell r="F60">
            <v>950000</v>
          </cell>
        </row>
        <row r="61">
          <cell r="E61">
            <v>60</v>
          </cell>
          <cell r="F61">
            <v>18000000</v>
          </cell>
        </row>
        <row r="62">
          <cell r="E62">
            <v>61</v>
          </cell>
          <cell r="F62">
            <v>24300000</v>
          </cell>
        </row>
        <row r="63">
          <cell r="E63">
            <v>62</v>
          </cell>
          <cell r="F63">
            <v>1200000</v>
          </cell>
        </row>
        <row r="64">
          <cell r="E64">
            <v>63</v>
          </cell>
          <cell r="F64">
            <v>52800000</v>
          </cell>
        </row>
        <row r="65">
          <cell r="E65">
            <v>64</v>
          </cell>
          <cell r="F65">
            <v>700000</v>
          </cell>
        </row>
        <row r="66">
          <cell r="E66">
            <v>65</v>
          </cell>
          <cell r="F66">
            <v>2460000</v>
          </cell>
        </row>
        <row r="67">
          <cell r="E67">
            <v>66</v>
          </cell>
          <cell r="F67">
            <v>1220000</v>
          </cell>
        </row>
        <row r="68">
          <cell r="E68">
            <v>67</v>
          </cell>
          <cell r="F68">
            <v>8800000</v>
          </cell>
        </row>
        <row r="69">
          <cell r="E69">
            <v>68</v>
          </cell>
          <cell r="F69">
            <v>6200000</v>
          </cell>
        </row>
        <row r="70">
          <cell r="E70">
            <v>69</v>
          </cell>
          <cell r="F70">
            <v>7500000</v>
          </cell>
        </row>
        <row r="71">
          <cell r="E71">
            <v>70</v>
          </cell>
          <cell r="F71">
            <v>18600000</v>
          </cell>
        </row>
        <row r="72">
          <cell r="E72">
            <v>71</v>
          </cell>
          <cell r="F72">
            <v>4600000</v>
          </cell>
        </row>
        <row r="73">
          <cell r="E73">
            <v>72</v>
          </cell>
          <cell r="F73">
            <v>63500000</v>
          </cell>
        </row>
        <row r="74">
          <cell r="E74">
            <v>73</v>
          </cell>
          <cell r="F74">
            <v>111120000</v>
          </cell>
        </row>
        <row r="75">
          <cell r="E75">
            <v>74</v>
          </cell>
          <cell r="F75">
            <v>64210000</v>
          </cell>
        </row>
        <row r="76">
          <cell r="E76">
            <v>75</v>
          </cell>
          <cell r="F76">
            <v>3400000</v>
          </cell>
        </row>
        <row r="77">
          <cell r="E77">
            <v>76</v>
          </cell>
          <cell r="F77">
            <v>36100000</v>
          </cell>
        </row>
        <row r="78">
          <cell r="E78">
            <v>77</v>
          </cell>
          <cell r="F78">
            <v>38500000</v>
          </cell>
        </row>
        <row r="79">
          <cell r="E79">
            <v>78</v>
          </cell>
          <cell r="F79">
            <v>149500000</v>
          </cell>
        </row>
        <row r="80">
          <cell r="E80">
            <v>79</v>
          </cell>
          <cell r="F80">
            <v>40100000</v>
          </cell>
        </row>
        <row r="81">
          <cell r="E81">
            <v>80</v>
          </cell>
          <cell r="F81">
            <v>2500000</v>
          </cell>
        </row>
        <row r="82">
          <cell r="E82">
            <v>81</v>
          </cell>
          <cell r="F82">
            <v>13400000</v>
          </cell>
        </row>
        <row r="83">
          <cell r="E83">
            <v>82</v>
          </cell>
          <cell r="F83">
            <v>29100000</v>
          </cell>
        </row>
        <row r="84">
          <cell r="E84">
            <v>83</v>
          </cell>
          <cell r="F84">
            <v>20600000</v>
          </cell>
        </row>
        <row r="85">
          <cell r="E85">
            <v>84</v>
          </cell>
          <cell r="F85">
            <v>28200000</v>
          </cell>
        </row>
        <row r="86">
          <cell r="E86">
            <v>85</v>
          </cell>
          <cell r="F86">
            <v>26000000</v>
          </cell>
        </row>
        <row r="87">
          <cell r="E87">
            <v>86</v>
          </cell>
          <cell r="F87">
            <v>16000000</v>
          </cell>
        </row>
        <row r="88">
          <cell r="E88">
            <v>87</v>
          </cell>
          <cell r="F88">
            <v>17600000</v>
          </cell>
        </row>
        <row r="89">
          <cell r="E89">
            <v>88</v>
          </cell>
          <cell r="F89">
            <v>10500000</v>
          </cell>
        </row>
        <row r="90">
          <cell r="E90">
            <v>90</v>
          </cell>
          <cell r="F90">
            <v>51200000</v>
          </cell>
        </row>
        <row r="91">
          <cell r="E91">
            <v>91</v>
          </cell>
          <cell r="F91">
            <v>3800000</v>
          </cell>
        </row>
        <row r="92">
          <cell r="E92">
            <v>92</v>
          </cell>
          <cell r="F92">
            <v>17000000</v>
          </cell>
        </row>
        <row r="93">
          <cell r="E93">
            <v>93</v>
          </cell>
          <cell r="F93">
            <v>29100000</v>
          </cell>
        </row>
        <row r="94">
          <cell r="E94">
            <v>94</v>
          </cell>
          <cell r="F94">
            <v>29000000</v>
          </cell>
        </row>
        <row r="95">
          <cell r="E95">
            <v>95</v>
          </cell>
          <cell r="F95">
            <v>8950000</v>
          </cell>
        </row>
        <row r="96">
          <cell r="E96">
            <v>96</v>
          </cell>
          <cell r="F96">
            <v>25200000</v>
          </cell>
        </row>
        <row r="97">
          <cell r="E97">
            <v>98</v>
          </cell>
          <cell r="F97">
            <v>9500000</v>
          </cell>
        </row>
        <row r="98">
          <cell r="E98">
            <v>99</v>
          </cell>
          <cell r="F98">
            <v>11980000</v>
          </cell>
        </row>
        <row r="99">
          <cell r="E99">
            <v>100</v>
          </cell>
          <cell r="F99">
            <v>800000</v>
          </cell>
        </row>
        <row r="100">
          <cell r="E100">
            <v>101</v>
          </cell>
          <cell r="F100">
            <v>86300000</v>
          </cell>
        </row>
        <row r="101">
          <cell r="E101">
            <v>104</v>
          </cell>
          <cell r="F101">
            <v>600000</v>
          </cell>
        </row>
        <row r="102">
          <cell r="E102">
            <v>105</v>
          </cell>
          <cell r="F102">
            <v>21900000</v>
          </cell>
        </row>
        <row r="103">
          <cell r="E103">
            <v>106</v>
          </cell>
          <cell r="F103">
            <v>4000000</v>
          </cell>
        </row>
        <row r="104">
          <cell r="E104">
            <v>107</v>
          </cell>
          <cell r="F104">
            <v>2500000</v>
          </cell>
        </row>
        <row r="105">
          <cell r="E105">
            <v>108</v>
          </cell>
          <cell r="F105">
            <v>1000000</v>
          </cell>
        </row>
        <row r="106">
          <cell r="E106">
            <v>900</v>
          </cell>
          <cell r="F106">
            <v>128560000</v>
          </cell>
        </row>
        <row r="107">
          <cell r="E107">
            <v>35.1</v>
          </cell>
          <cell r="F107">
            <v>1600000</v>
          </cell>
        </row>
        <row r="108">
          <cell r="E108">
            <v>22.1</v>
          </cell>
          <cell r="F108">
            <v>2200000</v>
          </cell>
        </row>
        <row r="109">
          <cell r="E109">
            <v>45.1</v>
          </cell>
          <cell r="F109">
            <v>2000000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仕様書表紙"/>
    </sheetNames>
    <definedNames>
      <definedName name="ラベル19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4"/>
  <sheetViews>
    <sheetView showGridLines="0" tabSelected="1" view="pageBreakPreview" zoomScaleNormal="100" zoomScaleSheetLayoutView="100" workbookViewId="0">
      <selection activeCell="D5" sqref="D5"/>
    </sheetView>
  </sheetViews>
  <sheetFormatPr defaultRowHeight="13.5"/>
  <cols>
    <col min="2" max="2" width="8.375" customWidth="1"/>
    <col min="3" max="3" width="1.125" customWidth="1"/>
    <col min="4" max="4" width="8.375" customWidth="1"/>
    <col min="6" max="6" width="1.875" customWidth="1"/>
    <col min="7" max="7" width="14.375" customWidth="1"/>
    <col min="8" max="8" width="9.625" customWidth="1"/>
    <col min="11" max="11" width="8.375" customWidth="1"/>
    <col min="12" max="12" width="1.125" customWidth="1"/>
    <col min="13" max="13" width="10" customWidth="1"/>
    <col min="15" max="15" width="1.875" customWidth="1"/>
    <col min="16" max="16" width="14.375" customWidth="1"/>
    <col min="17" max="17" width="9" customWidth="1"/>
  </cols>
  <sheetData>
    <row r="1" spans="1:11" ht="17.25">
      <c r="A1" s="26" t="s">
        <v>470</v>
      </c>
      <c r="G1" s="10" t="s">
        <v>471</v>
      </c>
    </row>
    <row r="2" spans="1:11" ht="17.25">
      <c r="A2" s="26"/>
      <c r="G2" s="10"/>
    </row>
    <row r="3" spans="1:11">
      <c r="A3" s="240" t="s">
        <v>483</v>
      </c>
      <c r="B3" s="241"/>
      <c r="C3" s="241"/>
      <c r="D3" s="241"/>
      <c r="E3" s="242"/>
      <c r="G3" s="15"/>
      <c r="H3" s="300" t="s">
        <v>39</v>
      </c>
    </row>
    <row r="4" spans="1:11">
      <c r="A4" s="230" t="s">
        <v>9</v>
      </c>
      <c r="B4" s="231"/>
      <c r="C4" s="231"/>
      <c r="D4" s="243" t="s">
        <v>18</v>
      </c>
      <c r="E4" s="232"/>
      <c r="F4" s="3"/>
      <c r="G4" s="6"/>
      <c r="H4" s="300" t="s">
        <v>38</v>
      </c>
    </row>
    <row r="5" spans="1:11" ht="15.75">
      <c r="A5" s="23">
        <v>10000</v>
      </c>
      <c r="B5" s="12" t="s">
        <v>6</v>
      </c>
      <c r="C5" s="12"/>
      <c r="D5" s="303">
        <v>0.15</v>
      </c>
      <c r="E5" s="233" t="s">
        <v>10</v>
      </c>
      <c r="F5" s="3"/>
      <c r="G5" s="221"/>
      <c r="H5" s="300" t="s">
        <v>521</v>
      </c>
    </row>
    <row r="6" spans="1:11">
      <c r="A6" s="234"/>
      <c r="B6" s="12"/>
      <c r="C6" s="12"/>
      <c r="D6" s="12"/>
      <c r="E6" s="233"/>
      <c r="F6" s="3"/>
    </row>
    <row r="7" spans="1:11">
      <c r="A7" s="235"/>
      <c r="B7" s="12" t="s">
        <v>7</v>
      </c>
      <c r="C7" s="12"/>
      <c r="D7" s="12" t="s">
        <v>8</v>
      </c>
      <c r="E7" s="233"/>
      <c r="F7" s="3"/>
      <c r="G7" s="299" t="s">
        <v>489</v>
      </c>
    </row>
    <row r="8" spans="1:11">
      <c r="A8" s="235" t="s">
        <v>2</v>
      </c>
      <c r="B8" s="24">
        <v>80</v>
      </c>
      <c r="C8" s="236"/>
      <c r="D8" s="236">
        <v>5</v>
      </c>
      <c r="E8" s="233" t="s">
        <v>0</v>
      </c>
      <c r="F8" s="3"/>
      <c r="G8" s="299" t="s">
        <v>496</v>
      </c>
      <c r="H8" s="299"/>
      <c r="I8" s="244"/>
    </row>
    <row r="9" spans="1:11">
      <c r="A9" s="235" t="s">
        <v>3</v>
      </c>
      <c r="B9" s="236">
        <v>80</v>
      </c>
      <c r="C9" s="236"/>
      <c r="D9" s="236">
        <v>10</v>
      </c>
      <c r="E9" s="233" t="s">
        <v>0</v>
      </c>
      <c r="F9" s="3"/>
      <c r="G9" s="299" t="s">
        <v>494</v>
      </c>
      <c r="H9" s="299"/>
      <c r="I9" s="244"/>
    </row>
    <row r="10" spans="1:11">
      <c r="A10" s="235" t="s">
        <v>1</v>
      </c>
      <c r="B10" s="24">
        <v>30</v>
      </c>
      <c r="C10" s="236"/>
      <c r="D10" s="24">
        <v>10</v>
      </c>
      <c r="E10" s="233" t="s">
        <v>0</v>
      </c>
      <c r="F10" s="3"/>
      <c r="G10" s="299" t="s">
        <v>506</v>
      </c>
      <c r="H10" s="299"/>
      <c r="I10" s="244"/>
    </row>
    <row r="11" spans="1:11" ht="16.5">
      <c r="A11" s="235" t="s">
        <v>492</v>
      </c>
      <c r="B11" s="24">
        <f>ROUNDDOWN(B10*0.7,1)</f>
        <v>21</v>
      </c>
      <c r="C11" s="236"/>
      <c r="D11" s="25">
        <f>ROUNDDOWN(D10*0.7,0)</f>
        <v>7</v>
      </c>
      <c r="E11" s="233" t="s">
        <v>0</v>
      </c>
      <c r="F11" s="3"/>
      <c r="G11" s="299" t="s">
        <v>507</v>
      </c>
      <c r="H11" s="299"/>
      <c r="I11" s="244"/>
    </row>
    <row r="12" spans="1:11">
      <c r="A12" s="237" t="s">
        <v>4</v>
      </c>
      <c r="B12" s="238">
        <v>5</v>
      </c>
      <c r="C12" s="238"/>
      <c r="D12" s="238">
        <v>2</v>
      </c>
      <c r="E12" s="239" t="s">
        <v>0</v>
      </c>
      <c r="F12" s="3"/>
      <c r="G12" s="299" t="s">
        <v>495</v>
      </c>
      <c r="H12" s="299"/>
      <c r="I12" s="244"/>
    </row>
    <row r="13" spans="1:11" ht="14.25" thickBot="1">
      <c r="G13" s="299" t="s">
        <v>491</v>
      </c>
      <c r="H13" s="299"/>
    </row>
    <row r="14" spans="1:11" ht="18" customHeight="1" thickBot="1">
      <c r="A14" s="245" t="s">
        <v>468</v>
      </c>
      <c r="B14" s="246"/>
      <c r="C14" s="246"/>
      <c r="D14" s="272" t="s">
        <v>11</v>
      </c>
      <c r="E14" s="247" t="s">
        <v>9</v>
      </c>
      <c r="F14" s="248"/>
      <c r="G14" s="249" t="s">
        <v>464</v>
      </c>
      <c r="H14" s="250"/>
    </row>
    <row r="15" spans="1:11" ht="14.25" thickTop="1">
      <c r="A15" s="251"/>
      <c r="B15" s="10"/>
      <c r="C15" s="10"/>
      <c r="D15" s="10"/>
      <c r="E15" s="10"/>
      <c r="F15" s="10"/>
      <c r="G15" s="10"/>
      <c r="H15" s="252"/>
      <c r="I15" s="301" t="s">
        <v>45</v>
      </c>
      <c r="J15" s="301"/>
      <c r="K15" s="301"/>
    </row>
    <row r="16" spans="1:11">
      <c r="A16" s="253" t="str">
        <f>E14</f>
        <v>流入水量</v>
      </c>
      <c r="B16" s="10"/>
      <c r="C16" s="10"/>
      <c r="D16" s="12" t="s">
        <v>18</v>
      </c>
      <c r="E16" s="10"/>
      <c r="F16" s="10"/>
      <c r="G16" s="10" t="s">
        <v>15</v>
      </c>
      <c r="H16" s="252"/>
      <c r="I16" s="305" t="s">
        <v>9</v>
      </c>
      <c r="J16" s="301"/>
      <c r="K16" s="301" t="s">
        <v>44</v>
      </c>
    </row>
    <row r="17" spans="1:27" ht="15.75">
      <c r="A17" s="253" t="s">
        <v>6</v>
      </c>
      <c r="B17" s="10"/>
      <c r="C17" s="10"/>
      <c r="D17" s="30" t="s">
        <v>13</v>
      </c>
      <c r="E17" s="10"/>
      <c r="F17" s="10"/>
      <c r="G17" s="10" t="s">
        <v>16</v>
      </c>
      <c r="H17" s="252"/>
      <c r="I17" s="306">
        <v>10000</v>
      </c>
      <c r="J17" s="307" t="s">
        <v>46</v>
      </c>
      <c r="K17" s="308">
        <v>1.56</v>
      </c>
    </row>
    <row r="18" spans="1:27">
      <c r="A18" s="254">
        <f>$A$5</f>
        <v>10000</v>
      </c>
      <c r="B18" s="10"/>
      <c r="C18" s="10"/>
      <c r="D18" s="4">
        <f>$D$5</f>
        <v>0.15</v>
      </c>
      <c r="E18" s="10"/>
      <c r="F18" s="10"/>
      <c r="G18" s="7">
        <v>1.56</v>
      </c>
      <c r="H18" s="252"/>
      <c r="I18" s="306">
        <v>20000</v>
      </c>
      <c r="J18" s="307" t="s">
        <v>46</v>
      </c>
      <c r="K18" s="308">
        <v>1.34</v>
      </c>
    </row>
    <row r="19" spans="1:27" ht="14.25">
      <c r="A19" s="253" t="s">
        <v>12</v>
      </c>
      <c r="B19" s="10"/>
      <c r="C19" s="10"/>
      <c r="D19" s="30" t="s">
        <v>12</v>
      </c>
      <c r="E19" s="10"/>
      <c r="F19" s="10"/>
      <c r="G19" s="30" t="s">
        <v>12</v>
      </c>
      <c r="H19" s="252"/>
      <c r="I19" s="305"/>
      <c r="J19" s="301" t="s">
        <v>522</v>
      </c>
      <c r="K19" s="301"/>
    </row>
    <row r="20" spans="1:27">
      <c r="A20" s="253" t="s">
        <v>12</v>
      </c>
      <c r="B20" s="10"/>
      <c r="C20" s="10"/>
      <c r="D20" s="30" t="s">
        <v>26</v>
      </c>
      <c r="E20" s="297">
        <f>ROUNDUP(G22/G18,2)</f>
        <v>0.86</v>
      </c>
      <c r="F20" s="10"/>
      <c r="G20" s="274" t="s">
        <v>14</v>
      </c>
      <c r="H20" s="252"/>
      <c r="I20" s="306">
        <v>30000</v>
      </c>
      <c r="J20" s="307" t="s">
        <v>46</v>
      </c>
      <c r="K20" s="308">
        <v>1.51</v>
      </c>
    </row>
    <row r="21" spans="1:27">
      <c r="A21" s="253" t="s">
        <v>12</v>
      </c>
      <c r="B21" s="10"/>
      <c r="C21" s="10"/>
      <c r="D21" s="30" t="s">
        <v>12</v>
      </c>
      <c r="E21" s="10"/>
      <c r="F21" s="10"/>
      <c r="G21" s="30" t="s">
        <v>12</v>
      </c>
      <c r="H21" s="252"/>
      <c r="I21" s="306">
        <v>40000</v>
      </c>
      <c r="J21" s="307" t="s">
        <v>46</v>
      </c>
      <c r="K21" s="308">
        <v>1.32</v>
      </c>
    </row>
    <row r="22" spans="1:27">
      <c r="A22" s="255">
        <v>20000</v>
      </c>
      <c r="B22" s="10"/>
      <c r="C22" s="10"/>
      <c r="D22" s="4">
        <f>ROUNDUP(D18*G22/G18,2)</f>
        <v>0.13</v>
      </c>
      <c r="E22" s="10"/>
      <c r="F22" s="10"/>
      <c r="G22" s="7">
        <v>1.34</v>
      </c>
      <c r="H22" s="252"/>
      <c r="I22" s="306">
        <v>50000</v>
      </c>
      <c r="J22" s="307" t="s">
        <v>46</v>
      </c>
      <c r="K22" s="308">
        <v>1.2</v>
      </c>
    </row>
    <row r="23" spans="1:27" ht="14.25">
      <c r="A23" s="251"/>
      <c r="B23" s="10"/>
      <c r="C23" s="10"/>
      <c r="D23" s="10"/>
      <c r="E23" s="10"/>
      <c r="F23" s="10"/>
      <c r="G23" s="10"/>
      <c r="H23" s="252"/>
      <c r="I23" s="301"/>
      <c r="J23" s="301" t="s">
        <v>523</v>
      </c>
      <c r="K23" s="309"/>
      <c r="L23" s="10"/>
      <c r="M23" s="10"/>
    </row>
    <row r="24" spans="1:27">
      <c r="A24" s="253" t="s">
        <v>463</v>
      </c>
      <c r="B24" s="10" t="s">
        <v>17</v>
      </c>
      <c r="C24" s="10"/>
      <c r="D24" s="10"/>
      <c r="E24" s="10"/>
      <c r="F24" s="10"/>
      <c r="G24" s="10"/>
      <c r="H24" s="252"/>
      <c r="O24" s="313" t="s">
        <v>505</v>
      </c>
      <c r="P24" s="313"/>
      <c r="Q24" s="313"/>
      <c r="R24" s="313"/>
      <c r="S24" s="313"/>
      <c r="T24" s="313"/>
      <c r="U24" s="310"/>
      <c r="V24" s="310"/>
      <c r="W24" s="310"/>
      <c r="X24" s="310"/>
      <c r="Y24" s="310"/>
      <c r="Z24" s="310"/>
      <c r="AA24" s="310"/>
    </row>
    <row r="25" spans="1:27">
      <c r="A25" s="256"/>
      <c r="B25" s="10"/>
      <c r="C25" s="10"/>
      <c r="D25" s="10"/>
      <c r="E25" s="10"/>
      <c r="F25" s="10"/>
      <c r="G25" s="10"/>
      <c r="H25" s="252"/>
      <c r="O25" s="313"/>
      <c r="P25" s="313"/>
      <c r="Q25" s="313"/>
      <c r="R25" s="313"/>
      <c r="S25" s="313"/>
      <c r="T25" s="313"/>
      <c r="U25" s="310"/>
      <c r="V25" s="310"/>
      <c r="W25" s="310"/>
      <c r="X25" s="310"/>
      <c r="Y25" s="310"/>
      <c r="Z25" s="310"/>
      <c r="AA25" s="310"/>
    </row>
    <row r="26" spans="1:27">
      <c r="A26" s="288" t="s">
        <v>19</v>
      </c>
      <c r="B26" s="8"/>
      <c r="C26" s="8"/>
      <c r="D26" s="223" t="s">
        <v>459</v>
      </c>
      <c r="E26" s="224" t="s">
        <v>460</v>
      </c>
      <c r="F26" s="8"/>
      <c r="G26" s="8"/>
      <c r="H26" s="258"/>
      <c r="P26" s="273" t="s">
        <v>469</v>
      </c>
    </row>
    <row r="27" spans="1:27" ht="15.75">
      <c r="A27" s="251" t="s">
        <v>5</v>
      </c>
      <c r="B27" s="10"/>
      <c r="C27" s="10"/>
      <c r="D27" s="225">
        <f>$D$18</f>
        <v>0.15</v>
      </c>
      <c r="E27" s="225">
        <f>$D$22</f>
        <v>0.13</v>
      </c>
      <c r="F27" s="10"/>
      <c r="G27" s="219" t="s">
        <v>13</v>
      </c>
      <c r="H27" s="252"/>
    </row>
    <row r="28" spans="1:27">
      <c r="A28" s="259" t="s">
        <v>458</v>
      </c>
      <c r="B28" s="13"/>
      <c r="C28" s="13"/>
      <c r="D28" s="226">
        <f>$D$10</f>
        <v>10</v>
      </c>
      <c r="E28" s="226">
        <f>$D$10</f>
        <v>10</v>
      </c>
      <c r="F28" s="13"/>
      <c r="G28" s="220" t="s">
        <v>0</v>
      </c>
      <c r="H28" s="260"/>
      <c r="J28" s="10"/>
      <c r="K28" s="10"/>
      <c r="L28" s="10"/>
      <c r="M28" s="10"/>
      <c r="N28" s="10"/>
      <c r="O28" s="10"/>
      <c r="Q28" s="10"/>
    </row>
    <row r="29" spans="1:27">
      <c r="A29" s="251"/>
      <c r="B29" s="10"/>
      <c r="C29" s="10"/>
      <c r="D29" s="10"/>
      <c r="E29" s="10"/>
      <c r="F29" s="10"/>
      <c r="G29" s="10"/>
      <c r="H29" s="252"/>
      <c r="J29" s="10"/>
      <c r="K29" s="10"/>
      <c r="L29" s="10"/>
      <c r="M29" s="10"/>
      <c r="N29" s="10"/>
      <c r="O29" s="10"/>
      <c r="P29" s="10"/>
      <c r="Q29" s="10"/>
    </row>
    <row r="30" spans="1:27" ht="14.25" thickBot="1">
      <c r="A30" s="296" t="s">
        <v>24</v>
      </c>
      <c r="B30" s="261" t="s">
        <v>465</v>
      </c>
      <c r="C30" s="261"/>
      <c r="D30" s="261"/>
      <c r="E30" s="261"/>
      <c r="F30" s="261"/>
      <c r="G30" s="261"/>
      <c r="H30" s="262"/>
      <c r="J30" s="10"/>
      <c r="K30" s="10"/>
      <c r="L30" s="10"/>
      <c r="M30" s="10"/>
      <c r="N30" s="10"/>
      <c r="O30" s="10"/>
      <c r="P30" s="10"/>
      <c r="Q30" s="10"/>
    </row>
    <row r="31" spans="1:27" ht="14.25" thickBot="1">
      <c r="J31" s="10"/>
      <c r="K31" s="10"/>
      <c r="L31" s="10"/>
      <c r="M31" s="10"/>
      <c r="N31" s="10"/>
      <c r="O31" s="10"/>
      <c r="P31" s="10"/>
      <c r="Q31" s="10"/>
    </row>
    <row r="32" spans="1:27" ht="18" customHeight="1" thickBot="1">
      <c r="A32" s="245" t="s">
        <v>468</v>
      </c>
      <c r="B32" s="246"/>
      <c r="C32" s="246"/>
      <c r="D32" s="272" t="s">
        <v>20</v>
      </c>
      <c r="E32" s="247" t="s">
        <v>21</v>
      </c>
      <c r="F32" s="248"/>
      <c r="G32" s="249" t="s">
        <v>487</v>
      </c>
      <c r="H32" s="250"/>
      <c r="J32" s="10"/>
      <c r="K32" s="10"/>
      <c r="L32" s="10"/>
      <c r="M32" s="27"/>
      <c r="N32" s="12"/>
      <c r="O32" s="10"/>
      <c r="P32" s="10"/>
      <c r="Q32" s="10"/>
    </row>
    <row r="33" spans="1:17" ht="14.25" thickTop="1">
      <c r="A33" s="251"/>
      <c r="B33" s="10"/>
      <c r="C33" s="10"/>
      <c r="D33" s="10"/>
      <c r="E33" s="10"/>
      <c r="F33" s="10"/>
      <c r="G33" s="10"/>
      <c r="H33" s="252"/>
      <c r="I33" s="301" t="s">
        <v>508</v>
      </c>
      <c r="J33" s="10"/>
      <c r="K33" s="10"/>
      <c r="L33" s="10"/>
      <c r="M33" s="10"/>
      <c r="N33" s="10"/>
      <c r="O33" s="10"/>
      <c r="P33" s="10"/>
      <c r="Q33" s="10"/>
    </row>
    <row r="34" spans="1:17">
      <c r="A34" s="263" t="str">
        <f>E32</f>
        <v>流入水BOD</v>
      </c>
      <c r="B34" s="10"/>
      <c r="C34" s="10"/>
      <c r="D34" s="12" t="s">
        <v>18</v>
      </c>
      <c r="E34" s="10"/>
      <c r="F34" s="10"/>
      <c r="G34" s="10" t="s">
        <v>22</v>
      </c>
      <c r="H34" s="252"/>
      <c r="I34" s="302" t="s">
        <v>509</v>
      </c>
      <c r="J34" s="29"/>
      <c r="K34" s="29"/>
      <c r="L34" s="10"/>
      <c r="M34" s="12"/>
      <c r="N34" s="10"/>
      <c r="O34" s="10"/>
      <c r="P34" s="10"/>
      <c r="Q34" s="10"/>
    </row>
    <row r="35" spans="1:17" ht="15.75">
      <c r="A35" s="253" t="s">
        <v>0</v>
      </c>
      <c r="B35" s="10"/>
      <c r="C35" s="10"/>
      <c r="D35" s="30" t="s">
        <v>13</v>
      </c>
      <c r="E35" s="10"/>
      <c r="F35" s="10"/>
      <c r="G35" s="10" t="s">
        <v>23</v>
      </c>
      <c r="H35" s="252"/>
      <c r="I35" s="301" t="s">
        <v>462</v>
      </c>
      <c r="J35" s="27"/>
      <c r="K35" s="10"/>
      <c r="L35" s="10"/>
      <c r="M35" s="27"/>
      <c r="N35" s="10"/>
      <c r="O35" s="10"/>
      <c r="P35" s="10"/>
      <c r="Q35" s="10"/>
    </row>
    <row r="36" spans="1:17">
      <c r="A36" s="254">
        <f>$B$8</f>
        <v>80</v>
      </c>
      <c r="B36" s="10"/>
      <c r="C36" s="10"/>
      <c r="D36" s="4">
        <f>$D$5</f>
        <v>0.15</v>
      </c>
      <c r="E36" s="10"/>
      <c r="F36" s="10"/>
      <c r="G36" s="222">
        <v>28</v>
      </c>
      <c r="H36" s="252"/>
      <c r="I36" s="300"/>
      <c r="J36" s="16"/>
      <c r="K36" s="10"/>
      <c r="L36" s="10"/>
      <c r="M36" s="17"/>
      <c r="N36" s="10"/>
      <c r="O36" s="10"/>
      <c r="P36" s="12"/>
      <c r="Q36" s="10"/>
    </row>
    <row r="37" spans="1:17">
      <c r="A37" s="253" t="s">
        <v>12</v>
      </c>
      <c r="B37" s="10"/>
      <c r="C37" s="10"/>
      <c r="D37" s="30" t="s">
        <v>12</v>
      </c>
      <c r="E37" s="10"/>
      <c r="F37" s="10"/>
      <c r="G37" s="30" t="s">
        <v>12</v>
      </c>
      <c r="H37" s="252"/>
      <c r="I37" s="301"/>
      <c r="J37" s="27"/>
      <c r="K37" s="10"/>
      <c r="L37" s="10"/>
      <c r="M37" s="27"/>
      <c r="N37" s="10"/>
      <c r="O37" s="10"/>
      <c r="P37" s="28"/>
      <c r="Q37" s="10"/>
    </row>
    <row r="38" spans="1:17">
      <c r="A38" s="253" t="s">
        <v>12</v>
      </c>
      <c r="B38" s="10"/>
      <c r="C38" s="10"/>
      <c r="D38" s="30" t="s">
        <v>26</v>
      </c>
      <c r="E38" s="298">
        <f>ROUNDDOWN(G40/G36*1.1,2)</f>
        <v>0.9</v>
      </c>
      <c r="F38" s="10"/>
      <c r="G38" s="275" t="s">
        <v>22</v>
      </c>
      <c r="H38" s="252"/>
      <c r="I38" s="301" t="s">
        <v>513</v>
      </c>
      <c r="J38" s="27"/>
      <c r="K38" s="10"/>
      <c r="L38" s="10"/>
      <c r="M38" s="27"/>
      <c r="N38" s="27"/>
      <c r="O38" s="10"/>
      <c r="P38" s="12"/>
      <c r="Q38" s="10"/>
    </row>
    <row r="39" spans="1:17">
      <c r="A39" s="253" t="s">
        <v>12</v>
      </c>
      <c r="B39" s="10"/>
      <c r="C39" s="10"/>
      <c r="D39" s="30" t="s">
        <v>12</v>
      </c>
      <c r="E39" s="10"/>
      <c r="F39" s="10"/>
      <c r="G39" s="30" t="s">
        <v>12</v>
      </c>
      <c r="H39" s="252"/>
      <c r="I39" s="301" t="s">
        <v>514</v>
      </c>
      <c r="J39" s="27"/>
      <c r="K39" s="10"/>
      <c r="L39" s="10"/>
      <c r="M39" s="27"/>
      <c r="N39" s="10"/>
      <c r="O39" s="10"/>
      <c r="P39" s="28"/>
      <c r="Q39" s="10"/>
    </row>
    <row r="40" spans="1:17">
      <c r="A40" s="255">
        <v>40</v>
      </c>
      <c r="B40" s="10"/>
      <c r="C40" s="10"/>
      <c r="D40" s="4">
        <f>ROUNDUP(D36*E38,2)</f>
        <v>0.14000000000000001</v>
      </c>
      <c r="E40" s="10"/>
      <c r="F40" s="10"/>
      <c r="G40" s="222">
        <v>23</v>
      </c>
      <c r="H40" s="252"/>
      <c r="I40" s="301" t="s">
        <v>516</v>
      </c>
      <c r="J40" s="19"/>
      <c r="K40" s="10"/>
      <c r="L40" s="10"/>
      <c r="M40" s="17"/>
      <c r="N40" s="10"/>
      <c r="O40" s="10"/>
      <c r="P40" s="12"/>
      <c r="Q40" s="10"/>
    </row>
    <row r="41" spans="1:17">
      <c r="A41" s="251"/>
      <c r="B41" s="10"/>
      <c r="C41" s="10"/>
      <c r="D41" s="10"/>
      <c r="E41" s="10"/>
      <c r="F41" s="10"/>
      <c r="G41" s="10"/>
      <c r="H41" s="252"/>
      <c r="I41" s="301" t="s">
        <v>515</v>
      </c>
      <c r="J41" s="10"/>
      <c r="K41" s="10"/>
      <c r="L41" s="10"/>
      <c r="M41" s="10"/>
      <c r="N41" s="10"/>
      <c r="O41" s="10"/>
      <c r="P41" s="10"/>
      <c r="Q41" s="10"/>
    </row>
    <row r="42" spans="1:17">
      <c r="A42" s="253" t="s">
        <v>463</v>
      </c>
      <c r="B42" s="10" t="s">
        <v>40</v>
      </c>
      <c r="C42" s="10"/>
      <c r="D42" s="10"/>
      <c r="E42" s="10"/>
      <c r="F42" s="10"/>
      <c r="G42" s="10"/>
      <c r="H42" s="252"/>
      <c r="J42" s="27"/>
      <c r="K42" s="10"/>
      <c r="L42" s="10"/>
      <c r="M42" s="10"/>
      <c r="N42" s="10"/>
      <c r="O42" s="10"/>
      <c r="P42" s="10"/>
      <c r="Q42" s="10"/>
    </row>
    <row r="43" spans="1:17">
      <c r="A43" s="256"/>
      <c r="B43" s="10"/>
      <c r="C43" s="10"/>
      <c r="D43" s="10"/>
      <c r="E43" s="10"/>
      <c r="F43" s="10"/>
      <c r="G43" s="10"/>
      <c r="H43" s="252"/>
      <c r="J43" s="18"/>
      <c r="K43" s="10"/>
      <c r="L43" s="10"/>
      <c r="M43" s="10"/>
      <c r="N43" s="10"/>
      <c r="O43" s="10"/>
      <c r="P43" s="10"/>
      <c r="Q43" s="10"/>
    </row>
    <row r="44" spans="1:17">
      <c r="A44" s="288" t="s">
        <v>19</v>
      </c>
      <c r="B44" s="8"/>
      <c r="C44" s="8"/>
      <c r="D44" s="223" t="s">
        <v>459</v>
      </c>
      <c r="E44" s="224" t="s">
        <v>460</v>
      </c>
      <c r="F44" s="8"/>
      <c r="G44" s="8"/>
      <c r="H44" s="258"/>
      <c r="J44" s="10"/>
      <c r="K44" s="10"/>
      <c r="L44" s="10"/>
      <c r="M44" s="10"/>
      <c r="N44" s="10"/>
      <c r="O44" s="10"/>
      <c r="P44" s="10"/>
      <c r="Q44" s="10"/>
    </row>
    <row r="45" spans="1:17" ht="15.75">
      <c r="A45" s="251" t="s">
        <v>5</v>
      </c>
      <c r="B45" s="10"/>
      <c r="C45" s="10"/>
      <c r="D45" s="225">
        <f>D36</f>
        <v>0.15</v>
      </c>
      <c r="E45" s="225">
        <f>D40</f>
        <v>0.14000000000000001</v>
      </c>
      <c r="F45" s="10"/>
      <c r="G45" s="219" t="s">
        <v>13</v>
      </c>
      <c r="H45" s="252"/>
      <c r="J45" s="10"/>
      <c r="K45" s="10"/>
      <c r="L45" s="10"/>
      <c r="M45" s="10"/>
      <c r="N45" s="10"/>
      <c r="O45" s="10"/>
      <c r="P45" s="10"/>
      <c r="Q45" s="10"/>
    </row>
    <row r="46" spans="1:17">
      <c r="A46" s="259" t="s">
        <v>458</v>
      </c>
      <c r="B46" s="13"/>
      <c r="C46" s="13"/>
      <c r="D46" s="226">
        <f>$D$10</f>
        <v>10</v>
      </c>
      <c r="E46" s="226">
        <f>$D$10</f>
        <v>10</v>
      </c>
      <c r="F46" s="13"/>
      <c r="G46" s="220" t="s">
        <v>0</v>
      </c>
      <c r="H46" s="260"/>
      <c r="J46" s="10"/>
      <c r="K46" s="10"/>
      <c r="L46" s="10"/>
      <c r="M46" s="10"/>
      <c r="N46" s="10"/>
      <c r="O46" s="10"/>
      <c r="P46" s="10"/>
      <c r="Q46" s="10"/>
    </row>
    <row r="47" spans="1:17">
      <c r="A47" s="251"/>
      <c r="B47" s="10"/>
      <c r="C47" s="10"/>
      <c r="D47" s="10"/>
      <c r="E47" s="10"/>
      <c r="F47" s="10"/>
      <c r="G47" s="10"/>
      <c r="H47" s="252"/>
      <c r="J47" s="10"/>
      <c r="K47" s="10"/>
      <c r="L47" s="10"/>
      <c r="M47" s="10"/>
      <c r="N47" s="10"/>
      <c r="O47" s="10"/>
      <c r="P47" s="10"/>
      <c r="Q47" s="10"/>
    </row>
    <row r="48" spans="1:17" ht="14.25" thickBot="1">
      <c r="A48" s="296" t="s">
        <v>25</v>
      </c>
      <c r="B48" s="261" t="s">
        <v>29</v>
      </c>
      <c r="C48" s="261"/>
      <c r="D48" s="261"/>
      <c r="E48" s="261"/>
      <c r="F48" s="261"/>
      <c r="G48" s="261"/>
      <c r="H48" s="262"/>
      <c r="J48" s="10"/>
      <c r="K48" s="10"/>
      <c r="L48" s="10"/>
      <c r="M48" s="10"/>
      <c r="N48" s="10"/>
      <c r="O48" s="10"/>
      <c r="P48" s="10"/>
      <c r="Q48" s="10"/>
    </row>
    <row r="49" spans="1:17" ht="14.25" thickBot="1">
      <c r="J49" s="10"/>
      <c r="K49" s="10"/>
      <c r="L49" s="10"/>
      <c r="M49" s="10"/>
      <c r="N49" s="10"/>
      <c r="O49" s="10"/>
      <c r="P49" s="10"/>
      <c r="Q49" s="10"/>
    </row>
    <row r="50" spans="1:17" ht="18" customHeight="1" thickBot="1">
      <c r="A50" s="245" t="s">
        <v>468</v>
      </c>
      <c r="B50" s="246"/>
      <c r="C50" s="246"/>
      <c r="D50" s="272" t="s">
        <v>27</v>
      </c>
      <c r="E50" s="247" t="s">
        <v>493</v>
      </c>
      <c r="F50" s="248"/>
      <c r="G50" s="248"/>
      <c r="H50" s="250"/>
      <c r="J50" s="10"/>
      <c r="K50" s="10"/>
      <c r="L50" s="10"/>
      <c r="M50" s="10"/>
      <c r="N50" s="10"/>
      <c r="O50" s="10"/>
      <c r="P50" s="10"/>
      <c r="Q50" s="10"/>
    </row>
    <row r="51" spans="1:17" ht="14.25" thickTop="1">
      <c r="A51" s="251"/>
      <c r="B51" s="10"/>
      <c r="C51" s="10"/>
      <c r="D51" s="10"/>
      <c r="E51" s="10"/>
      <c r="F51" s="10"/>
      <c r="G51" s="10"/>
      <c r="H51" s="252"/>
      <c r="I51" s="301" t="s">
        <v>508</v>
      </c>
    </row>
    <row r="52" spans="1:17">
      <c r="A52" s="311" t="str">
        <f>E50</f>
        <v>流入水T-N(NH4-N：21→28mg/L)</v>
      </c>
      <c r="B52" s="312"/>
      <c r="C52" s="10"/>
      <c r="D52" s="12" t="s">
        <v>18</v>
      </c>
      <c r="E52" s="10"/>
      <c r="F52" s="10"/>
      <c r="G52" s="10" t="s">
        <v>28</v>
      </c>
      <c r="H52" s="252"/>
      <c r="I52" s="302" t="s">
        <v>509</v>
      </c>
    </row>
    <row r="53" spans="1:17" ht="15.75">
      <c r="A53" s="253" t="s">
        <v>0</v>
      </c>
      <c r="B53" s="10"/>
      <c r="C53" s="10"/>
      <c r="D53" s="30" t="s">
        <v>13</v>
      </c>
      <c r="E53" s="10"/>
      <c r="F53" s="10"/>
      <c r="G53" s="10" t="s">
        <v>23</v>
      </c>
      <c r="H53" s="252"/>
      <c r="I53" s="301" t="s">
        <v>462</v>
      </c>
    </row>
    <row r="54" spans="1:17">
      <c r="A54" s="254">
        <f>$B$10</f>
        <v>30</v>
      </c>
      <c r="B54" s="10">
        <f>$B$11</f>
        <v>21</v>
      </c>
      <c r="C54" s="10"/>
      <c r="D54" s="4">
        <f>$D$5</f>
        <v>0.15</v>
      </c>
      <c r="E54" s="10"/>
      <c r="F54" s="10"/>
      <c r="G54" s="222">
        <v>28</v>
      </c>
      <c r="H54" s="252"/>
      <c r="I54" s="300"/>
    </row>
    <row r="55" spans="1:17">
      <c r="A55" s="253" t="s">
        <v>12</v>
      </c>
      <c r="B55" s="10"/>
      <c r="C55" s="10"/>
      <c r="D55" s="30" t="s">
        <v>12</v>
      </c>
      <c r="E55" s="10"/>
      <c r="F55" s="10"/>
      <c r="G55" s="30" t="s">
        <v>12</v>
      </c>
      <c r="H55" s="252"/>
      <c r="I55" s="300"/>
    </row>
    <row r="56" spans="1:17">
      <c r="A56" s="253" t="s">
        <v>12</v>
      </c>
      <c r="B56" s="10"/>
      <c r="C56" s="10"/>
      <c r="D56" s="30" t="s">
        <v>26</v>
      </c>
      <c r="E56" s="297">
        <f>ROUNDDOWN(G58/G54,2)</f>
        <v>1.25</v>
      </c>
      <c r="F56" s="10"/>
      <c r="G56" s="275" t="s">
        <v>28</v>
      </c>
      <c r="H56" s="252"/>
      <c r="I56" s="301" t="s">
        <v>488</v>
      </c>
    </row>
    <row r="57" spans="1:17">
      <c r="A57" s="253" t="s">
        <v>12</v>
      </c>
      <c r="B57" s="10"/>
      <c r="C57" s="10"/>
      <c r="D57" s="30" t="s">
        <v>12</v>
      </c>
      <c r="E57" s="10"/>
      <c r="F57" s="10"/>
      <c r="G57" s="30" t="s">
        <v>12</v>
      </c>
      <c r="H57" s="252"/>
      <c r="I57" s="301" t="s">
        <v>510</v>
      </c>
    </row>
    <row r="58" spans="1:17">
      <c r="A58" s="255">
        <v>40</v>
      </c>
      <c r="B58" s="10">
        <f>ROUNDDOWN(A58*0.7,1)</f>
        <v>28</v>
      </c>
      <c r="C58" s="10"/>
      <c r="D58" s="4">
        <f>ROUNDUP(D54*G58/G54,2)</f>
        <v>0.19</v>
      </c>
      <c r="E58" s="10"/>
      <c r="F58" s="10"/>
      <c r="G58" s="222">
        <v>35</v>
      </c>
      <c r="H58" s="252"/>
      <c r="I58" s="301" t="s">
        <v>511</v>
      </c>
    </row>
    <row r="59" spans="1:17">
      <c r="A59" s="251"/>
      <c r="B59" s="10"/>
      <c r="C59" s="10"/>
      <c r="D59" s="10"/>
      <c r="E59" s="10"/>
      <c r="F59" s="10"/>
      <c r="G59" s="10"/>
      <c r="H59" s="252"/>
      <c r="I59" s="301" t="s">
        <v>512</v>
      </c>
    </row>
    <row r="60" spans="1:17">
      <c r="A60" s="253" t="s">
        <v>463</v>
      </c>
      <c r="B60" s="10" t="s">
        <v>41</v>
      </c>
      <c r="C60" s="10"/>
      <c r="D60" s="10"/>
      <c r="E60" s="10"/>
      <c r="F60" s="10"/>
      <c r="G60" s="10"/>
      <c r="H60" s="252"/>
    </row>
    <row r="61" spans="1:17">
      <c r="A61" s="256"/>
      <c r="B61" s="10"/>
      <c r="C61" s="10"/>
      <c r="D61" s="10"/>
      <c r="E61" s="10"/>
      <c r="F61" s="10"/>
      <c r="G61" s="10"/>
      <c r="H61" s="252"/>
    </row>
    <row r="62" spans="1:17">
      <c r="A62" s="288" t="s">
        <v>19</v>
      </c>
      <c r="B62" s="8"/>
      <c r="C62" s="8"/>
      <c r="D62" s="223" t="s">
        <v>459</v>
      </c>
      <c r="E62" s="224" t="s">
        <v>460</v>
      </c>
      <c r="F62" s="8"/>
      <c r="G62" s="8"/>
      <c r="H62" s="258"/>
    </row>
    <row r="63" spans="1:17" ht="15.75">
      <c r="A63" s="251" t="s">
        <v>5</v>
      </c>
      <c r="B63" s="10"/>
      <c r="C63" s="10"/>
      <c r="D63" s="225">
        <f>D54</f>
        <v>0.15</v>
      </c>
      <c r="E63" s="225">
        <f>D58</f>
        <v>0.19</v>
      </c>
      <c r="F63" s="10"/>
      <c r="G63" s="219" t="s">
        <v>13</v>
      </c>
      <c r="H63" s="252"/>
    </row>
    <row r="64" spans="1:17">
      <c r="A64" s="259" t="s">
        <v>458</v>
      </c>
      <c r="B64" s="13"/>
      <c r="C64" s="13"/>
      <c r="D64" s="226">
        <f>$D$10</f>
        <v>10</v>
      </c>
      <c r="E64" s="226">
        <f>$D$10</f>
        <v>10</v>
      </c>
      <c r="F64" s="13"/>
      <c r="G64" s="220" t="s">
        <v>0</v>
      </c>
      <c r="H64" s="260"/>
    </row>
    <row r="65" spans="1:9">
      <c r="A65" s="251"/>
      <c r="B65" s="10"/>
      <c r="C65" s="10"/>
      <c r="D65" s="10"/>
      <c r="E65" s="10"/>
      <c r="F65" s="10"/>
      <c r="G65" s="10"/>
      <c r="H65" s="252"/>
    </row>
    <row r="66" spans="1:9" ht="14.25" thickBot="1">
      <c r="A66" s="296" t="s">
        <v>25</v>
      </c>
      <c r="B66" s="261" t="s">
        <v>29</v>
      </c>
      <c r="C66" s="261"/>
      <c r="D66" s="261"/>
      <c r="E66" s="261"/>
      <c r="F66" s="261"/>
      <c r="G66" s="261"/>
      <c r="H66" s="262"/>
    </row>
    <row r="67" spans="1:9" ht="14.25" thickBot="1"/>
    <row r="68" spans="1:9" ht="18" customHeight="1" thickBot="1">
      <c r="A68" s="245" t="s">
        <v>468</v>
      </c>
      <c r="B68" s="246"/>
      <c r="C68" s="246"/>
      <c r="D68" s="272" t="s">
        <v>30</v>
      </c>
      <c r="E68" s="247" t="s">
        <v>526</v>
      </c>
      <c r="F68" s="248"/>
      <c r="G68" s="248"/>
      <c r="H68" s="250"/>
    </row>
    <row r="69" spans="1:9" ht="14.25" thickTop="1">
      <c r="A69" s="251"/>
      <c r="B69" s="10"/>
      <c r="C69" s="10"/>
      <c r="D69" s="10"/>
      <c r="E69" s="10"/>
      <c r="F69" s="10"/>
      <c r="G69" s="10"/>
      <c r="H69" s="252"/>
      <c r="I69" s="301" t="s">
        <v>508</v>
      </c>
    </row>
    <row r="70" spans="1:9">
      <c r="A70" s="311" t="str">
        <f>E68</f>
        <v>流入水T-N(NH4-N：21→11mg/L)</v>
      </c>
      <c r="B70" s="312"/>
      <c r="C70" s="10"/>
      <c r="D70" s="12" t="s">
        <v>18</v>
      </c>
      <c r="E70" s="10"/>
      <c r="F70" s="10"/>
      <c r="G70" s="10" t="s">
        <v>22</v>
      </c>
      <c r="H70" s="252"/>
      <c r="I70" s="302" t="s">
        <v>509</v>
      </c>
    </row>
    <row r="71" spans="1:9" ht="15.75">
      <c r="A71" s="253" t="s">
        <v>0</v>
      </c>
      <c r="B71" s="10"/>
      <c r="C71" s="10"/>
      <c r="D71" s="30" t="s">
        <v>13</v>
      </c>
      <c r="E71" s="10"/>
      <c r="F71" s="10"/>
      <c r="G71" s="10" t="s">
        <v>23</v>
      </c>
      <c r="H71" s="252"/>
      <c r="I71" s="301" t="s">
        <v>462</v>
      </c>
    </row>
    <row r="72" spans="1:9">
      <c r="A72" s="254">
        <f>$B$10</f>
        <v>30</v>
      </c>
      <c r="B72" s="10">
        <f>$B$11</f>
        <v>21</v>
      </c>
      <c r="C72" s="10"/>
      <c r="D72" s="4">
        <f>$D$5</f>
        <v>0.15</v>
      </c>
      <c r="E72" s="10"/>
      <c r="F72" s="10"/>
      <c r="G72" s="222">
        <v>28</v>
      </c>
      <c r="H72" s="252"/>
      <c r="I72" s="300"/>
    </row>
    <row r="73" spans="1:9">
      <c r="A73" s="253" t="s">
        <v>12</v>
      </c>
      <c r="B73" s="10"/>
      <c r="C73" s="10"/>
      <c r="D73" s="30" t="s">
        <v>12</v>
      </c>
      <c r="E73" s="10"/>
      <c r="F73" s="10"/>
      <c r="G73" s="30" t="s">
        <v>12</v>
      </c>
      <c r="H73" s="252"/>
      <c r="I73" s="300"/>
    </row>
    <row r="74" spans="1:9">
      <c r="A74" s="253" t="s">
        <v>12</v>
      </c>
      <c r="B74" s="10"/>
      <c r="C74" s="10"/>
      <c r="D74" s="30" t="s">
        <v>26</v>
      </c>
      <c r="E74" s="297">
        <f>ROUNDDOWN(G76/G72*1.1,2)</f>
        <v>0.66</v>
      </c>
      <c r="F74" s="10"/>
      <c r="G74" s="275" t="s">
        <v>22</v>
      </c>
      <c r="H74" s="252"/>
      <c r="I74" s="301" t="s">
        <v>513</v>
      </c>
    </row>
    <row r="75" spans="1:9">
      <c r="A75" s="253" t="s">
        <v>12</v>
      </c>
      <c r="B75" s="10"/>
      <c r="C75" s="10"/>
      <c r="D75" s="30" t="s">
        <v>12</v>
      </c>
      <c r="E75" s="10"/>
      <c r="F75" s="10"/>
      <c r="G75" s="30" t="s">
        <v>12</v>
      </c>
      <c r="H75" s="252"/>
      <c r="I75" s="301" t="s">
        <v>514</v>
      </c>
    </row>
    <row r="76" spans="1:9">
      <c r="A76" s="255">
        <v>15</v>
      </c>
      <c r="B76" s="229">
        <f>ROUNDDOWN(A76*0.7,1)</f>
        <v>10.5</v>
      </c>
      <c r="C76" s="10"/>
      <c r="D76" s="265">
        <f>ROUNDUP(D72*G76/G72,2)</f>
        <v>9.9999999999999992E-2</v>
      </c>
      <c r="E76" s="10"/>
      <c r="F76" s="10"/>
      <c r="G76" s="222">
        <v>17</v>
      </c>
      <c r="H76" s="252"/>
      <c r="I76" s="301" t="s">
        <v>516</v>
      </c>
    </row>
    <row r="77" spans="1:9">
      <c r="A77" s="251"/>
      <c r="B77" s="10"/>
      <c r="C77" s="10"/>
      <c r="D77" s="10"/>
      <c r="E77" s="10"/>
      <c r="F77" s="10"/>
      <c r="G77" s="10"/>
      <c r="H77" s="252"/>
      <c r="I77" s="301" t="s">
        <v>517</v>
      </c>
    </row>
    <row r="78" spans="1:9">
      <c r="A78" s="253" t="s">
        <v>463</v>
      </c>
      <c r="B78" s="10" t="s">
        <v>41</v>
      </c>
      <c r="C78" s="10"/>
      <c r="D78" s="10"/>
      <c r="E78" s="10"/>
      <c r="F78" s="10"/>
      <c r="G78" s="10"/>
      <c r="H78" s="252"/>
    </row>
    <row r="79" spans="1:9">
      <c r="A79" s="256"/>
      <c r="B79" s="10"/>
      <c r="C79" s="10"/>
      <c r="D79" s="10"/>
      <c r="E79" s="10"/>
      <c r="F79" s="10"/>
      <c r="G79" s="10"/>
      <c r="H79" s="252"/>
    </row>
    <row r="80" spans="1:9">
      <c r="A80" s="288" t="s">
        <v>19</v>
      </c>
      <c r="B80" s="8"/>
      <c r="C80" s="8"/>
      <c r="D80" s="223" t="s">
        <v>459</v>
      </c>
      <c r="E80" s="224" t="s">
        <v>460</v>
      </c>
      <c r="F80" s="8"/>
      <c r="G80" s="8"/>
      <c r="H80" s="258"/>
    </row>
    <row r="81" spans="1:8" ht="15.75">
      <c r="A81" s="251" t="s">
        <v>5</v>
      </c>
      <c r="B81" s="10"/>
      <c r="C81" s="10"/>
      <c r="D81" s="225">
        <f>D72</f>
        <v>0.15</v>
      </c>
      <c r="E81" s="228">
        <f>D76</f>
        <v>9.9999999999999992E-2</v>
      </c>
      <c r="F81" s="10"/>
      <c r="G81" s="219" t="s">
        <v>13</v>
      </c>
      <c r="H81" s="252"/>
    </row>
    <row r="82" spans="1:8">
      <c r="A82" s="259" t="s">
        <v>458</v>
      </c>
      <c r="B82" s="13"/>
      <c r="C82" s="13"/>
      <c r="D82" s="226">
        <f>$D$10</f>
        <v>10</v>
      </c>
      <c r="E82" s="226">
        <f>$D$10</f>
        <v>10</v>
      </c>
      <c r="F82" s="13"/>
      <c r="G82" s="220" t="s">
        <v>0</v>
      </c>
      <c r="H82" s="260"/>
    </row>
    <row r="83" spans="1:8">
      <c r="A83" s="251"/>
      <c r="B83" s="10"/>
      <c r="C83" s="10"/>
      <c r="D83" s="10"/>
      <c r="E83" s="10"/>
      <c r="F83" s="10"/>
      <c r="G83" s="10"/>
      <c r="H83" s="252"/>
    </row>
    <row r="84" spans="1:8" ht="14.25" thickBot="1">
      <c r="A84" s="296" t="s">
        <v>25</v>
      </c>
      <c r="B84" s="261" t="s">
        <v>29</v>
      </c>
      <c r="C84" s="261"/>
      <c r="D84" s="261"/>
      <c r="E84" s="261"/>
      <c r="F84" s="261"/>
      <c r="G84" s="261"/>
      <c r="H84" s="262"/>
    </row>
  </sheetData>
  <mergeCells count="4">
    <mergeCell ref="U24:AA25"/>
    <mergeCell ref="A52:B52"/>
    <mergeCell ref="A70:B70"/>
    <mergeCell ref="O24:T25"/>
  </mergeCells>
  <phoneticPr fontId="1"/>
  <pageMargins left="0.59055118110236227" right="0.31496062992125984" top="0.35433070866141736" bottom="0.15748031496062992" header="0.31496062992125984" footer="0.31496062992125984"/>
  <pageSetup paperSize="9" scale="90" orientation="portrait" r:id="rId1"/>
  <headerFooter>
    <oddFooter>&amp;R&amp;"-,斜体"&amp;8水質とエネルギーの最適管理のためのガイドライン　～下水処理場における二軸管理～　（案）　　二軸グラフサンプルファイル（案）&amp;"-,標準"&amp;11　</oddFooter>
  </headerFooter>
  <rowBreaks count="1" manualBreakCount="1">
    <brk id="66" max="16383" man="1"/>
  </rowBreaks>
  <colBreaks count="1" manualBreakCount="1">
    <brk id="13" max="88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8"/>
  <sheetViews>
    <sheetView showGridLines="0" view="pageBreakPreview" zoomScaleNormal="100" zoomScaleSheetLayoutView="100" workbookViewId="0">
      <selection activeCell="D5" sqref="D5"/>
    </sheetView>
  </sheetViews>
  <sheetFormatPr defaultRowHeight="13.5"/>
  <cols>
    <col min="2" max="2" width="8.375" customWidth="1"/>
    <col min="3" max="3" width="1.125" customWidth="1"/>
    <col min="4" max="4" width="8.375" customWidth="1"/>
    <col min="6" max="6" width="1.875" customWidth="1"/>
    <col min="7" max="7" width="14.375" customWidth="1"/>
    <col min="8" max="8" width="9.625" customWidth="1"/>
    <col min="11" max="11" width="8.375" customWidth="1"/>
    <col min="12" max="12" width="1.125" customWidth="1"/>
    <col min="13" max="13" width="10" customWidth="1"/>
    <col min="15" max="15" width="1.875" customWidth="1"/>
    <col min="16" max="16" width="14.375" customWidth="1"/>
    <col min="17" max="17" width="9" customWidth="1"/>
  </cols>
  <sheetData>
    <row r="1" spans="1:10" ht="17.25">
      <c r="A1" s="26" t="s">
        <v>470</v>
      </c>
      <c r="G1" s="10" t="s">
        <v>471</v>
      </c>
    </row>
    <row r="2" spans="1:10" ht="17.25">
      <c r="A2" s="26"/>
      <c r="G2" s="10"/>
    </row>
    <row r="3" spans="1:10">
      <c r="A3" s="240" t="s">
        <v>483</v>
      </c>
      <c r="B3" s="241"/>
      <c r="C3" s="241"/>
      <c r="D3" s="241"/>
      <c r="E3" s="242"/>
      <c r="G3" s="15"/>
      <c r="H3" s="300" t="s">
        <v>39</v>
      </c>
    </row>
    <row r="4" spans="1:10">
      <c r="A4" s="230" t="s">
        <v>9</v>
      </c>
      <c r="B4" s="231"/>
      <c r="C4" s="231"/>
      <c r="D4" s="243" t="s">
        <v>18</v>
      </c>
      <c r="E4" s="232"/>
      <c r="F4" s="3"/>
      <c r="G4" s="6"/>
      <c r="H4" s="300" t="s">
        <v>38</v>
      </c>
    </row>
    <row r="5" spans="1:10" ht="15.75">
      <c r="A5" s="23">
        <v>10000</v>
      </c>
      <c r="B5" s="12" t="s">
        <v>6</v>
      </c>
      <c r="C5" s="12"/>
      <c r="D5" s="303">
        <v>0.15</v>
      </c>
      <c r="E5" s="233" t="s">
        <v>10</v>
      </c>
      <c r="F5" s="3"/>
      <c r="G5" s="221"/>
      <c r="H5" s="300" t="s">
        <v>521</v>
      </c>
    </row>
    <row r="6" spans="1:10">
      <c r="A6" s="234"/>
      <c r="B6" s="12"/>
      <c r="C6" s="12"/>
      <c r="D6" s="12"/>
      <c r="E6" s="233"/>
      <c r="F6" s="3"/>
    </row>
    <row r="7" spans="1:10">
      <c r="A7" s="235"/>
      <c r="B7" s="12" t="s">
        <v>7</v>
      </c>
      <c r="C7" s="12"/>
      <c r="D7" s="12" t="s">
        <v>8</v>
      </c>
      <c r="E7" s="233"/>
      <c r="F7" s="3"/>
      <c r="G7" s="299" t="s">
        <v>489</v>
      </c>
    </row>
    <row r="8" spans="1:10">
      <c r="A8" s="235" t="s">
        <v>2</v>
      </c>
      <c r="B8" s="24">
        <v>80</v>
      </c>
      <c r="C8" s="236"/>
      <c r="D8" s="236">
        <v>5</v>
      </c>
      <c r="E8" s="233" t="s">
        <v>0</v>
      </c>
      <c r="F8" s="3"/>
      <c r="G8" s="299" t="s">
        <v>496</v>
      </c>
      <c r="H8" s="299"/>
    </row>
    <row r="9" spans="1:10">
      <c r="A9" s="235" t="s">
        <v>3</v>
      </c>
      <c r="B9" s="236">
        <v>80</v>
      </c>
      <c r="C9" s="236"/>
      <c r="D9" s="236">
        <v>10</v>
      </c>
      <c r="E9" s="233" t="s">
        <v>0</v>
      </c>
      <c r="F9" s="3"/>
      <c r="G9" s="299" t="s">
        <v>494</v>
      </c>
      <c r="H9" s="299"/>
    </row>
    <row r="10" spans="1:10">
      <c r="A10" s="235" t="s">
        <v>1</v>
      </c>
      <c r="B10" s="24">
        <v>30</v>
      </c>
      <c r="C10" s="236"/>
      <c r="D10" s="24">
        <v>10</v>
      </c>
      <c r="E10" s="233" t="s">
        <v>0</v>
      </c>
      <c r="F10" s="3"/>
      <c r="G10" s="299" t="s">
        <v>497</v>
      </c>
      <c r="H10" s="299"/>
      <c r="I10" s="5"/>
      <c r="J10" s="5"/>
    </row>
    <row r="11" spans="1:10" ht="16.5">
      <c r="A11" s="235" t="s">
        <v>492</v>
      </c>
      <c r="B11" s="24">
        <f>ROUNDDOWN(B10*0.7,1)</f>
        <v>21</v>
      </c>
      <c r="C11" s="236"/>
      <c r="D11" s="25">
        <f>ROUNDDOWN(D10*0.7,0)</f>
        <v>7</v>
      </c>
      <c r="E11" s="233" t="s">
        <v>0</v>
      </c>
      <c r="F11" s="3"/>
      <c r="G11" s="299" t="s">
        <v>490</v>
      </c>
      <c r="H11" s="299"/>
    </row>
    <row r="12" spans="1:10">
      <c r="A12" s="237" t="s">
        <v>4</v>
      </c>
      <c r="B12" s="238">
        <v>5</v>
      </c>
      <c r="C12" s="238"/>
      <c r="D12" s="238">
        <v>2</v>
      </c>
      <c r="E12" s="239" t="s">
        <v>0</v>
      </c>
      <c r="F12" s="3"/>
      <c r="G12" s="299" t="s">
        <v>495</v>
      </c>
      <c r="H12" s="299"/>
    </row>
    <row r="13" spans="1:10">
      <c r="A13" s="3"/>
      <c r="B13" s="3"/>
      <c r="C13" s="3"/>
      <c r="D13" s="3"/>
      <c r="E13" s="3"/>
      <c r="F13" s="3"/>
      <c r="G13" s="299" t="s">
        <v>491</v>
      </c>
      <c r="H13" s="299"/>
    </row>
    <row r="14" spans="1:10" ht="14.25" thickBot="1"/>
    <row r="15" spans="1:10" ht="18" customHeight="1" thickBot="1">
      <c r="A15" s="245" t="s">
        <v>468</v>
      </c>
      <c r="B15" s="246"/>
      <c r="C15" s="246"/>
      <c r="D15" s="272" t="s">
        <v>31</v>
      </c>
      <c r="E15" s="247" t="s">
        <v>485</v>
      </c>
      <c r="F15" s="248"/>
      <c r="G15" s="248"/>
      <c r="H15" s="250"/>
    </row>
    <row r="16" spans="1:10" ht="14.25" thickTop="1">
      <c r="A16" s="251"/>
      <c r="B16" s="10"/>
      <c r="C16" s="10"/>
      <c r="D16" s="10"/>
      <c r="E16" s="10"/>
      <c r="F16" s="10"/>
      <c r="G16" s="10"/>
      <c r="H16" s="252"/>
      <c r="I16" s="301" t="s">
        <v>457</v>
      </c>
    </row>
    <row r="17" spans="1:17">
      <c r="A17" s="263" t="str">
        <f>I21</f>
        <v>酸素移動効率OTE</v>
      </c>
      <c r="B17" s="10"/>
      <c r="C17" s="10"/>
      <c r="D17" s="12" t="s">
        <v>18</v>
      </c>
      <c r="E17" s="10"/>
      <c r="F17" s="10"/>
      <c r="G17" s="10" t="s">
        <v>22</v>
      </c>
      <c r="H17" s="252"/>
      <c r="I17" s="302" t="s">
        <v>461</v>
      </c>
    </row>
    <row r="18" spans="1:17" ht="15.75">
      <c r="A18" s="253" t="s">
        <v>33</v>
      </c>
      <c r="B18" s="10"/>
      <c r="C18" s="10"/>
      <c r="D18" s="30" t="s">
        <v>13</v>
      </c>
      <c r="E18" s="10"/>
      <c r="F18" s="10"/>
      <c r="G18" s="10" t="s">
        <v>23</v>
      </c>
      <c r="H18" s="252"/>
      <c r="I18" s="301" t="s">
        <v>462</v>
      </c>
    </row>
    <row r="19" spans="1:17">
      <c r="A19" s="254">
        <f>$K$21</f>
        <v>15</v>
      </c>
      <c r="B19" s="315" t="str">
        <f>K20</f>
        <v>（例）散気板</v>
      </c>
      <c r="C19" s="316"/>
      <c r="D19" s="4">
        <f>$D$5</f>
        <v>0.15</v>
      </c>
      <c r="E19" s="10"/>
      <c r="F19" s="10"/>
      <c r="G19" s="222">
        <v>28</v>
      </c>
      <c r="H19" s="252"/>
      <c r="I19" s="288" t="s">
        <v>34</v>
      </c>
      <c r="J19" s="8"/>
      <c r="K19" s="8"/>
      <c r="L19" s="8"/>
      <c r="M19" s="9"/>
    </row>
    <row r="20" spans="1:17">
      <c r="A20" s="253" t="s">
        <v>12</v>
      </c>
      <c r="B20" s="10"/>
      <c r="C20" s="10"/>
      <c r="D20" s="30" t="s">
        <v>12</v>
      </c>
      <c r="E20" s="10"/>
      <c r="F20" s="10"/>
      <c r="G20" s="30" t="s">
        <v>12</v>
      </c>
      <c r="H20" s="252"/>
      <c r="I20" s="251" t="s">
        <v>32</v>
      </c>
      <c r="J20" s="10"/>
      <c r="K20" s="264" t="s">
        <v>524</v>
      </c>
      <c r="L20" s="10"/>
      <c r="M20" s="11"/>
    </row>
    <row r="21" spans="1:17">
      <c r="A21" s="253" t="s">
        <v>12</v>
      </c>
      <c r="B21" s="10"/>
      <c r="C21" s="10"/>
      <c r="D21" s="30" t="s">
        <v>26</v>
      </c>
      <c r="E21" s="297">
        <f>ROUNDDOWN(G23/G19*1.1,2)</f>
        <v>0.66</v>
      </c>
      <c r="F21" s="10"/>
      <c r="G21" s="275" t="s">
        <v>22</v>
      </c>
      <c r="H21" s="252"/>
      <c r="I21" s="259" t="s">
        <v>36</v>
      </c>
      <c r="J21" s="13"/>
      <c r="K21" s="266">
        <v>15</v>
      </c>
      <c r="L21" s="13" t="s">
        <v>33</v>
      </c>
      <c r="M21" s="14"/>
    </row>
    <row r="22" spans="1:17">
      <c r="A22" s="253" t="s">
        <v>12</v>
      </c>
      <c r="B22" s="10"/>
      <c r="C22" s="10"/>
      <c r="D22" s="30" t="s">
        <v>12</v>
      </c>
      <c r="E22" s="10"/>
      <c r="F22" s="10"/>
      <c r="G22" s="30" t="s">
        <v>12</v>
      </c>
      <c r="H22" s="252"/>
      <c r="I22" s="5" t="s">
        <v>475</v>
      </c>
      <c r="K22" s="277" t="s">
        <v>481</v>
      </c>
      <c r="M22" s="10"/>
    </row>
    <row r="23" spans="1:17">
      <c r="A23" s="295">
        <f>$K$25</f>
        <v>25</v>
      </c>
      <c r="B23" s="317" t="str">
        <f>K24</f>
        <v>（例）高効率型散気装置</v>
      </c>
      <c r="C23" s="317"/>
      <c r="D23" s="265">
        <f>ROUNDUP(D19*G23/G19,2)</f>
        <v>9.9999999999999992E-2</v>
      </c>
      <c r="E23" s="10"/>
      <c r="F23" s="10"/>
      <c r="G23" s="222">
        <v>17</v>
      </c>
      <c r="H23" s="252"/>
      <c r="I23" s="288" t="s">
        <v>35</v>
      </c>
      <c r="J23" s="8"/>
      <c r="K23" s="8"/>
      <c r="L23" s="8"/>
      <c r="M23" s="9"/>
    </row>
    <row r="24" spans="1:17">
      <c r="A24" s="251"/>
      <c r="B24" s="317"/>
      <c r="C24" s="317"/>
      <c r="D24" s="10"/>
      <c r="E24" s="10"/>
      <c r="F24" s="10"/>
      <c r="G24" s="10"/>
      <c r="H24" s="252"/>
      <c r="I24" s="251" t="s">
        <v>32</v>
      </c>
      <c r="J24" s="10"/>
      <c r="K24" s="289" t="s">
        <v>525</v>
      </c>
      <c r="L24" s="10"/>
      <c r="M24" s="11"/>
    </row>
    <row r="25" spans="1:17">
      <c r="A25" s="253" t="s">
        <v>463</v>
      </c>
      <c r="B25" s="10" t="s">
        <v>42</v>
      </c>
      <c r="C25" s="10"/>
      <c r="D25" s="10"/>
      <c r="E25" s="10"/>
      <c r="F25" s="10"/>
      <c r="G25" s="10"/>
      <c r="H25" s="252"/>
      <c r="I25" s="259" t="s">
        <v>36</v>
      </c>
      <c r="J25" s="13"/>
      <c r="K25" s="266">
        <v>25</v>
      </c>
      <c r="L25" s="13" t="s">
        <v>33</v>
      </c>
      <c r="M25" s="14"/>
    </row>
    <row r="26" spans="1:17">
      <c r="A26" s="256"/>
      <c r="B26" s="10"/>
      <c r="C26" s="10"/>
      <c r="D26" s="10"/>
      <c r="E26" s="10"/>
      <c r="F26" s="10"/>
      <c r="G26" s="10"/>
      <c r="H26" s="252"/>
    </row>
    <row r="27" spans="1:17">
      <c r="A27" s="288" t="s">
        <v>19</v>
      </c>
      <c r="B27" s="8"/>
      <c r="C27" s="8"/>
      <c r="D27" s="223" t="s">
        <v>459</v>
      </c>
      <c r="E27" s="224" t="s">
        <v>460</v>
      </c>
      <c r="F27" s="8"/>
      <c r="G27" s="8"/>
      <c r="H27" s="258"/>
    </row>
    <row r="28" spans="1:17" ht="15.75">
      <c r="A28" s="251" t="s">
        <v>5</v>
      </c>
      <c r="B28" s="10"/>
      <c r="C28" s="10"/>
      <c r="D28" s="225">
        <f>$D$19</f>
        <v>0.15</v>
      </c>
      <c r="E28" s="228">
        <f>$D$23</f>
        <v>9.9999999999999992E-2</v>
      </c>
      <c r="F28" s="10"/>
      <c r="G28" s="219" t="s">
        <v>13</v>
      </c>
      <c r="H28" s="252"/>
    </row>
    <row r="29" spans="1:17">
      <c r="A29" s="259" t="s">
        <v>458</v>
      </c>
      <c r="B29" s="13"/>
      <c r="C29" s="13"/>
      <c r="D29" s="226">
        <f>$D$10</f>
        <v>10</v>
      </c>
      <c r="E29" s="226">
        <f>$D$10</f>
        <v>10</v>
      </c>
      <c r="F29" s="13"/>
      <c r="G29" s="220" t="s">
        <v>0</v>
      </c>
      <c r="H29" s="260"/>
      <c r="J29" s="10"/>
      <c r="K29" s="10"/>
      <c r="L29" s="10"/>
      <c r="M29" s="10"/>
      <c r="N29" s="10"/>
      <c r="O29" s="10"/>
      <c r="P29" s="10"/>
      <c r="Q29" s="10"/>
    </row>
    <row r="30" spans="1:17">
      <c r="A30" s="251"/>
      <c r="B30" s="10"/>
      <c r="C30" s="10"/>
      <c r="D30" s="10"/>
      <c r="E30" s="10"/>
      <c r="F30" s="10"/>
      <c r="G30" s="10"/>
      <c r="H30" s="252"/>
      <c r="J30" s="10"/>
      <c r="K30" s="10"/>
      <c r="L30" s="10"/>
      <c r="M30" s="10"/>
      <c r="N30" s="10"/>
      <c r="O30" s="10"/>
      <c r="P30" s="10"/>
      <c r="Q30" s="10"/>
    </row>
    <row r="31" spans="1:17" ht="14.25" thickBot="1">
      <c r="A31" s="296" t="s">
        <v>25</v>
      </c>
      <c r="B31" s="261" t="s">
        <v>29</v>
      </c>
      <c r="C31" s="261"/>
      <c r="D31" s="261"/>
      <c r="E31" s="261"/>
      <c r="F31" s="261"/>
      <c r="G31" s="261"/>
      <c r="H31" s="262"/>
      <c r="J31" s="10"/>
      <c r="K31" s="10"/>
      <c r="L31" s="10"/>
      <c r="M31" s="10"/>
      <c r="N31" s="10"/>
      <c r="O31" s="10"/>
      <c r="P31" s="10"/>
      <c r="Q31" s="10"/>
    </row>
    <row r="32" spans="1:17">
      <c r="J32" s="10"/>
      <c r="K32" s="10"/>
      <c r="L32" s="10"/>
      <c r="M32" s="10"/>
      <c r="N32" s="10"/>
      <c r="O32" s="10"/>
      <c r="P32" s="10"/>
      <c r="Q32" s="10"/>
    </row>
    <row r="33" spans="1:17" ht="14.25" thickBot="1">
      <c r="J33" s="10"/>
      <c r="K33" s="10"/>
      <c r="L33" s="10"/>
      <c r="M33" s="10"/>
      <c r="N33" s="10"/>
      <c r="O33" s="10"/>
      <c r="P33" s="10"/>
      <c r="Q33" s="10"/>
    </row>
    <row r="34" spans="1:17" ht="18" customHeight="1" thickBot="1">
      <c r="A34" s="245" t="s">
        <v>468</v>
      </c>
      <c r="B34" s="246"/>
      <c r="C34" s="246"/>
      <c r="D34" s="272" t="s">
        <v>37</v>
      </c>
      <c r="E34" s="247" t="s">
        <v>527</v>
      </c>
      <c r="F34" s="248"/>
      <c r="G34" s="248"/>
      <c r="H34" s="250"/>
      <c r="J34" s="10"/>
      <c r="K34" s="10"/>
      <c r="L34" s="10"/>
      <c r="M34" s="10"/>
      <c r="N34" s="10"/>
      <c r="O34" s="10"/>
      <c r="P34" s="10"/>
      <c r="Q34" s="10"/>
    </row>
    <row r="35" spans="1:17" ht="14.25" thickTop="1">
      <c r="A35" s="318" t="str">
        <f>E34</f>
        <v>処理水T-N(NH4-N：7→3.5mg/L)</v>
      </c>
      <c r="B35" s="319"/>
      <c r="C35" s="10"/>
      <c r="D35" s="10"/>
      <c r="E35" s="10"/>
      <c r="F35" s="10"/>
      <c r="G35" s="10"/>
      <c r="H35" s="252"/>
      <c r="I35" s="301" t="s">
        <v>508</v>
      </c>
    </row>
    <row r="36" spans="1:17">
      <c r="A36" s="320"/>
      <c r="B36" s="321"/>
      <c r="C36" s="10"/>
      <c r="D36" s="12" t="s">
        <v>18</v>
      </c>
      <c r="E36" s="10"/>
      <c r="F36" s="10"/>
      <c r="G36" s="10" t="s">
        <v>28</v>
      </c>
      <c r="H36" s="252"/>
      <c r="I36" s="302" t="s">
        <v>509</v>
      </c>
    </row>
    <row r="37" spans="1:17" ht="15.75">
      <c r="A37" s="253" t="s">
        <v>0</v>
      </c>
      <c r="B37" s="10"/>
      <c r="C37" s="10"/>
      <c r="D37" s="30" t="s">
        <v>13</v>
      </c>
      <c r="E37" s="10"/>
      <c r="F37" s="10"/>
      <c r="G37" s="10" t="s">
        <v>23</v>
      </c>
      <c r="H37" s="252"/>
      <c r="I37" s="301" t="s">
        <v>462</v>
      </c>
    </row>
    <row r="38" spans="1:17">
      <c r="A38" s="254">
        <f>$D$10</f>
        <v>10</v>
      </c>
      <c r="B38" s="10">
        <f>$D$11</f>
        <v>7</v>
      </c>
      <c r="C38" s="10"/>
      <c r="D38" s="4">
        <f>$D$5</f>
        <v>0.15</v>
      </c>
      <c r="E38" s="10"/>
      <c r="F38" s="10"/>
      <c r="G38" s="222">
        <v>28</v>
      </c>
      <c r="H38" s="252"/>
    </row>
    <row r="39" spans="1:17">
      <c r="A39" s="253" t="s">
        <v>12</v>
      </c>
      <c r="B39" s="10"/>
      <c r="C39" s="10"/>
      <c r="D39" s="30" t="s">
        <v>12</v>
      </c>
      <c r="E39" s="10"/>
      <c r="F39" s="10"/>
      <c r="G39" s="30" t="s">
        <v>12</v>
      </c>
      <c r="H39" s="252"/>
    </row>
    <row r="40" spans="1:17">
      <c r="A40" s="253" t="s">
        <v>12</v>
      </c>
      <c r="B40" s="10"/>
      <c r="C40" s="10"/>
      <c r="D40" s="30" t="s">
        <v>26</v>
      </c>
      <c r="E40" s="297">
        <f>ROUNDDOWN(G42/G38,2)</f>
        <v>1.1000000000000001</v>
      </c>
      <c r="F40" s="10"/>
      <c r="G40" s="275" t="s">
        <v>28</v>
      </c>
      <c r="H40" s="252"/>
      <c r="I40" s="301" t="s">
        <v>488</v>
      </c>
    </row>
    <row r="41" spans="1:17">
      <c r="A41" s="253" t="s">
        <v>12</v>
      </c>
      <c r="B41" s="10"/>
      <c r="C41" s="10"/>
      <c r="D41" s="30" t="s">
        <v>12</v>
      </c>
      <c r="E41" s="10"/>
      <c r="F41" s="10"/>
      <c r="G41" s="30" t="s">
        <v>12</v>
      </c>
      <c r="H41" s="252"/>
      <c r="I41" s="301" t="s">
        <v>510</v>
      </c>
    </row>
    <row r="42" spans="1:17">
      <c r="A42" s="255">
        <v>5</v>
      </c>
      <c r="B42" s="10">
        <f>ROUNDDOWN(A42*0.7,1)</f>
        <v>3.5</v>
      </c>
      <c r="C42" s="10"/>
      <c r="D42" s="4">
        <f>ROUNDUP(D38*G42/G38,2)</f>
        <v>0.17</v>
      </c>
      <c r="E42" s="10"/>
      <c r="F42" s="10"/>
      <c r="G42" s="222">
        <v>31</v>
      </c>
      <c r="H42" s="252"/>
      <c r="I42" s="301" t="s">
        <v>511</v>
      </c>
    </row>
    <row r="43" spans="1:17">
      <c r="A43" s="251"/>
      <c r="B43" s="10"/>
      <c r="C43" s="10"/>
      <c r="D43" s="10"/>
      <c r="E43" s="10"/>
      <c r="F43" s="10"/>
      <c r="G43" s="10"/>
      <c r="H43" s="252"/>
      <c r="I43" s="301" t="s">
        <v>512</v>
      </c>
    </row>
    <row r="44" spans="1:17">
      <c r="A44" s="253" t="s">
        <v>463</v>
      </c>
      <c r="B44" s="10" t="s">
        <v>43</v>
      </c>
      <c r="C44" s="10"/>
      <c r="D44" s="10"/>
      <c r="E44" s="10"/>
      <c r="F44" s="10"/>
      <c r="G44" s="10"/>
      <c r="H44" s="252"/>
    </row>
    <row r="45" spans="1:17">
      <c r="A45" s="256"/>
      <c r="B45" s="10"/>
      <c r="C45" s="10"/>
      <c r="D45" s="10"/>
      <c r="E45" s="10"/>
      <c r="F45" s="10"/>
      <c r="G45" s="10"/>
      <c r="H45" s="252"/>
    </row>
    <row r="46" spans="1:17">
      <c r="A46" s="288" t="s">
        <v>19</v>
      </c>
      <c r="B46" s="8"/>
      <c r="C46" s="8"/>
      <c r="D46" s="223" t="s">
        <v>459</v>
      </c>
      <c r="E46" s="224" t="s">
        <v>460</v>
      </c>
      <c r="F46" s="8"/>
      <c r="G46" s="8"/>
      <c r="H46" s="258"/>
    </row>
    <row r="47" spans="1:17" ht="15.75">
      <c r="A47" s="251" t="s">
        <v>5</v>
      </c>
      <c r="B47" s="10"/>
      <c r="C47" s="10"/>
      <c r="D47" s="225">
        <f>D38</f>
        <v>0.15</v>
      </c>
      <c r="E47" s="225">
        <f>D42</f>
        <v>0.17</v>
      </c>
      <c r="F47" s="10"/>
      <c r="G47" s="219" t="s">
        <v>13</v>
      </c>
      <c r="H47" s="252"/>
    </row>
    <row r="48" spans="1:17">
      <c r="A48" s="259" t="s">
        <v>458</v>
      </c>
      <c r="B48" s="13"/>
      <c r="C48" s="13"/>
      <c r="D48" s="226">
        <f>$D$10</f>
        <v>10</v>
      </c>
      <c r="E48" s="227">
        <f>A42</f>
        <v>5</v>
      </c>
      <c r="F48" s="13"/>
      <c r="G48" s="220" t="s">
        <v>0</v>
      </c>
      <c r="H48" s="260"/>
    </row>
    <row r="49" spans="1:8">
      <c r="A49" s="257"/>
      <c r="B49" s="8"/>
      <c r="C49" s="8"/>
      <c r="D49" s="8"/>
      <c r="E49" s="8"/>
      <c r="F49" s="8"/>
      <c r="G49" s="8"/>
      <c r="H49" s="258"/>
    </row>
    <row r="50" spans="1:8" ht="14.25" thickBot="1">
      <c r="A50" s="296" t="s">
        <v>25</v>
      </c>
      <c r="B50" s="261" t="s">
        <v>29</v>
      </c>
      <c r="C50" s="261"/>
      <c r="D50" s="261"/>
      <c r="E50" s="261"/>
      <c r="F50" s="261"/>
      <c r="G50" s="261"/>
      <c r="H50" s="262"/>
    </row>
    <row r="51" spans="1:8">
      <c r="A51" s="12"/>
      <c r="B51" s="12"/>
      <c r="C51" s="12"/>
      <c r="D51" s="12"/>
      <c r="E51" s="12"/>
      <c r="F51" s="12"/>
      <c r="G51" s="12"/>
      <c r="H51" s="12"/>
    </row>
    <row r="52" spans="1:8" ht="18" customHeight="1">
      <c r="A52" s="12"/>
      <c r="B52" s="12"/>
      <c r="C52" s="12"/>
      <c r="D52" s="28"/>
      <c r="E52" s="12"/>
      <c r="F52" s="12"/>
      <c r="G52" s="12"/>
      <c r="H52" s="12"/>
    </row>
    <row r="53" spans="1:8">
      <c r="A53" s="12"/>
      <c r="B53" s="12"/>
      <c r="C53" s="12"/>
      <c r="D53" s="12"/>
      <c r="E53" s="12"/>
      <c r="F53" s="12"/>
      <c r="G53" s="12"/>
      <c r="H53" s="12"/>
    </row>
    <row r="54" spans="1:8">
      <c r="A54" s="314"/>
      <c r="B54" s="314"/>
      <c r="C54" s="12"/>
      <c r="D54" s="12"/>
      <c r="E54" s="12"/>
      <c r="F54" s="12"/>
      <c r="G54" s="12"/>
      <c r="H54" s="12"/>
    </row>
    <row r="55" spans="1:8">
      <c r="A55" s="28"/>
      <c r="B55" s="12"/>
      <c r="C55" s="12"/>
      <c r="D55" s="28"/>
      <c r="E55" s="12"/>
      <c r="F55" s="12"/>
      <c r="G55" s="12"/>
      <c r="H55" s="12"/>
    </row>
    <row r="56" spans="1:8">
      <c r="A56" s="20"/>
      <c r="B56" s="12"/>
      <c r="C56" s="12"/>
      <c r="D56" s="21"/>
      <c r="E56" s="12"/>
      <c r="F56" s="12"/>
      <c r="G56" s="12"/>
      <c r="H56" s="12"/>
    </row>
    <row r="57" spans="1:8">
      <c r="A57" s="28"/>
      <c r="B57" s="12"/>
      <c r="C57" s="12"/>
      <c r="D57" s="28"/>
      <c r="E57" s="12"/>
      <c r="F57" s="12"/>
      <c r="G57" s="28"/>
      <c r="H57" s="12"/>
    </row>
    <row r="58" spans="1:8">
      <c r="A58" s="28"/>
      <c r="B58" s="12"/>
      <c r="C58" s="12"/>
      <c r="D58" s="28"/>
      <c r="E58" s="28"/>
      <c r="F58" s="12"/>
      <c r="G58" s="12"/>
      <c r="H58" s="12"/>
    </row>
    <row r="59" spans="1:8">
      <c r="A59" s="28"/>
      <c r="B59" s="12"/>
      <c r="C59" s="12"/>
      <c r="D59" s="28"/>
      <c r="E59" s="12"/>
      <c r="F59" s="12"/>
      <c r="G59" s="28"/>
      <c r="H59" s="12"/>
    </row>
    <row r="60" spans="1:8">
      <c r="A60" s="19"/>
      <c r="B60" s="12"/>
      <c r="C60" s="12"/>
      <c r="D60" s="21"/>
      <c r="E60" s="12"/>
      <c r="F60" s="12"/>
      <c r="G60" s="12"/>
      <c r="H60" s="12"/>
    </row>
    <row r="61" spans="1:8">
      <c r="A61" s="12"/>
      <c r="B61" s="12"/>
      <c r="C61" s="12"/>
      <c r="D61" s="12"/>
      <c r="E61" s="12"/>
      <c r="F61" s="12"/>
      <c r="G61" s="12"/>
      <c r="H61" s="12"/>
    </row>
    <row r="62" spans="1:8">
      <c r="A62" s="28"/>
      <c r="B62" s="12"/>
      <c r="C62" s="12"/>
      <c r="D62" s="12"/>
      <c r="E62" s="12"/>
      <c r="F62" s="12"/>
      <c r="G62" s="12"/>
      <c r="H62" s="12"/>
    </row>
    <row r="63" spans="1:8">
      <c r="A63" s="22"/>
      <c r="B63" s="12"/>
      <c r="C63" s="12"/>
      <c r="D63" s="12"/>
      <c r="E63" s="12"/>
      <c r="F63" s="12"/>
      <c r="G63" s="12"/>
      <c r="H63" s="12"/>
    </row>
    <row r="64" spans="1:8">
      <c r="A64" s="12"/>
      <c r="B64" s="12"/>
      <c r="C64" s="12"/>
      <c r="D64" s="12"/>
      <c r="E64" s="12"/>
      <c r="F64" s="12"/>
      <c r="G64" s="12"/>
      <c r="H64" s="12"/>
    </row>
    <row r="65" spans="1:8">
      <c r="A65" s="12"/>
      <c r="B65" s="12"/>
      <c r="C65" s="12"/>
      <c r="D65" s="12"/>
      <c r="E65" s="12"/>
      <c r="F65" s="12"/>
      <c r="G65" s="12"/>
      <c r="H65" s="12"/>
    </row>
    <row r="66" spans="1:8">
      <c r="A66" s="12"/>
      <c r="B66" s="12"/>
      <c r="C66" s="12"/>
      <c r="D66" s="12"/>
      <c r="E66" s="12"/>
      <c r="F66" s="12"/>
      <c r="G66" s="12"/>
      <c r="H66" s="12"/>
    </row>
    <row r="67" spans="1:8">
      <c r="A67" s="12"/>
      <c r="B67" s="12"/>
      <c r="C67" s="12"/>
      <c r="D67" s="12"/>
      <c r="E67" s="12"/>
      <c r="F67" s="12"/>
      <c r="G67" s="12"/>
      <c r="H67" s="12"/>
    </row>
    <row r="68" spans="1:8">
      <c r="A68" s="12"/>
      <c r="B68" s="12"/>
      <c r="C68" s="12"/>
      <c r="D68" s="12"/>
      <c r="E68" s="12"/>
      <c r="F68" s="12"/>
      <c r="G68" s="12"/>
      <c r="H68" s="12"/>
    </row>
  </sheetData>
  <mergeCells count="4">
    <mergeCell ref="A54:B54"/>
    <mergeCell ref="B19:C19"/>
    <mergeCell ref="B23:C24"/>
    <mergeCell ref="A35:B36"/>
  </mergeCells>
  <phoneticPr fontId="1"/>
  <pageMargins left="0.31496062992125984" right="0.31496062992125984" top="0.35433070866141736" bottom="0.15748031496062992" header="0.31496062992125984" footer="0.31496062992125984"/>
  <pageSetup paperSize="9" scale="90" orientation="portrait" r:id="rId1"/>
  <headerFooter>
    <oddFooter>&amp;R&amp;"-,斜体"&amp;8水質とエネルギーの最適管理のためのガイドライン　～下水処理場における二軸管理～　（案）　　二軸グラフサンプルファイル（案）　</oddFooter>
  </headerFooter>
  <colBreaks count="1" manualBreakCount="1">
    <brk id="13" max="50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1"/>
  <sheetViews>
    <sheetView view="pageBreakPreview" zoomScale="75" zoomScaleNormal="100" zoomScaleSheetLayoutView="75" workbookViewId="0">
      <selection activeCell="A3" sqref="A3"/>
    </sheetView>
  </sheetViews>
  <sheetFormatPr defaultRowHeight="13.5"/>
  <cols>
    <col min="1" max="1" width="10.25" customWidth="1"/>
    <col min="2" max="2" width="29.375" customWidth="1"/>
    <col min="7" max="7" width="10.25" customWidth="1"/>
    <col min="8" max="8" width="3.625" customWidth="1"/>
  </cols>
  <sheetData>
    <row r="1" spans="1:1" ht="24.75" customHeight="1">
      <c r="A1" s="26" t="s">
        <v>47</v>
      </c>
    </row>
    <row r="2" spans="1:1" ht="17.25">
      <c r="A2" s="26"/>
    </row>
    <row r="3" spans="1:1" ht="17.25">
      <c r="A3" s="26" t="s">
        <v>478</v>
      </c>
    </row>
    <row r="4" spans="1:1" ht="17.25">
      <c r="A4" s="26"/>
    </row>
    <row r="5" spans="1:1">
      <c r="A5" s="31" t="s">
        <v>466</v>
      </c>
    </row>
    <row r="6" spans="1:1">
      <c r="A6" s="31" t="s">
        <v>476</v>
      </c>
    </row>
    <row r="7" spans="1:1">
      <c r="A7" s="31" t="s">
        <v>477</v>
      </c>
    </row>
    <row r="8" spans="1:1">
      <c r="A8" s="31"/>
    </row>
    <row r="9" spans="1:1">
      <c r="A9" s="31" t="s">
        <v>518</v>
      </c>
    </row>
    <row r="10" spans="1:1">
      <c r="A10" s="31" t="s">
        <v>519</v>
      </c>
    </row>
    <row r="11" spans="1:1">
      <c r="A11" s="31" t="s">
        <v>520</v>
      </c>
    </row>
    <row r="12" spans="1:1">
      <c r="A12" s="31"/>
    </row>
    <row r="13" spans="1:1">
      <c r="A13" s="31" t="s">
        <v>480</v>
      </c>
    </row>
    <row r="14" spans="1:1">
      <c r="A14" s="89" t="s">
        <v>479</v>
      </c>
    </row>
    <row r="15" spans="1:1">
      <c r="A15" s="89"/>
    </row>
    <row r="16" spans="1:1">
      <c r="A16" s="89"/>
    </row>
    <row r="17" spans="1:13" ht="21.6" customHeight="1">
      <c r="A17" s="276" t="s">
        <v>472</v>
      </c>
      <c r="B17" s="26" t="s">
        <v>482</v>
      </c>
      <c r="C17" s="300" t="s">
        <v>473</v>
      </c>
    </row>
    <row r="18" spans="1:13" ht="19.5" customHeight="1">
      <c r="A18" s="26"/>
      <c r="B18" s="294" t="s">
        <v>486</v>
      </c>
      <c r="C18" s="277"/>
      <c r="D18" s="5" t="s">
        <v>474</v>
      </c>
      <c r="E18" s="277" t="s">
        <v>474</v>
      </c>
    </row>
    <row r="19" spans="1:13" ht="13.9" customHeight="1">
      <c r="A19" s="26"/>
      <c r="B19" s="26"/>
      <c r="C19" s="277"/>
      <c r="E19" s="277"/>
    </row>
    <row r="20" spans="1:13">
      <c r="B20" s="1"/>
      <c r="C20" s="324" t="s">
        <v>49</v>
      </c>
      <c r="D20" s="325"/>
      <c r="E20" s="326" t="s">
        <v>50</v>
      </c>
      <c r="F20" s="325"/>
    </row>
    <row r="21" spans="1:13" ht="14.25" thickBot="1">
      <c r="B21" s="32" t="s">
        <v>51</v>
      </c>
      <c r="C21" s="322" t="s">
        <v>484</v>
      </c>
      <c r="D21" s="323"/>
      <c r="E21" s="33"/>
      <c r="F21" s="11"/>
    </row>
    <row r="22" spans="1:13" ht="15" thickTop="1">
      <c r="B22" s="34" t="s">
        <v>52</v>
      </c>
      <c r="C22" s="35">
        <v>10000</v>
      </c>
      <c r="D22" s="36" t="s">
        <v>53</v>
      </c>
      <c r="E22" s="37">
        <v>10000</v>
      </c>
      <c r="F22" s="38" t="s">
        <v>53</v>
      </c>
      <c r="J22" s="39"/>
    </row>
    <row r="23" spans="1:13">
      <c r="B23" s="40" t="s">
        <v>54</v>
      </c>
      <c r="C23" s="41">
        <v>80</v>
      </c>
      <c r="D23" s="36" t="s">
        <v>55</v>
      </c>
      <c r="E23" s="42">
        <v>80</v>
      </c>
      <c r="F23" s="36" t="s">
        <v>55</v>
      </c>
    </row>
    <row r="24" spans="1:13">
      <c r="B24" s="40" t="s">
        <v>498</v>
      </c>
      <c r="C24" s="41">
        <v>30</v>
      </c>
      <c r="D24" s="36" t="s">
        <v>55</v>
      </c>
      <c r="E24" s="42">
        <v>30</v>
      </c>
      <c r="F24" s="36" t="s">
        <v>55</v>
      </c>
    </row>
    <row r="25" spans="1:13">
      <c r="B25" s="40" t="s">
        <v>56</v>
      </c>
      <c r="C25" s="43">
        <v>100</v>
      </c>
      <c r="D25" s="36" t="s">
        <v>55</v>
      </c>
      <c r="E25" s="44">
        <v>100</v>
      </c>
      <c r="F25" s="36" t="s">
        <v>55</v>
      </c>
    </row>
    <row r="26" spans="1:13">
      <c r="B26" s="40" t="s">
        <v>57</v>
      </c>
      <c r="C26" s="45">
        <v>20</v>
      </c>
      <c r="D26" s="36" t="s">
        <v>58</v>
      </c>
      <c r="E26" s="46">
        <v>20</v>
      </c>
      <c r="F26" s="36" t="s">
        <v>58</v>
      </c>
    </row>
    <row r="27" spans="1:13">
      <c r="B27" s="40" t="s">
        <v>59</v>
      </c>
      <c r="C27" s="45">
        <v>2000</v>
      </c>
      <c r="D27" s="36" t="s">
        <v>55</v>
      </c>
      <c r="E27" s="46">
        <v>2000</v>
      </c>
      <c r="F27" s="36" t="s">
        <v>55</v>
      </c>
    </row>
    <row r="28" spans="1:13">
      <c r="B28" s="40"/>
      <c r="C28" s="34"/>
      <c r="D28" s="36"/>
      <c r="E28" s="47"/>
      <c r="F28" s="36"/>
    </row>
    <row r="29" spans="1:13">
      <c r="B29" s="40"/>
      <c r="C29" s="34"/>
      <c r="D29" s="36"/>
      <c r="E29" s="47"/>
      <c r="F29" s="36"/>
    </row>
    <row r="30" spans="1:13" ht="14.25" thickBot="1">
      <c r="B30" s="48" t="s">
        <v>60</v>
      </c>
      <c r="C30" s="2"/>
      <c r="D30" s="11"/>
      <c r="E30" s="10"/>
      <c r="F30" s="11"/>
      <c r="I30" s="49"/>
      <c r="J30" s="50"/>
      <c r="K30" s="50"/>
      <c r="L30" s="50"/>
      <c r="M30" s="50"/>
    </row>
    <row r="31" spans="1:13" ht="15" thickTop="1">
      <c r="B31" s="51" t="s">
        <v>63</v>
      </c>
      <c r="C31" s="52">
        <v>750</v>
      </c>
      <c r="D31" s="53" t="s">
        <v>64</v>
      </c>
      <c r="E31" s="54">
        <v>750</v>
      </c>
      <c r="F31" s="53" t="s">
        <v>64</v>
      </c>
      <c r="G31" s="476" t="s">
        <v>528</v>
      </c>
      <c r="I31" s="10"/>
    </row>
    <row r="32" spans="1:13" ht="14.25">
      <c r="B32" s="40" t="s">
        <v>65</v>
      </c>
      <c r="C32" s="55">
        <v>250</v>
      </c>
      <c r="D32" s="36" t="s">
        <v>64</v>
      </c>
      <c r="E32" s="56">
        <v>250</v>
      </c>
      <c r="F32" s="36" t="s">
        <v>64</v>
      </c>
      <c r="G32" s="477" t="s">
        <v>529</v>
      </c>
    </row>
    <row r="33" spans="2:7" ht="14.25">
      <c r="B33" s="40" t="s">
        <v>66</v>
      </c>
      <c r="C33" s="55">
        <v>1000</v>
      </c>
      <c r="D33" s="36" t="s">
        <v>64</v>
      </c>
      <c r="E33" s="56">
        <v>1000</v>
      </c>
      <c r="F33" s="36" t="s">
        <v>64</v>
      </c>
      <c r="G33" s="477" t="s">
        <v>529</v>
      </c>
    </row>
    <row r="34" spans="2:7">
      <c r="B34" s="40"/>
      <c r="C34" s="34"/>
      <c r="D34" s="36"/>
      <c r="E34" s="47"/>
      <c r="F34" s="36"/>
    </row>
    <row r="35" spans="2:7">
      <c r="B35" s="40"/>
      <c r="C35" s="34"/>
      <c r="D35" s="36"/>
      <c r="E35" s="47"/>
      <c r="F35" s="36"/>
    </row>
    <row r="36" spans="2:7" ht="14.25" thickBot="1">
      <c r="B36" s="57" t="s">
        <v>67</v>
      </c>
      <c r="C36" s="58"/>
      <c r="D36" s="59"/>
      <c r="E36" s="60"/>
      <c r="F36" s="59"/>
    </row>
    <row r="37" spans="2:7" ht="14.25" thickTop="1">
      <c r="B37" s="40" t="s">
        <v>68</v>
      </c>
      <c r="C37" s="290">
        <v>15</v>
      </c>
      <c r="D37" s="61" t="s">
        <v>69</v>
      </c>
      <c r="E37" s="291">
        <v>25</v>
      </c>
      <c r="F37" s="61" t="s">
        <v>69</v>
      </c>
    </row>
    <row r="38" spans="2:7">
      <c r="B38" s="40"/>
      <c r="C38" s="62"/>
      <c r="D38" s="61"/>
      <c r="E38" s="10"/>
      <c r="F38" s="11"/>
    </row>
    <row r="39" spans="2:7">
      <c r="B39" s="40"/>
      <c r="C39" s="278"/>
      <c r="D39" s="279"/>
      <c r="E39" s="10"/>
      <c r="F39" s="11"/>
    </row>
    <row r="40" spans="2:7" ht="14.25" thickBot="1">
      <c r="B40" s="280"/>
      <c r="C40" s="281" t="s">
        <v>475</v>
      </c>
      <c r="D40" s="282"/>
      <c r="E40" s="281" t="s">
        <v>475</v>
      </c>
      <c r="F40" s="9"/>
    </row>
    <row r="41" spans="2:7" ht="24.6" customHeight="1" thickBot="1">
      <c r="B41" s="286" t="s">
        <v>70</v>
      </c>
      <c r="C41" s="285">
        <f>'詳細（条件１）'!F176</f>
        <v>28</v>
      </c>
      <c r="D41" s="284" t="s">
        <v>71</v>
      </c>
      <c r="E41" s="283">
        <f>'詳細（条件２）'!F176</f>
        <v>17</v>
      </c>
      <c r="F41" s="284" t="s">
        <v>71</v>
      </c>
    </row>
    <row r="42" spans="2:7">
      <c r="B42" s="39"/>
    </row>
    <row r="43" spans="2:7">
      <c r="B43" s="39"/>
      <c r="D43" s="217"/>
      <c r="E43" s="300" t="s">
        <v>467</v>
      </c>
    </row>
    <row r="44" spans="2:7">
      <c r="B44" s="39"/>
      <c r="D44" s="218"/>
      <c r="E44" s="300" t="s">
        <v>456</v>
      </c>
    </row>
    <row r="45" spans="2:7">
      <c r="B45" s="39"/>
      <c r="D45" s="3"/>
    </row>
    <row r="46" spans="2:7">
      <c r="B46" s="39"/>
      <c r="D46" s="3"/>
    </row>
    <row r="47" spans="2:7">
      <c r="B47" s="39"/>
      <c r="D47" s="3"/>
    </row>
    <row r="48" spans="2:7">
      <c r="B48" s="39"/>
      <c r="D48" s="3"/>
    </row>
    <row r="49" spans="2:7">
      <c r="B49" s="39"/>
    </row>
    <row r="50" spans="2:7">
      <c r="B50" s="39"/>
    </row>
    <row r="51" spans="2:7">
      <c r="B51" s="39"/>
    </row>
    <row r="52" spans="2:7">
      <c r="B52" s="39"/>
    </row>
    <row r="53" spans="2:7">
      <c r="B53" s="39"/>
      <c r="C53" s="292"/>
      <c r="D53" s="293"/>
      <c r="E53" s="293"/>
      <c r="F53" s="293"/>
      <c r="G53" s="293"/>
    </row>
    <row r="54" spans="2:7">
      <c r="B54" s="287"/>
      <c r="C54" s="293"/>
      <c r="D54" s="293"/>
      <c r="E54" s="293"/>
      <c r="F54" s="293"/>
      <c r="G54" s="293"/>
    </row>
    <row r="55" spans="2:7">
      <c r="B55" s="39"/>
      <c r="C55" s="293"/>
      <c r="D55" s="293"/>
      <c r="E55" s="293"/>
      <c r="F55" s="293"/>
      <c r="G55" s="293"/>
    </row>
    <row r="56" spans="2:7">
      <c r="B56" s="39"/>
    </row>
    <row r="57" spans="2:7">
      <c r="B57" s="39"/>
    </row>
    <row r="58" spans="2:7">
      <c r="B58" s="39"/>
    </row>
    <row r="59" spans="2:7">
      <c r="B59" s="39"/>
    </row>
    <row r="60" spans="2:7">
      <c r="B60" s="39"/>
    </row>
    <row r="61" spans="2:7">
      <c r="B61" s="39"/>
    </row>
  </sheetData>
  <mergeCells count="3">
    <mergeCell ref="C21:D21"/>
    <mergeCell ref="C20:D20"/>
    <mergeCell ref="E20:F20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Footer>&amp;R&amp;"-,斜体"&amp;8水質とエネルギーの最適管理のためのガイドライン　～下水処理場における二軸管理～　（案）　　二軸グラフサンプルファイル（案）　計算用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86"/>
  <sheetViews>
    <sheetView view="pageBreakPreview" zoomScaleNormal="100" workbookViewId="0">
      <selection activeCell="X90" sqref="X90:Y90"/>
    </sheetView>
  </sheetViews>
  <sheetFormatPr defaultColWidth="2.875" defaultRowHeight="12.75"/>
  <cols>
    <col min="1" max="5" width="2.875" style="63"/>
    <col min="6" max="6" width="3.25" style="63" bestFit="1" customWidth="1"/>
    <col min="7" max="7" width="2.875" style="63"/>
    <col min="8" max="8" width="6.5" style="63" bestFit="1" customWidth="1"/>
    <col min="9" max="10" width="2.875" style="63"/>
    <col min="11" max="11" width="3.25" style="63" bestFit="1" customWidth="1"/>
    <col min="12" max="24" width="2.875" style="63"/>
    <col min="25" max="25" width="2.875" style="63" customWidth="1"/>
    <col min="26" max="32" width="2.875" style="63"/>
    <col min="33" max="33" width="14.875" style="63" customWidth="1"/>
    <col min="34" max="16384" width="2.875" style="63"/>
  </cols>
  <sheetData>
    <row r="1" spans="1:30" ht="15" customHeight="1">
      <c r="A1" s="465" t="s">
        <v>72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</row>
    <row r="2" spans="1:30" ht="9" customHeight="1">
      <c r="A2" s="64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65"/>
      <c r="R2" s="31"/>
      <c r="S2" s="65"/>
      <c r="T2" s="31"/>
      <c r="U2" s="66"/>
      <c r="V2" s="67"/>
      <c r="W2" s="66"/>
      <c r="X2" s="67"/>
      <c r="Y2" s="66"/>
      <c r="Z2" s="67"/>
      <c r="AA2" s="66"/>
      <c r="AB2" s="67"/>
      <c r="AC2" s="65"/>
      <c r="AD2" s="31"/>
    </row>
    <row r="3" spans="1:30" ht="15.6" customHeight="1">
      <c r="A3" s="64"/>
      <c r="B3" s="31" t="s">
        <v>73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65"/>
      <c r="R3" s="31"/>
      <c r="S3" s="65"/>
      <c r="T3" s="31"/>
      <c r="U3" s="66"/>
      <c r="V3" s="67"/>
      <c r="W3" s="66"/>
      <c r="X3" s="67"/>
      <c r="Y3" s="66"/>
      <c r="Z3" s="67"/>
      <c r="AA3" s="66"/>
      <c r="AB3" s="67"/>
      <c r="AC3" s="65"/>
      <c r="AD3" s="31"/>
    </row>
    <row r="4" spans="1:30" ht="15.6" customHeight="1">
      <c r="A4" s="64"/>
      <c r="B4" s="31" t="s">
        <v>48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65"/>
      <c r="R4" s="31"/>
      <c r="S4" s="65"/>
      <c r="T4" s="31"/>
      <c r="U4" s="66"/>
      <c r="V4" s="67"/>
      <c r="W4" s="66"/>
      <c r="X4" s="67"/>
      <c r="Y4" s="66"/>
      <c r="Z4" s="67"/>
      <c r="AA4" s="66"/>
      <c r="AB4" s="67"/>
      <c r="AC4" s="65"/>
      <c r="AD4" s="31"/>
    </row>
    <row r="5" spans="1:30" ht="15.6" customHeight="1">
      <c r="A5" s="64"/>
      <c r="B5" s="31" t="s">
        <v>74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65"/>
      <c r="R5" s="31"/>
      <c r="S5" s="65"/>
      <c r="T5" s="31"/>
      <c r="U5" s="66"/>
      <c r="V5" s="67"/>
      <c r="W5" s="66"/>
      <c r="X5" s="67"/>
      <c r="Y5" s="66"/>
      <c r="Z5" s="67"/>
      <c r="AA5" s="66"/>
      <c r="AB5" s="67"/>
      <c r="AC5" s="65"/>
      <c r="AD5" s="31"/>
    </row>
    <row r="6" spans="1:30" ht="15.6" customHeight="1">
      <c r="A6" s="64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65"/>
      <c r="R6" s="31"/>
      <c r="S6" s="65"/>
      <c r="T6" s="31"/>
      <c r="U6" s="66"/>
      <c r="V6" s="67"/>
      <c r="W6" s="66"/>
      <c r="X6" s="67"/>
      <c r="Y6" s="66"/>
      <c r="Z6" s="67"/>
      <c r="AA6" s="66"/>
      <c r="AB6" s="67"/>
      <c r="AC6" s="65"/>
      <c r="AD6" s="31"/>
    </row>
    <row r="7" spans="1:30" s="73" customFormat="1" ht="14.25" customHeight="1">
      <c r="A7" s="68" t="s">
        <v>75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70"/>
      <c r="Q7" s="69"/>
      <c r="R7" s="70"/>
      <c r="S7" s="69"/>
      <c r="T7" s="70"/>
      <c r="U7" s="71"/>
      <c r="V7" s="72"/>
      <c r="W7" s="71"/>
      <c r="X7" s="72"/>
      <c r="Y7" s="71"/>
      <c r="Z7" s="72"/>
      <c r="AA7" s="71"/>
      <c r="AB7" s="72"/>
      <c r="AC7" s="69"/>
      <c r="AD7" s="70"/>
    </row>
    <row r="8" spans="1:30" ht="18.600000000000001" customHeight="1">
      <c r="A8" s="64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65"/>
      <c r="R8" s="31"/>
      <c r="S8" s="65"/>
      <c r="T8" s="31"/>
      <c r="U8" s="74"/>
      <c r="V8" s="75"/>
      <c r="W8" s="74"/>
      <c r="X8" s="75"/>
      <c r="Y8" s="74"/>
      <c r="Z8" s="75"/>
      <c r="AA8" s="74"/>
      <c r="AB8" s="75"/>
      <c r="AC8" s="65"/>
      <c r="AD8" s="31"/>
    </row>
    <row r="9" spans="1:30" ht="14.25" customHeight="1">
      <c r="A9" s="76" t="s">
        <v>76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65"/>
      <c r="Q9" s="466" t="s">
        <v>77</v>
      </c>
      <c r="R9" s="466"/>
      <c r="S9" s="31" t="s">
        <v>78</v>
      </c>
      <c r="T9" s="65"/>
      <c r="U9" s="31"/>
      <c r="V9" s="65"/>
      <c r="W9" s="31"/>
      <c r="X9" s="65"/>
      <c r="Y9" s="31"/>
      <c r="Z9" s="65"/>
      <c r="AA9" s="31"/>
      <c r="AB9" s="65"/>
      <c r="AC9" s="31"/>
      <c r="AD9" s="65"/>
    </row>
    <row r="10" spans="1:30" ht="15.75" customHeight="1">
      <c r="A10" s="64"/>
      <c r="B10" s="31" t="s">
        <v>79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467" t="s">
        <v>77</v>
      </c>
      <c r="R10" s="467"/>
      <c r="S10" s="31" t="s">
        <v>80</v>
      </c>
      <c r="T10" s="31"/>
      <c r="U10" s="65"/>
    </row>
    <row r="11" spans="1:30" ht="14.25" customHeight="1">
      <c r="O11" s="31"/>
      <c r="P11" s="31"/>
      <c r="Q11" s="468" t="s">
        <v>77</v>
      </c>
      <c r="R11" s="468"/>
      <c r="S11" s="31" t="s">
        <v>81</v>
      </c>
      <c r="T11" s="31"/>
      <c r="Y11" s="31"/>
      <c r="Z11" s="31"/>
      <c r="AA11" s="31"/>
      <c r="AB11" s="31"/>
      <c r="AC11" s="31"/>
      <c r="AD11" s="31"/>
    </row>
    <row r="12" spans="1:30" s="81" customFormat="1" ht="15.75" customHeight="1">
      <c r="A12" s="77" t="s">
        <v>82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/>
      <c r="R12" s="80"/>
      <c r="S12" s="65" t="s">
        <v>83</v>
      </c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</row>
    <row r="13" spans="1:30" s="81" customFormat="1" ht="15.75" customHeight="1">
      <c r="A13" s="82"/>
      <c r="B13" s="78" t="s">
        <v>52</v>
      </c>
      <c r="C13" s="78"/>
      <c r="D13" s="78"/>
      <c r="E13" s="78"/>
      <c r="F13" s="78"/>
      <c r="G13" s="78"/>
      <c r="H13" s="469">
        <f>'必要送風量の簡易計算（例）パターン⑤の場合'!C22</f>
        <v>10000</v>
      </c>
      <c r="I13" s="470"/>
      <c r="J13" s="471"/>
      <c r="K13" s="78" t="s">
        <v>84</v>
      </c>
      <c r="L13" s="78"/>
      <c r="M13" s="78"/>
      <c r="N13" s="78"/>
      <c r="O13" s="78"/>
      <c r="P13" s="78"/>
      <c r="Q13" s="83"/>
      <c r="R13" s="84"/>
      <c r="S13" s="65" t="s">
        <v>83</v>
      </c>
      <c r="T13" s="78"/>
      <c r="X13" s="63"/>
      <c r="Y13" s="78"/>
      <c r="Z13" s="78"/>
      <c r="AA13" s="78"/>
      <c r="AB13" s="78"/>
      <c r="AC13" s="78"/>
      <c r="AD13" s="78"/>
    </row>
    <row r="14" spans="1:30" s="81" customFormat="1" ht="15.75" customHeight="1">
      <c r="A14" s="82"/>
      <c r="B14" s="78" t="s">
        <v>85</v>
      </c>
      <c r="C14" s="78"/>
      <c r="D14" s="78"/>
      <c r="E14" s="78"/>
      <c r="F14" s="78"/>
      <c r="G14" s="85"/>
      <c r="H14" s="86">
        <f>H13*T24/(G17*T38)</f>
        <v>0.4</v>
      </c>
      <c r="I14" s="78" t="s">
        <v>86</v>
      </c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X14" s="63"/>
      <c r="Y14" s="78"/>
      <c r="Z14" s="78"/>
      <c r="AA14" s="78"/>
      <c r="AB14" s="78"/>
      <c r="AC14" s="78"/>
      <c r="AD14" s="78"/>
    </row>
    <row r="15" spans="1:30" s="81" customFormat="1" ht="15.75" customHeight="1">
      <c r="A15" s="82"/>
      <c r="B15" s="78"/>
      <c r="C15" s="78"/>
      <c r="D15" s="78"/>
      <c r="E15" s="78"/>
      <c r="F15" s="78"/>
      <c r="G15" s="85"/>
      <c r="H15" s="86"/>
      <c r="I15" s="85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X15" s="63"/>
      <c r="Y15" s="78"/>
      <c r="Z15" s="78"/>
      <c r="AA15" s="78"/>
      <c r="AB15" s="78"/>
      <c r="AC15" s="78"/>
      <c r="AD15" s="78"/>
    </row>
    <row r="16" spans="1:30" s="81" customFormat="1" ht="15.75" customHeight="1">
      <c r="A16" s="76" t="s">
        <v>87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78"/>
      <c r="P16" s="78"/>
      <c r="Q16" s="78"/>
      <c r="R16" s="78"/>
      <c r="S16" s="78"/>
      <c r="T16" s="78"/>
      <c r="X16" s="63"/>
      <c r="Y16" s="78"/>
      <c r="Z16" s="78"/>
      <c r="AA16" s="78"/>
      <c r="AB16" s="78"/>
      <c r="AC16" s="78"/>
      <c r="AD16" s="78"/>
    </row>
    <row r="17" spans="1:33" s="81" customFormat="1" ht="15.75" customHeight="1">
      <c r="A17" s="64"/>
      <c r="B17" s="31" t="s">
        <v>88</v>
      </c>
      <c r="C17" s="31"/>
      <c r="D17" s="31"/>
      <c r="E17" s="31"/>
      <c r="F17" s="31"/>
      <c r="G17" s="472">
        <f>'必要送風量の簡易計算（例）パターン⑤の場合'!C33</f>
        <v>1000</v>
      </c>
      <c r="H17" s="473"/>
      <c r="I17" s="31" t="s">
        <v>89</v>
      </c>
      <c r="J17" s="87"/>
      <c r="K17" s="87"/>
      <c r="L17" s="31"/>
      <c r="M17" s="474"/>
      <c r="N17" s="474"/>
      <c r="O17" s="78"/>
      <c r="P17" s="78"/>
      <c r="Q17" s="78"/>
      <c r="R17" s="78"/>
      <c r="S17" s="78"/>
      <c r="T17" s="78"/>
      <c r="X17" s="88"/>
      <c r="Y17" s="78"/>
      <c r="Z17" s="78"/>
      <c r="AA17" s="78"/>
      <c r="AB17" s="78"/>
      <c r="AC17" s="78"/>
      <c r="AD17" s="78"/>
    </row>
    <row r="18" spans="1:33" s="81" customFormat="1" ht="15.75" customHeight="1">
      <c r="A18" s="64"/>
      <c r="B18" s="89" t="s">
        <v>90</v>
      </c>
      <c r="C18" s="31"/>
      <c r="D18" s="31"/>
      <c r="E18" s="31"/>
      <c r="F18" s="31"/>
      <c r="G18" s="63"/>
      <c r="H18" s="63"/>
      <c r="I18" s="31"/>
      <c r="J18" s="87"/>
      <c r="K18" s="87"/>
      <c r="L18" s="458">
        <f>'必要送風量の簡易計算（例）パターン⑤の場合'!C31</f>
        <v>750</v>
      </c>
      <c r="M18" s="459"/>
      <c r="N18" s="31" t="s">
        <v>89</v>
      </c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</row>
    <row r="19" spans="1:33" s="81" customFormat="1" ht="15.75" customHeight="1">
      <c r="A19" s="64"/>
      <c r="B19" s="89" t="s">
        <v>65</v>
      </c>
      <c r="C19" s="31"/>
      <c r="D19" s="31"/>
      <c r="E19" s="31"/>
      <c r="F19" s="31"/>
      <c r="G19" s="90"/>
      <c r="H19" s="91"/>
      <c r="I19" s="31"/>
      <c r="J19" s="87"/>
      <c r="K19" s="87"/>
      <c r="L19" s="460">
        <f>'必要送風量の簡易計算（例）パターン⑤の場合'!C32</f>
        <v>250</v>
      </c>
      <c r="M19" s="461"/>
      <c r="N19" s="31" t="s">
        <v>89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</row>
    <row r="20" spans="1:33" s="81" customFormat="1" ht="15.75" customHeight="1">
      <c r="A20" s="82"/>
      <c r="B20" s="78"/>
      <c r="C20" s="78"/>
      <c r="D20" s="78"/>
      <c r="E20" s="78"/>
      <c r="F20" s="78"/>
      <c r="G20" s="85"/>
      <c r="H20" s="86"/>
      <c r="I20" s="85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</row>
    <row r="21" spans="1:33" s="81" customFormat="1" ht="15.75" customHeight="1">
      <c r="A21" s="77" t="s">
        <v>91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</row>
    <row r="22" spans="1:33" s="81" customFormat="1" ht="15.75" hidden="1" customHeight="1">
      <c r="A22" s="82"/>
      <c r="B22" s="78" t="s">
        <v>92</v>
      </c>
      <c r="C22" s="78"/>
      <c r="D22" s="78"/>
      <c r="E22" s="78"/>
      <c r="F22" s="78"/>
      <c r="G22" s="78"/>
      <c r="H22" s="78"/>
      <c r="I22" s="78" t="s">
        <v>93</v>
      </c>
      <c r="J22" s="78"/>
      <c r="K22" s="78"/>
      <c r="L22" s="78" t="s">
        <v>94</v>
      </c>
      <c r="M22" s="78"/>
      <c r="N22" s="78" t="s">
        <v>95</v>
      </c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</row>
    <row r="23" spans="1:33" s="81" customFormat="1" ht="15.75" hidden="1" customHeight="1">
      <c r="A23" s="82"/>
      <c r="B23" s="78" t="s">
        <v>96</v>
      </c>
      <c r="C23" s="78"/>
      <c r="D23" s="78"/>
      <c r="E23" s="78"/>
      <c r="F23" s="78"/>
      <c r="G23" s="78"/>
      <c r="H23" s="78"/>
      <c r="I23" s="78" t="s">
        <v>93</v>
      </c>
      <c r="J23" s="78"/>
      <c r="K23" s="78"/>
      <c r="L23" s="78" t="s">
        <v>97</v>
      </c>
      <c r="M23" s="78"/>
      <c r="N23" s="78" t="s">
        <v>95</v>
      </c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</row>
    <row r="24" spans="1:33" s="81" customFormat="1" ht="15.75" customHeight="1">
      <c r="A24" s="78"/>
      <c r="B24" s="78" t="s">
        <v>98</v>
      </c>
      <c r="C24" s="78"/>
      <c r="D24" s="78"/>
      <c r="E24" s="78"/>
      <c r="F24" s="78"/>
      <c r="G24" s="78"/>
      <c r="H24" s="78"/>
      <c r="I24" s="78"/>
      <c r="J24" s="78"/>
      <c r="K24" s="78"/>
      <c r="M24" s="78" t="s">
        <v>99</v>
      </c>
      <c r="N24" s="78"/>
      <c r="O24" s="78"/>
      <c r="P24" s="78"/>
      <c r="Q24" s="78"/>
      <c r="R24" s="78"/>
      <c r="S24" s="78" t="s">
        <v>100</v>
      </c>
      <c r="T24" s="462">
        <f>'必要送風量の簡易計算（例）パターン⑤の場合'!C23</f>
        <v>80</v>
      </c>
      <c r="U24" s="462"/>
      <c r="V24" s="78" t="s">
        <v>55</v>
      </c>
      <c r="W24" s="78"/>
      <c r="X24" s="78"/>
      <c r="Y24" s="78"/>
      <c r="Z24" s="78"/>
      <c r="AA24" s="78"/>
      <c r="AB24" s="78"/>
      <c r="AC24" s="78"/>
      <c r="AD24" s="78"/>
    </row>
    <row r="25" spans="1:33" s="81" customFormat="1" ht="15.75" customHeight="1">
      <c r="A25" s="78"/>
      <c r="B25" s="78" t="s">
        <v>101</v>
      </c>
      <c r="C25" s="78"/>
      <c r="D25" s="78"/>
      <c r="E25" s="78"/>
      <c r="F25" s="78"/>
      <c r="G25" s="78"/>
      <c r="H25" s="78"/>
      <c r="I25" s="78"/>
      <c r="J25" s="78"/>
      <c r="K25" s="78"/>
      <c r="M25" s="78" t="s">
        <v>102</v>
      </c>
      <c r="N25" s="78"/>
      <c r="O25" s="78"/>
      <c r="P25" s="78"/>
      <c r="Q25" s="78"/>
      <c r="R25" s="78"/>
      <c r="S25" s="78" t="s">
        <v>100</v>
      </c>
      <c r="T25" s="463">
        <f>T24*0.66</f>
        <v>52.800000000000004</v>
      </c>
      <c r="U25" s="463"/>
      <c r="V25" s="78" t="s">
        <v>103</v>
      </c>
      <c r="W25" s="78"/>
      <c r="X25" s="78"/>
      <c r="Y25" s="78"/>
      <c r="Z25" s="78"/>
      <c r="AA25" s="78"/>
      <c r="AB25" s="78"/>
      <c r="AC25" s="78"/>
      <c r="AD25" s="78"/>
    </row>
    <row r="26" spans="1:33" s="81" customFormat="1" ht="15.75" customHeight="1">
      <c r="A26" s="78"/>
      <c r="B26" s="78" t="s">
        <v>104</v>
      </c>
      <c r="C26" s="78"/>
      <c r="D26" s="78"/>
      <c r="E26" s="78"/>
      <c r="F26" s="78"/>
      <c r="G26" s="78"/>
      <c r="H26" s="78"/>
      <c r="I26" s="78"/>
      <c r="J26" s="78"/>
      <c r="K26" s="78"/>
      <c r="M26" s="78" t="s">
        <v>105</v>
      </c>
      <c r="N26" s="78"/>
      <c r="O26" s="78"/>
      <c r="P26" s="78"/>
      <c r="Q26" s="78"/>
      <c r="R26" s="78"/>
      <c r="S26" s="78" t="s">
        <v>100</v>
      </c>
      <c r="T26" s="462">
        <f>'必要送風量の簡易計算（例）パターン⑤の場合'!C25</f>
        <v>100</v>
      </c>
      <c r="U26" s="462"/>
      <c r="V26" s="78" t="s">
        <v>55</v>
      </c>
      <c r="W26" s="78"/>
      <c r="X26" s="78"/>
      <c r="Y26" s="78"/>
      <c r="Z26" s="78"/>
      <c r="AA26" s="78"/>
      <c r="AB26" s="78"/>
      <c r="AC26" s="78"/>
      <c r="AD26" s="78"/>
    </row>
    <row r="27" spans="1:33" s="81" customFormat="1" ht="15.75" customHeight="1">
      <c r="A27" s="78"/>
      <c r="B27" s="78" t="s">
        <v>106</v>
      </c>
      <c r="C27" s="78"/>
      <c r="D27" s="78"/>
      <c r="E27" s="78"/>
      <c r="F27" s="78"/>
      <c r="G27" s="78"/>
      <c r="H27" s="78"/>
      <c r="I27" s="78"/>
      <c r="J27" s="78"/>
      <c r="K27" s="78"/>
      <c r="M27" s="78" t="s">
        <v>107</v>
      </c>
      <c r="N27" s="78"/>
      <c r="O27" s="78"/>
      <c r="P27" s="78"/>
      <c r="Q27" s="78"/>
      <c r="R27" s="78"/>
      <c r="S27" s="78" t="s">
        <v>100</v>
      </c>
      <c r="T27" s="464">
        <f>'必要送風量の簡易計算（例）パターン⑤の場合'!C24</f>
        <v>30</v>
      </c>
      <c r="U27" s="464"/>
      <c r="V27" s="78" t="s">
        <v>55</v>
      </c>
      <c r="W27" s="78"/>
      <c r="X27" s="78"/>
      <c r="Y27" s="78"/>
      <c r="Z27" s="78"/>
      <c r="AA27" s="78"/>
      <c r="AB27" s="78"/>
      <c r="AC27" s="78"/>
      <c r="AD27" s="78"/>
    </row>
    <row r="28" spans="1:33" s="81" customFormat="1" ht="15.75" customHeight="1">
      <c r="A28" s="78"/>
      <c r="B28" s="78" t="s">
        <v>108</v>
      </c>
      <c r="C28" s="78"/>
      <c r="D28" s="78"/>
      <c r="E28" s="78"/>
      <c r="F28" s="78"/>
      <c r="G28" s="78"/>
      <c r="H28" s="78"/>
      <c r="I28" s="78"/>
      <c r="J28" s="78"/>
      <c r="K28" s="78"/>
      <c r="M28" s="78" t="s">
        <v>109</v>
      </c>
      <c r="N28" s="78"/>
      <c r="O28" s="78"/>
      <c r="P28" s="78"/>
      <c r="Q28" s="78"/>
      <c r="R28" s="78"/>
      <c r="S28" s="78" t="s">
        <v>100</v>
      </c>
      <c r="T28" s="475">
        <f>ROUNDUP(T27*0.7,0)</f>
        <v>21</v>
      </c>
      <c r="U28" s="475"/>
      <c r="V28" s="78" t="s">
        <v>55</v>
      </c>
      <c r="W28" s="78"/>
      <c r="X28" s="92" t="s">
        <v>110</v>
      </c>
      <c r="Y28" s="78"/>
      <c r="Z28" s="78"/>
      <c r="AA28" s="78"/>
      <c r="AB28" s="78"/>
      <c r="AC28" s="78"/>
      <c r="AD28" s="78"/>
      <c r="AG28" s="93" t="s">
        <v>111</v>
      </c>
    </row>
    <row r="29" spans="1:33" s="81" customFormat="1" ht="15" hidden="1" customHeight="1">
      <c r="A29" s="78"/>
      <c r="B29" s="78" t="s">
        <v>112</v>
      </c>
      <c r="C29" s="78"/>
      <c r="D29" s="78"/>
      <c r="E29" s="78"/>
      <c r="F29" s="78"/>
      <c r="G29" s="78"/>
      <c r="H29" s="78"/>
      <c r="I29" s="78" t="s">
        <v>93</v>
      </c>
      <c r="J29" s="94"/>
      <c r="K29" s="94">
        <v>5</v>
      </c>
      <c r="L29" s="78" t="s">
        <v>94</v>
      </c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</row>
    <row r="30" spans="1:33" s="81" customFormat="1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95"/>
      <c r="K30" s="95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</row>
    <row r="31" spans="1:33" s="81" customFormat="1" ht="15.75" customHeight="1">
      <c r="A31" s="77" t="s">
        <v>113</v>
      </c>
      <c r="B31" s="78"/>
      <c r="C31" s="78"/>
      <c r="D31" s="78"/>
      <c r="E31" s="78"/>
      <c r="F31" s="78"/>
      <c r="G31" s="78"/>
      <c r="H31" s="78"/>
      <c r="I31" s="78"/>
      <c r="J31" s="95"/>
      <c r="K31" s="95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</row>
    <row r="32" spans="1:33" s="81" customFormat="1" ht="15.75" customHeight="1">
      <c r="A32" s="78"/>
      <c r="B32" s="78" t="s">
        <v>114</v>
      </c>
      <c r="C32" s="78"/>
      <c r="D32" s="78"/>
      <c r="E32" s="78"/>
      <c r="F32" s="78"/>
      <c r="G32" s="78"/>
      <c r="H32" s="78"/>
      <c r="I32" s="78"/>
      <c r="J32" s="78"/>
      <c r="K32" s="78"/>
      <c r="M32" s="78" t="s">
        <v>115</v>
      </c>
      <c r="N32" s="78"/>
      <c r="O32" s="78"/>
      <c r="P32" s="78"/>
      <c r="Q32" s="78"/>
      <c r="R32" s="78"/>
      <c r="S32" s="78" t="s">
        <v>100</v>
      </c>
      <c r="T32" s="447">
        <v>0</v>
      </c>
      <c r="U32" s="448"/>
      <c r="V32" s="78" t="s">
        <v>55</v>
      </c>
      <c r="W32" s="78"/>
      <c r="X32" s="92" t="s">
        <v>116</v>
      </c>
      <c r="Y32" s="78"/>
      <c r="Z32" s="78"/>
      <c r="AA32" s="78"/>
      <c r="AB32" s="78"/>
      <c r="AC32" s="78"/>
      <c r="AD32" s="78"/>
      <c r="AG32" s="93" t="s">
        <v>117</v>
      </c>
    </row>
    <row r="33" spans="1:33" s="81" customFormat="1" ht="15.75" customHeight="1">
      <c r="A33" s="78"/>
      <c r="B33" s="78" t="s">
        <v>118</v>
      </c>
      <c r="C33" s="78"/>
      <c r="D33" s="78"/>
      <c r="E33" s="78"/>
      <c r="F33" s="78"/>
      <c r="G33" s="78"/>
      <c r="H33" s="78"/>
      <c r="I33" s="78"/>
      <c r="J33" s="78"/>
      <c r="K33" s="78"/>
      <c r="M33" s="78" t="s">
        <v>119</v>
      </c>
      <c r="N33" s="78"/>
      <c r="O33" s="78"/>
      <c r="P33" s="78"/>
      <c r="Q33" s="78"/>
      <c r="R33" s="78"/>
      <c r="S33" s="78" t="s">
        <v>93</v>
      </c>
      <c r="T33" s="455">
        <v>15</v>
      </c>
      <c r="U33" s="456"/>
      <c r="V33" s="78" t="s">
        <v>94</v>
      </c>
      <c r="W33" s="78"/>
      <c r="X33" s="78"/>
      <c r="Y33" s="78"/>
      <c r="Z33" s="78"/>
      <c r="AA33" s="78"/>
      <c r="AB33" s="78"/>
      <c r="AC33" s="78"/>
      <c r="AD33" s="78"/>
    </row>
    <row r="34" spans="1:33" s="81" customFormat="1" ht="15.75" hidden="1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M34" s="78" t="s">
        <v>112</v>
      </c>
      <c r="N34" s="78"/>
      <c r="O34" s="78"/>
      <c r="P34" s="78"/>
      <c r="Q34" s="78"/>
      <c r="R34" s="78"/>
      <c r="S34" s="78" t="s">
        <v>93</v>
      </c>
      <c r="T34" s="448">
        <v>0.5</v>
      </c>
      <c r="U34" s="448"/>
      <c r="V34" s="78" t="s">
        <v>94</v>
      </c>
      <c r="W34" s="78"/>
      <c r="X34" s="78"/>
      <c r="Y34" s="78"/>
      <c r="Z34" s="78"/>
      <c r="AA34" s="78"/>
      <c r="AB34" s="78"/>
      <c r="AC34" s="78"/>
      <c r="AD34" s="78"/>
    </row>
    <row r="35" spans="1:33" s="81" customFormat="1" ht="15.75" customHeight="1">
      <c r="A35" s="78"/>
      <c r="B35" s="78" t="s">
        <v>120</v>
      </c>
      <c r="C35" s="78"/>
      <c r="D35" s="78"/>
      <c r="E35" s="78"/>
      <c r="F35" s="78"/>
      <c r="G35" s="78"/>
      <c r="H35" s="78"/>
      <c r="I35" s="78"/>
      <c r="J35" s="78"/>
      <c r="K35" s="78"/>
      <c r="M35" s="78" t="s">
        <v>121</v>
      </c>
      <c r="N35" s="78"/>
      <c r="O35" s="78"/>
      <c r="P35" s="78"/>
      <c r="Q35" s="78"/>
      <c r="R35" s="78"/>
      <c r="S35" s="78" t="s">
        <v>100</v>
      </c>
      <c r="T35" s="430">
        <v>0</v>
      </c>
      <c r="U35" s="431"/>
      <c r="V35" s="78" t="s">
        <v>55</v>
      </c>
      <c r="W35" s="78"/>
      <c r="X35" s="92" t="s">
        <v>116</v>
      </c>
      <c r="Y35" s="78"/>
      <c r="Z35" s="78"/>
      <c r="AA35" s="78"/>
      <c r="AB35" s="78"/>
      <c r="AC35" s="78"/>
      <c r="AD35" s="78"/>
      <c r="AG35" s="93" t="s">
        <v>117</v>
      </c>
    </row>
    <row r="36" spans="1:33" s="81" customFormat="1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95"/>
      <c r="K36" s="95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</row>
    <row r="37" spans="1:33" s="81" customFormat="1" ht="15.75" customHeight="1">
      <c r="A37" s="77" t="s">
        <v>122</v>
      </c>
      <c r="B37" s="78"/>
      <c r="C37" s="78"/>
      <c r="D37" s="78"/>
      <c r="E37" s="78"/>
      <c r="F37" s="78"/>
      <c r="G37" s="78"/>
      <c r="H37" s="78"/>
      <c r="I37" s="78"/>
      <c r="J37" s="95"/>
      <c r="K37" s="95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</row>
    <row r="38" spans="1:33" s="81" customFormat="1" ht="15.75" customHeight="1">
      <c r="A38" s="78"/>
      <c r="B38" s="96" t="s">
        <v>123</v>
      </c>
      <c r="C38" s="97"/>
      <c r="D38" s="97"/>
      <c r="E38" s="96"/>
      <c r="F38" s="96"/>
      <c r="G38" s="96"/>
      <c r="H38" s="78"/>
      <c r="I38" s="78"/>
      <c r="J38" s="78"/>
      <c r="K38" s="78"/>
      <c r="M38" s="78" t="s">
        <v>124</v>
      </c>
      <c r="N38" s="78"/>
      <c r="O38" s="78"/>
      <c r="P38" s="78"/>
      <c r="Q38" s="78"/>
      <c r="R38" s="78"/>
      <c r="S38" s="78" t="s">
        <v>100</v>
      </c>
      <c r="T38" s="457">
        <f>'必要送風量の簡易計算（例）パターン⑤の場合'!C27</f>
        <v>2000</v>
      </c>
      <c r="U38" s="457"/>
      <c r="V38" s="96" t="s">
        <v>94</v>
      </c>
      <c r="W38" s="96"/>
      <c r="X38" s="78"/>
      <c r="Y38" s="96"/>
      <c r="Z38" s="96"/>
      <c r="AA38" s="78"/>
      <c r="AB38" s="78"/>
      <c r="AC38" s="78"/>
      <c r="AD38" s="78"/>
    </row>
    <row r="39" spans="1:33" s="81" customFormat="1" ht="15.75" customHeight="1">
      <c r="A39" s="78"/>
      <c r="B39" s="96" t="s">
        <v>125</v>
      </c>
      <c r="C39" s="97"/>
      <c r="D39" s="97"/>
      <c r="E39" s="96"/>
      <c r="F39" s="96"/>
      <c r="G39" s="96"/>
      <c r="H39" s="78"/>
      <c r="I39" s="78"/>
      <c r="J39" s="78"/>
      <c r="K39" s="78"/>
      <c r="L39" s="78"/>
      <c r="M39" s="78" t="s">
        <v>126</v>
      </c>
      <c r="N39" s="78"/>
      <c r="O39" s="78"/>
      <c r="P39" s="78"/>
      <c r="Q39" s="78"/>
      <c r="R39" s="78"/>
      <c r="S39" s="78" t="s">
        <v>100</v>
      </c>
      <c r="T39" s="452">
        <v>6000</v>
      </c>
      <c r="U39" s="453"/>
      <c r="V39" s="96" t="s">
        <v>94</v>
      </c>
      <c r="W39" s="96"/>
      <c r="X39" s="78"/>
      <c r="Y39" s="96"/>
      <c r="Z39" s="96"/>
      <c r="AA39" s="78"/>
      <c r="AB39" s="78"/>
      <c r="AC39" s="78"/>
      <c r="AD39" s="78"/>
    </row>
    <row r="40" spans="1:33" s="81" customFormat="1" ht="15.75" customHeight="1">
      <c r="A40" s="78"/>
      <c r="B40" s="98" t="s">
        <v>127</v>
      </c>
      <c r="C40" s="78"/>
      <c r="D40" s="78"/>
      <c r="E40" s="78"/>
      <c r="F40" s="78"/>
      <c r="G40" s="78"/>
      <c r="H40" s="78"/>
      <c r="I40" s="78"/>
      <c r="J40" s="78"/>
      <c r="K40" s="78"/>
      <c r="M40" s="78" t="s">
        <v>128</v>
      </c>
      <c r="N40" s="78"/>
      <c r="O40" s="78"/>
      <c r="P40" s="78"/>
      <c r="Q40" s="78"/>
      <c r="R40" s="78"/>
      <c r="S40" s="78" t="s">
        <v>93</v>
      </c>
      <c r="T40" s="454">
        <f>'必要送風量の簡易計算（例）パターン⑤の場合'!C26</f>
        <v>20</v>
      </c>
      <c r="U40" s="454"/>
      <c r="V40" s="78" t="s">
        <v>129</v>
      </c>
      <c r="W40" s="78"/>
      <c r="X40" s="78"/>
      <c r="Y40" s="78"/>
      <c r="Z40" s="78"/>
      <c r="AA40" s="78"/>
      <c r="AB40" s="78"/>
      <c r="AC40" s="78"/>
      <c r="AD40" s="78"/>
    </row>
    <row r="41" spans="1:33" s="81" customFormat="1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99"/>
      <c r="K41" s="99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</row>
    <row r="42" spans="1:33" s="81" customFormat="1" ht="15.75" customHeight="1">
      <c r="A42" s="82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100"/>
      <c r="Q42" s="100"/>
      <c r="R42" s="100"/>
      <c r="S42" s="100"/>
      <c r="T42" s="100"/>
      <c r="U42" s="100"/>
      <c r="V42" s="78"/>
      <c r="W42" s="78"/>
      <c r="X42" s="78"/>
      <c r="Y42" s="78"/>
      <c r="Z42" s="78"/>
      <c r="AA42" s="78"/>
      <c r="AB42" s="78"/>
      <c r="AC42" s="78"/>
      <c r="AD42" s="78"/>
    </row>
    <row r="43" spans="1:33" s="81" customFormat="1" ht="15.75" customHeight="1">
      <c r="A43" s="101" t="s">
        <v>130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</row>
    <row r="44" spans="1:33" s="81" customFormat="1" ht="15.75" customHeight="1">
      <c r="A44" s="82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</row>
    <row r="45" spans="1:33" s="81" customFormat="1" ht="15.75" customHeight="1">
      <c r="A45" s="78"/>
      <c r="B45" s="78" t="s">
        <v>131</v>
      </c>
      <c r="C45" s="78"/>
      <c r="D45" s="78"/>
      <c r="E45" s="78"/>
      <c r="F45" s="102"/>
      <c r="G45" s="102"/>
      <c r="H45" s="102"/>
      <c r="I45" s="78"/>
      <c r="J45" s="102"/>
      <c r="K45" s="102"/>
      <c r="L45" s="78"/>
      <c r="M45" s="102"/>
      <c r="N45" s="102"/>
      <c r="O45" s="78"/>
      <c r="P45" s="102"/>
      <c r="Q45" s="102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</row>
    <row r="46" spans="1:33" s="81" customFormat="1" ht="15.75" customHeight="1">
      <c r="A46" s="78"/>
      <c r="B46" s="78"/>
      <c r="C46" s="78"/>
      <c r="D46" s="78"/>
      <c r="E46" s="78"/>
      <c r="F46" s="102"/>
      <c r="G46" s="102"/>
      <c r="H46" s="102"/>
      <c r="I46" s="78"/>
      <c r="J46" s="102"/>
      <c r="K46" s="102"/>
      <c r="L46" s="78"/>
      <c r="M46" s="102"/>
      <c r="N46" s="102"/>
      <c r="O46" s="78"/>
      <c r="P46" s="102"/>
      <c r="Q46" s="102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</row>
    <row r="47" spans="1:33" s="81" customFormat="1" ht="15.75" customHeight="1">
      <c r="A47" s="78"/>
      <c r="B47" s="78"/>
      <c r="C47" s="370" t="s">
        <v>132</v>
      </c>
      <c r="D47" s="370"/>
      <c r="E47" s="102" t="s">
        <v>93</v>
      </c>
      <c r="F47" s="78" t="s">
        <v>133</v>
      </c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</row>
    <row r="48" spans="1:33" s="81" customFormat="1" ht="15.75" customHeight="1">
      <c r="A48" s="78"/>
      <c r="B48" s="78"/>
      <c r="C48" s="370" t="s">
        <v>134</v>
      </c>
      <c r="D48" s="370"/>
      <c r="E48" s="102" t="s">
        <v>93</v>
      </c>
      <c r="F48" s="78" t="s">
        <v>135</v>
      </c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</row>
    <row r="49" spans="1:45" s="81" customFormat="1" ht="15.75" customHeight="1">
      <c r="A49" s="78"/>
      <c r="B49" s="78"/>
      <c r="C49" s="370" t="s">
        <v>136</v>
      </c>
      <c r="D49" s="370"/>
      <c r="E49" s="102" t="s">
        <v>93</v>
      </c>
      <c r="F49" s="78" t="s">
        <v>137</v>
      </c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</row>
    <row r="50" spans="1:45" s="81" customFormat="1" ht="15.75" customHeight="1">
      <c r="A50" s="78"/>
      <c r="B50" s="78"/>
      <c r="C50" s="370" t="s">
        <v>138</v>
      </c>
      <c r="D50" s="370"/>
      <c r="E50" s="102" t="s">
        <v>93</v>
      </c>
      <c r="F50" s="78" t="s">
        <v>139</v>
      </c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103"/>
      <c r="W50" s="103"/>
      <c r="X50" s="103"/>
      <c r="Y50" s="103"/>
      <c r="Z50" s="103"/>
      <c r="AA50" s="103"/>
      <c r="AB50" s="103"/>
      <c r="AC50" s="103"/>
      <c r="AD50" s="103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</row>
    <row r="51" spans="1:45" s="81" customFormat="1" ht="15.75" customHeight="1">
      <c r="A51" s="78"/>
      <c r="B51" s="78"/>
      <c r="C51" s="105"/>
      <c r="D51" s="105"/>
      <c r="E51" s="102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</row>
    <row r="52" spans="1:45" s="81" customFormat="1" ht="15.75" customHeight="1">
      <c r="A52" s="77" t="s">
        <v>140</v>
      </c>
      <c r="B52" s="92"/>
      <c r="C52" s="92"/>
      <c r="D52" s="105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</row>
    <row r="53" spans="1:45" s="81" customFormat="1" ht="15">
      <c r="A53" s="78"/>
      <c r="B53" s="92"/>
      <c r="C53" s="92" t="s">
        <v>141</v>
      </c>
      <c r="D53" s="105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</row>
    <row r="54" spans="1:45" s="81" customFormat="1" ht="15.75" customHeight="1">
      <c r="A54" s="78"/>
      <c r="B54" s="78"/>
      <c r="C54" s="78"/>
      <c r="D54" s="78"/>
      <c r="E54" s="105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</row>
    <row r="55" spans="1:45" s="81" customFormat="1" ht="15.75" customHeight="1">
      <c r="A55" s="78"/>
      <c r="B55" s="78"/>
      <c r="C55" s="92"/>
      <c r="D55" s="92" t="s">
        <v>142</v>
      </c>
      <c r="E55" s="92"/>
      <c r="F55" s="92"/>
      <c r="G55" s="106" t="s">
        <v>143</v>
      </c>
      <c r="H55" s="92" t="s">
        <v>144</v>
      </c>
      <c r="I55" s="92"/>
      <c r="J55" s="92"/>
      <c r="K55" s="92"/>
      <c r="L55" s="92"/>
      <c r="M55" s="92"/>
      <c r="N55" s="92"/>
      <c r="O55" s="92"/>
      <c r="P55" s="92"/>
      <c r="Q55" s="92"/>
      <c r="R55" s="92" t="s">
        <v>145</v>
      </c>
      <c r="S55" s="445">
        <f>T24</f>
        <v>80</v>
      </c>
      <c r="T55" s="446"/>
      <c r="U55" s="78" t="s">
        <v>55</v>
      </c>
      <c r="V55" s="78"/>
      <c r="W55" s="92"/>
      <c r="X55" s="92"/>
      <c r="Y55" s="92"/>
      <c r="Z55" s="78"/>
      <c r="AA55" s="78"/>
      <c r="AB55" s="78"/>
      <c r="AC55" s="78"/>
      <c r="AD55" s="78"/>
    </row>
    <row r="56" spans="1:45" s="81" customFormat="1" ht="15.75" customHeight="1">
      <c r="A56" s="78"/>
      <c r="B56" s="78"/>
      <c r="C56" s="92"/>
      <c r="D56" s="92" t="s">
        <v>146</v>
      </c>
      <c r="E56" s="92"/>
      <c r="F56" s="92"/>
      <c r="G56" s="106" t="s">
        <v>143</v>
      </c>
      <c r="H56" s="92" t="s">
        <v>147</v>
      </c>
      <c r="I56" s="92"/>
      <c r="J56" s="92"/>
      <c r="K56" s="92"/>
      <c r="L56" s="92"/>
      <c r="M56" s="92"/>
      <c r="N56" s="92"/>
      <c r="O56" s="92"/>
      <c r="P56" s="92"/>
      <c r="Q56" s="92"/>
      <c r="R56" s="92" t="s">
        <v>145</v>
      </c>
      <c r="S56" s="447">
        <v>0</v>
      </c>
      <c r="T56" s="448"/>
      <c r="U56" s="78" t="s">
        <v>55</v>
      </c>
      <c r="V56" s="78"/>
      <c r="W56" s="92" t="s">
        <v>116</v>
      </c>
      <c r="X56" s="92"/>
      <c r="Y56" s="92"/>
      <c r="Z56" s="78"/>
      <c r="AA56" s="78"/>
      <c r="AB56" s="78"/>
      <c r="AC56" s="78"/>
      <c r="AD56" s="78"/>
    </row>
    <row r="57" spans="1:45" s="81" customFormat="1" ht="15.75" customHeight="1">
      <c r="A57" s="78"/>
      <c r="B57" s="78"/>
      <c r="C57" s="92"/>
      <c r="D57" s="92" t="s">
        <v>148</v>
      </c>
      <c r="E57" s="92"/>
      <c r="F57" s="92"/>
      <c r="G57" s="106" t="s">
        <v>143</v>
      </c>
      <c r="H57" s="92" t="s">
        <v>149</v>
      </c>
      <c r="I57" s="92"/>
      <c r="J57" s="92"/>
      <c r="K57" s="92"/>
      <c r="L57" s="92"/>
      <c r="M57" s="92"/>
      <c r="N57" s="92"/>
      <c r="O57" s="92"/>
      <c r="P57" s="92"/>
      <c r="Q57" s="92"/>
      <c r="R57" s="92" t="s">
        <v>145</v>
      </c>
      <c r="S57" s="402">
        <f>H13</f>
        <v>10000</v>
      </c>
      <c r="T57" s="403"/>
      <c r="U57" s="78" t="s">
        <v>84</v>
      </c>
      <c r="V57" s="78"/>
      <c r="W57" s="78"/>
      <c r="X57" s="92"/>
      <c r="Y57" s="78"/>
      <c r="Z57" s="78"/>
      <c r="AA57" s="78"/>
      <c r="AB57" s="78"/>
      <c r="AC57" s="78"/>
      <c r="AD57" s="78"/>
    </row>
    <row r="58" spans="1:45" s="81" customFormat="1" ht="15.75" customHeight="1">
      <c r="A58" s="78"/>
      <c r="B58" s="78"/>
      <c r="C58" s="92"/>
      <c r="D58" s="92" t="s">
        <v>150</v>
      </c>
      <c r="E58" s="92"/>
      <c r="F58" s="92"/>
      <c r="G58" s="106" t="s">
        <v>151</v>
      </c>
      <c r="H58" s="92" t="s">
        <v>152</v>
      </c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49"/>
      <c r="T58" s="449"/>
      <c r="U58" s="92" t="s">
        <v>153</v>
      </c>
      <c r="V58" s="450">
        <f>T97</f>
        <v>120</v>
      </c>
      <c r="W58" s="451"/>
      <c r="X58" s="78" t="s">
        <v>154</v>
      </c>
      <c r="Y58" s="78"/>
      <c r="Z58" s="107"/>
      <c r="AA58" s="107"/>
      <c r="AB58" s="107"/>
      <c r="AC58" s="107"/>
      <c r="AD58" s="107"/>
    </row>
    <row r="59" spans="1:45" s="81" customFormat="1" ht="15.75" customHeight="1">
      <c r="A59" s="78"/>
      <c r="B59" s="78"/>
      <c r="C59" s="92"/>
      <c r="D59" s="92" t="s">
        <v>155</v>
      </c>
      <c r="E59" s="92"/>
      <c r="F59" s="92"/>
      <c r="G59" s="106" t="s">
        <v>143</v>
      </c>
      <c r="H59" s="92" t="s">
        <v>156</v>
      </c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 t="s">
        <v>153</v>
      </c>
      <c r="V59" s="447">
        <v>0</v>
      </c>
      <c r="W59" s="448"/>
      <c r="X59" s="78" t="s">
        <v>154</v>
      </c>
      <c r="Y59" s="78"/>
      <c r="Z59" s="107"/>
      <c r="AA59" s="107"/>
      <c r="AB59" s="107"/>
      <c r="AC59" s="107"/>
      <c r="AD59" s="107"/>
      <c r="AE59" s="108"/>
      <c r="AF59" s="108"/>
      <c r="AG59" s="93" t="s">
        <v>157</v>
      </c>
    </row>
    <row r="60" spans="1:45" s="81" customFormat="1" ht="15.75" customHeight="1">
      <c r="A60" s="78"/>
      <c r="B60" s="78"/>
      <c r="C60" s="92"/>
      <c r="D60" s="78" t="s">
        <v>158</v>
      </c>
      <c r="E60" s="78"/>
      <c r="F60" s="78"/>
      <c r="G60" s="106" t="s">
        <v>143</v>
      </c>
      <c r="H60" s="78" t="s">
        <v>159</v>
      </c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92" t="s">
        <v>160</v>
      </c>
      <c r="V60" s="437">
        <v>0</v>
      </c>
      <c r="W60" s="438"/>
      <c r="X60" s="92" t="s">
        <v>116</v>
      </c>
      <c r="Y60" s="78"/>
      <c r="Z60" s="78"/>
      <c r="AA60" s="78"/>
      <c r="AB60" s="78"/>
      <c r="AC60" s="78"/>
      <c r="AD60" s="78"/>
      <c r="AG60" s="93" t="s">
        <v>161</v>
      </c>
    </row>
    <row r="61" spans="1:45" s="81" customFormat="1" ht="15.75" customHeight="1">
      <c r="A61" s="78"/>
      <c r="B61" s="78"/>
      <c r="C61" s="92"/>
      <c r="D61" s="92" t="s">
        <v>162</v>
      </c>
      <c r="E61" s="92"/>
      <c r="F61" s="92"/>
      <c r="G61" s="106" t="s">
        <v>163</v>
      </c>
      <c r="H61" s="92" t="s">
        <v>164</v>
      </c>
      <c r="I61" s="92"/>
      <c r="J61" s="92"/>
      <c r="K61" s="92"/>
      <c r="L61" s="92"/>
      <c r="M61" s="92"/>
      <c r="N61" s="92"/>
      <c r="O61" s="92"/>
      <c r="P61" s="92"/>
      <c r="Q61" s="92"/>
      <c r="R61" s="92" t="s">
        <v>153</v>
      </c>
      <c r="S61" s="439">
        <v>0.6</v>
      </c>
      <c r="T61" s="440"/>
      <c r="U61" s="92" t="s">
        <v>165</v>
      </c>
      <c r="V61" s="78"/>
      <c r="W61" s="92"/>
      <c r="X61" s="92"/>
      <c r="Y61" s="92"/>
      <c r="Z61" s="78"/>
      <c r="AA61" s="78"/>
      <c r="AB61" s="78"/>
      <c r="AC61" s="78"/>
      <c r="AD61" s="78"/>
    </row>
    <row r="62" spans="1:45" s="81" customFormat="1" ht="15.75" customHeight="1">
      <c r="A62" s="78"/>
      <c r="B62" s="78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109"/>
      <c r="S62" s="110"/>
      <c r="T62" s="92"/>
      <c r="U62" s="92"/>
      <c r="V62" s="92"/>
      <c r="W62" s="92"/>
      <c r="X62" s="78"/>
      <c r="Y62" s="78"/>
      <c r="Z62" s="78"/>
      <c r="AA62" s="78"/>
      <c r="AB62" s="78"/>
      <c r="AC62" s="78"/>
      <c r="AD62" s="78"/>
    </row>
    <row r="63" spans="1:45" s="115" customFormat="1" ht="15.75" customHeight="1">
      <c r="A63" s="111"/>
      <c r="B63" s="111"/>
      <c r="C63" s="111" t="s">
        <v>166</v>
      </c>
      <c r="D63" s="112"/>
      <c r="E63" s="113"/>
      <c r="F63" s="441">
        <f>S55</f>
        <v>80</v>
      </c>
      <c r="G63" s="441"/>
      <c r="H63" s="113" t="s">
        <v>167</v>
      </c>
      <c r="I63" s="442">
        <f>S56</f>
        <v>0</v>
      </c>
      <c r="J63" s="442"/>
      <c r="K63" s="362" t="s">
        <v>168</v>
      </c>
      <c r="L63" s="362"/>
      <c r="M63" s="443">
        <f>S57</f>
        <v>10000</v>
      </c>
      <c r="N63" s="443"/>
      <c r="O63" s="443"/>
      <c r="P63" s="434" t="s">
        <v>169</v>
      </c>
      <c r="Q63" s="434"/>
      <c r="R63" s="434"/>
      <c r="S63" s="444">
        <f>V58</f>
        <v>120</v>
      </c>
      <c r="T63" s="444"/>
      <c r="U63" s="111" t="s">
        <v>167</v>
      </c>
      <c r="V63" s="114">
        <f>V59</f>
        <v>0</v>
      </c>
      <c r="W63" s="111" t="s">
        <v>168</v>
      </c>
      <c r="Y63" s="404">
        <f>V60</f>
        <v>0</v>
      </c>
      <c r="Z63" s="404"/>
      <c r="AA63" s="434" t="s">
        <v>170</v>
      </c>
      <c r="AB63" s="434"/>
      <c r="AC63" s="396">
        <f>S61</f>
        <v>0.6</v>
      </c>
      <c r="AD63" s="396"/>
      <c r="AE63" s="116"/>
    </row>
    <row r="64" spans="1:45" s="81" customFormat="1" ht="15.75" customHeight="1">
      <c r="A64" s="78"/>
      <c r="B64" s="78"/>
      <c r="C64" s="78"/>
      <c r="D64" s="78" t="s">
        <v>171</v>
      </c>
      <c r="E64" s="435">
        <f>ROUND(((F63-I63)*M63/1000-(S63-V63)*Y63)*AC63,0)</f>
        <v>480</v>
      </c>
      <c r="F64" s="435"/>
      <c r="G64" s="435"/>
      <c r="H64" s="78" t="s">
        <v>172</v>
      </c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</row>
    <row r="65" spans="1:31" s="81" customFormat="1" ht="15.75" customHeight="1">
      <c r="A65" s="78"/>
      <c r="B65" s="78"/>
      <c r="C65" s="78"/>
      <c r="D65" s="78"/>
      <c r="E65" s="117"/>
      <c r="F65" s="11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AA65" s="78"/>
      <c r="AB65" s="78"/>
      <c r="AC65" s="78"/>
      <c r="AD65" s="78"/>
    </row>
    <row r="66" spans="1:31" s="120" customFormat="1" ht="15.75" customHeight="1">
      <c r="A66" s="118" t="s">
        <v>173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</row>
    <row r="67" spans="1:31" s="121" customFormat="1" ht="15.75" customHeight="1">
      <c r="A67" s="92"/>
      <c r="B67" s="92"/>
      <c r="C67" s="92" t="s">
        <v>174</v>
      </c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</row>
    <row r="68" spans="1:31" s="121" customFormat="1" ht="15.75" customHeight="1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</row>
    <row r="69" spans="1:31" s="121" customFormat="1" ht="15.75" customHeight="1">
      <c r="A69" s="92"/>
      <c r="B69" s="92"/>
      <c r="C69" s="122" t="s">
        <v>175</v>
      </c>
      <c r="D69" s="92" t="s">
        <v>176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</row>
    <row r="70" spans="1:31" s="121" customFormat="1" ht="15.75" customHeight="1">
      <c r="A70" s="92"/>
      <c r="B70" s="92"/>
      <c r="C70" s="122" t="s">
        <v>177</v>
      </c>
      <c r="D70" s="123" t="s">
        <v>178</v>
      </c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</row>
    <row r="71" spans="1:31" s="121" customForma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</row>
    <row r="72" spans="1:31" s="121" customFormat="1" ht="15">
      <c r="A72" s="92"/>
      <c r="B72" s="92"/>
      <c r="C72" s="92"/>
      <c r="D72" s="92"/>
      <c r="E72" s="92" t="s">
        <v>179</v>
      </c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</row>
    <row r="73" spans="1:31" s="124" customFormat="1" ht="15">
      <c r="A73" s="110"/>
      <c r="B73" s="110"/>
      <c r="C73" s="110"/>
      <c r="D73" s="110"/>
      <c r="E73" s="110"/>
      <c r="F73" s="110"/>
      <c r="G73" s="110"/>
      <c r="H73" s="110"/>
      <c r="I73" s="110" t="s">
        <v>180</v>
      </c>
      <c r="J73" s="423">
        <f>U78</f>
        <v>10000</v>
      </c>
      <c r="K73" s="423"/>
      <c r="L73" s="423"/>
      <c r="M73" s="110" t="s">
        <v>181</v>
      </c>
      <c r="N73" s="436">
        <f>U76</f>
        <v>21</v>
      </c>
      <c r="O73" s="436"/>
      <c r="P73" s="110" t="s">
        <v>182</v>
      </c>
      <c r="Q73" s="110"/>
      <c r="R73" s="110"/>
      <c r="S73" s="110" t="s">
        <v>171</v>
      </c>
      <c r="T73" s="428">
        <f>ROUND(J73*N73/1000,0)</f>
        <v>210</v>
      </c>
      <c r="U73" s="428"/>
      <c r="V73" s="110" t="s">
        <v>183</v>
      </c>
      <c r="W73" s="110"/>
      <c r="X73" s="110"/>
      <c r="Y73" s="110"/>
      <c r="Z73" s="110"/>
      <c r="AA73" s="110"/>
      <c r="AB73" s="110"/>
      <c r="AC73" s="110"/>
      <c r="AD73" s="110"/>
    </row>
    <row r="74" spans="1:31" s="124" customFormat="1" ht="15">
      <c r="A74" s="110"/>
      <c r="B74" s="110"/>
      <c r="C74" s="110"/>
      <c r="D74" s="110"/>
      <c r="E74" s="110" t="s">
        <v>184</v>
      </c>
      <c r="F74" s="110"/>
      <c r="G74" s="110"/>
      <c r="H74" s="110"/>
      <c r="I74" s="110"/>
      <c r="J74" s="125"/>
      <c r="K74" s="125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</row>
    <row r="75" spans="1:31" s="124" customFormat="1" ht="15.75" customHeight="1">
      <c r="A75" s="110"/>
      <c r="B75" s="110"/>
      <c r="C75" s="110"/>
      <c r="D75" s="110"/>
      <c r="E75" s="110"/>
      <c r="F75" s="110"/>
      <c r="G75" s="110"/>
      <c r="H75" s="110"/>
      <c r="I75" s="110" t="s">
        <v>185</v>
      </c>
      <c r="J75" s="423">
        <f>U78</f>
        <v>10000</v>
      </c>
      <c r="K75" s="423"/>
      <c r="L75" s="423"/>
      <c r="M75" s="110" t="s">
        <v>181</v>
      </c>
      <c r="N75" s="427">
        <f>U77</f>
        <v>0</v>
      </c>
      <c r="O75" s="427"/>
      <c r="P75" s="110" t="s">
        <v>182</v>
      </c>
      <c r="Q75" s="110"/>
      <c r="R75" s="110"/>
      <c r="S75" s="110" t="s">
        <v>171</v>
      </c>
      <c r="T75" s="428">
        <f>J75*N75/1000</f>
        <v>0</v>
      </c>
      <c r="U75" s="428"/>
      <c r="V75" s="110" t="s">
        <v>183</v>
      </c>
      <c r="W75" s="110"/>
      <c r="X75" s="110"/>
      <c r="Y75" s="110"/>
      <c r="Z75" s="110"/>
      <c r="AA75" s="110"/>
      <c r="AB75" s="110"/>
      <c r="AC75" s="110"/>
      <c r="AD75" s="110"/>
    </row>
    <row r="76" spans="1:31" s="81" customFormat="1" ht="15.75" customHeight="1">
      <c r="A76" s="78"/>
      <c r="B76" s="78"/>
      <c r="C76" s="78"/>
      <c r="D76" s="78" t="s">
        <v>186</v>
      </c>
      <c r="E76" s="78"/>
      <c r="F76" s="78"/>
      <c r="G76" s="106" t="s">
        <v>143</v>
      </c>
      <c r="H76" s="78" t="s">
        <v>108</v>
      </c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 t="s">
        <v>145</v>
      </c>
      <c r="U76" s="429">
        <f>T28</f>
        <v>21</v>
      </c>
      <c r="V76" s="429"/>
      <c r="W76" s="78" t="s">
        <v>55</v>
      </c>
      <c r="X76" s="78"/>
      <c r="Y76" s="78"/>
      <c r="Z76" s="78"/>
      <c r="AA76" s="78"/>
      <c r="AB76" s="78"/>
      <c r="AC76" s="78"/>
      <c r="AD76" s="78"/>
      <c r="AE76" s="78"/>
    </row>
    <row r="77" spans="1:31" s="81" customFormat="1" ht="15.75" customHeight="1">
      <c r="A77" s="78"/>
      <c r="B77" s="78"/>
      <c r="C77" s="78"/>
      <c r="D77" s="78" t="s">
        <v>187</v>
      </c>
      <c r="E77" s="78"/>
      <c r="F77" s="78"/>
      <c r="G77" s="106" t="s">
        <v>143</v>
      </c>
      <c r="H77" s="78" t="s">
        <v>120</v>
      </c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 t="s">
        <v>145</v>
      </c>
      <c r="U77" s="430">
        <f>T35</f>
        <v>0</v>
      </c>
      <c r="V77" s="431"/>
      <c r="W77" s="78" t="s">
        <v>55</v>
      </c>
      <c r="X77" s="78"/>
      <c r="Y77" s="78"/>
      <c r="Z77" s="78"/>
      <c r="AA77" s="78"/>
      <c r="AB77" s="78"/>
      <c r="AC77" s="78"/>
      <c r="AD77" s="78"/>
      <c r="AE77" s="78"/>
    </row>
    <row r="78" spans="1:31" s="81" customFormat="1" ht="15.75" customHeight="1">
      <c r="A78" s="78"/>
      <c r="B78" s="78"/>
      <c r="C78" s="92"/>
      <c r="D78" s="92" t="s">
        <v>188</v>
      </c>
      <c r="E78" s="92"/>
      <c r="F78" s="92"/>
      <c r="G78" s="106" t="s">
        <v>143</v>
      </c>
      <c r="H78" s="92" t="s">
        <v>149</v>
      </c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 t="s">
        <v>145</v>
      </c>
      <c r="U78" s="432">
        <f>H13</f>
        <v>10000</v>
      </c>
      <c r="V78" s="433"/>
      <c r="W78" s="78" t="s">
        <v>84</v>
      </c>
      <c r="X78" s="78"/>
      <c r="Y78" s="78"/>
      <c r="Z78" s="92"/>
      <c r="AA78" s="78"/>
      <c r="AB78" s="78"/>
      <c r="AC78" s="78"/>
      <c r="AD78" s="78"/>
      <c r="AE78" s="78"/>
    </row>
    <row r="79" spans="1:31" s="81" customFormat="1" ht="15.75" customHeight="1">
      <c r="A79" s="78"/>
      <c r="B79" s="78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78"/>
      <c r="Z79" s="78"/>
      <c r="AA79" s="78"/>
      <c r="AB79" s="78"/>
      <c r="AC79" s="78"/>
      <c r="AD79" s="78"/>
    </row>
    <row r="80" spans="1:31" s="124" customFormat="1" ht="15.75" customHeight="1">
      <c r="A80" s="110"/>
      <c r="B80" s="110"/>
      <c r="C80" s="122" t="s">
        <v>189</v>
      </c>
      <c r="D80" s="110" t="s">
        <v>190</v>
      </c>
      <c r="E80" s="110"/>
      <c r="F80" s="110"/>
      <c r="G80" s="110"/>
      <c r="H80" s="110"/>
      <c r="I80" s="125"/>
      <c r="J80" s="125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</row>
    <row r="81" spans="1:30" s="129" customFormat="1" ht="15.75" customHeight="1">
      <c r="A81" s="126"/>
      <c r="B81" s="126"/>
      <c r="C81" s="126"/>
      <c r="D81" s="126"/>
      <c r="E81" s="126"/>
      <c r="F81" s="126" t="s">
        <v>191</v>
      </c>
      <c r="G81" s="126"/>
      <c r="H81" s="126"/>
      <c r="I81" s="126"/>
      <c r="J81" s="127"/>
      <c r="K81" s="127"/>
      <c r="L81" s="126"/>
      <c r="M81" s="126"/>
      <c r="N81" s="126"/>
      <c r="O81" s="128">
        <v>8</v>
      </c>
      <c r="P81" s="126" t="s">
        <v>192</v>
      </c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</row>
    <row r="82" spans="1:30" s="129" customFormat="1" ht="15.75" customHeight="1">
      <c r="A82" s="126"/>
      <c r="B82" s="126"/>
      <c r="C82" s="126"/>
      <c r="D82" s="126"/>
      <c r="E82" s="126"/>
      <c r="F82" s="126"/>
      <c r="G82" s="126"/>
      <c r="H82" s="126"/>
      <c r="I82" s="126"/>
      <c r="J82" s="127"/>
      <c r="K82" s="127"/>
      <c r="L82" s="126"/>
      <c r="M82" s="126"/>
      <c r="N82" s="126"/>
      <c r="O82" s="128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</row>
    <row r="83" spans="1:30" s="124" customFormat="1" ht="15.75" customHeight="1">
      <c r="A83" s="110"/>
      <c r="B83" s="110"/>
      <c r="C83" s="110"/>
      <c r="D83" s="110"/>
      <c r="E83" s="110" t="s">
        <v>193</v>
      </c>
      <c r="F83" s="110"/>
      <c r="G83" s="110"/>
      <c r="H83" s="110"/>
      <c r="I83" s="126" t="s">
        <v>171</v>
      </c>
      <c r="J83" s="110" t="s">
        <v>194</v>
      </c>
      <c r="K83" s="110"/>
      <c r="L83" s="110"/>
      <c r="M83" s="110"/>
      <c r="N83" s="125"/>
      <c r="O83" s="125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</row>
    <row r="84" spans="1:30" s="129" customFormat="1" ht="15.75" customHeight="1">
      <c r="A84" s="126"/>
      <c r="B84" s="126"/>
      <c r="C84" s="126"/>
      <c r="D84" s="126"/>
      <c r="E84" s="126"/>
      <c r="F84" s="126"/>
      <c r="G84" s="126"/>
      <c r="H84" s="126"/>
      <c r="I84" s="126" t="s">
        <v>171</v>
      </c>
      <c r="J84" s="130" t="s">
        <v>195</v>
      </c>
      <c r="K84" s="417">
        <f>X87</f>
        <v>0.5</v>
      </c>
      <c r="L84" s="417"/>
      <c r="M84" s="126" t="s">
        <v>181</v>
      </c>
      <c r="N84" s="415">
        <f>X91</f>
        <v>52.800000000000004</v>
      </c>
      <c r="O84" s="414"/>
      <c r="P84" s="126" t="s">
        <v>196</v>
      </c>
      <c r="Q84" s="417">
        <f>X88</f>
        <v>0.95</v>
      </c>
      <c r="R84" s="417"/>
      <c r="S84" s="126" t="s">
        <v>197</v>
      </c>
      <c r="T84" s="426">
        <f>T26</f>
        <v>100</v>
      </c>
      <c r="U84" s="414"/>
      <c r="V84" s="126" t="s">
        <v>167</v>
      </c>
      <c r="W84" s="417">
        <f>X89</f>
        <v>0.04</v>
      </c>
      <c r="X84" s="417"/>
      <c r="Y84" s="126" t="s">
        <v>181</v>
      </c>
      <c r="Z84" s="414">
        <f>X90</f>
        <v>0.08</v>
      </c>
      <c r="AA84" s="414"/>
      <c r="AB84" s="126"/>
      <c r="AC84" s="126"/>
      <c r="AD84" s="126"/>
    </row>
    <row r="85" spans="1:30" s="133" customFormat="1" ht="15.75" customHeight="1">
      <c r="A85" s="131"/>
      <c r="B85" s="131"/>
      <c r="C85" s="131"/>
      <c r="D85" s="131"/>
      <c r="E85" s="131"/>
      <c r="F85" s="131"/>
      <c r="G85" s="131"/>
      <c r="H85" s="131"/>
      <c r="I85" s="131"/>
      <c r="J85" s="132"/>
      <c r="K85" s="132" t="s">
        <v>181</v>
      </c>
      <c r="L85" s="413">
        <f>X92</f>
        <v>2000</v>
      </c>
      <c r="M85" s="422"/>
      <c r="N85" s="131" t="s">
        <v>168</v>
      </c>
      <c r="O85" s="131"/>
      <c r="P85" s="423">
        <f>X94</f>
        <v>10000</v>
      </c>
      <c r="Q85" s="424"/>
      <c r="R85" s="424"/>
      <c r="S85" s="131" t="s">
        <v>198</v>
      </c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</row>
    <row r="86" spans="1:30" s="129" customFormat="1" ht="15.75" customHeight="1">
      <c r="A86" s="126"/>
      <c r="B86" s="126"/>
      <c r="C86" s="126"/>
      <c r="D86" s="126"/>
      <c r="E86" s="126"/>
      <c r="F86" s="126"/>
      <c r="G86" s="126"/>
      <c r="H86" s="126"/>
      <c r="I86" s="126" t="s">
        <v>171</v>
      </c>
      <c r="J86" s="415">
        <f>ROUND((K84*N84+Q84*T84-W84*Z84*L85)*P85/1000,-1)</f>
        <v>1150</v>
      </c>
      <c r="K86" s="415"/>
      <c r="L86" s="126" t="s">
        <v>199</v>
      </c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</row>
    <row r="87" spans="1:30" s="129" customFormat="1" ht="15.75" customHeight="1">
      <c r="A87" s="126"/>
      <c r="B87" s="126"/>
      <c r="C87" s="126"/>
      <c r="D87" s="134" t="s">
        <v>200</v>
      </c>
      <c r="E87" s="134"/>
      <c r="F87" s="134"/>
      <c r="G87" s="106" t="s">
        <v>143</v>
      </c>
      <c r="H87" s="135" t="s">
        <v>201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7" t="s">
        <v>145</v>
      </c>
      <c r="X87" s="425">
        <v>0.5</v>
      </c>
      <c r="Y87" s="425"/>
      <c r="Z87" s="136" t="s">
        <v>202</v>
      </c>
      <c r="AA87" s="136"/>
      <c r="AB87" s="127"/>
      <c r="AC87" s="126"/>
      <c r="AD87" s="126"/>
    </row>
    <row r="88" spans="1:30" s="129" customFormat="1" ht="15.75" customHeight="1">
      <c r="A88" s="126"/>
      <c r="B88" s="126"/>
      <c r="C88" s="126"/>
      <c r="D88" s="134" t="s">
        <v>203</v>
      </c>
      <c r="E88" s="134"/>
      <c r="F88" s="134"/>
      <c r="G88" s="106" t="s">
        <v>143</v>
      </c>
      <c r="H88" s="135" t="s">
        <v>204</v>
      </c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7" t="s">
        <v>145</v>
      </c>
      <c r="X88" s="425">
        <v>0.95</v>
      </c>
      <c r="Y88" s="425"/>
      <c r="Z88" s="136" t="s">
        <v>205</v>
      </c>
      <c r="AA88" s="136"/>
      <c r="AB88" s="127"/>
      <c r="AC88" s="126"/>
      <c r="AD88" s="126"/>
    </row>
    <row r="89" spans="1:30" s="129" customFormat="1" ht="15.75" customHeight="1">
      <c r="A89" s="126"/>
      <c r="B89" s="126"/>
      <c r="C89" s="126"/>
      <c r="D89" s="134" t="s">
        <v>206</v>
      </c>
      <c r="E89" s="134"/>
      <c r="F89" s="134"/>
      <c r="G89" s="106" t="s">
        <v>143</v>
      </c>
      <c r="H89" s="138" t="s">
        <v>207</v>
      </c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7" t="s">
        <v>145</v>
      </c>
      <c r="X89" s="425">
        <v>0.04</v>
      </c>
      <c r="Y89" s="425"/>
      <c r="Z89" s="136" t="s">
        <v>208</v>
      </c>
      <c r="AA89" s="136"/>
      <c r="AB89" s="127"/>
      <c r="AC89" s="126"/>
      <c r="AD89" s="126"/>
    </row>
    <row r="90" spans="1:30" s="129" customFormat="1" ht="15.75" customHeight="1">
      <c r="A90" s="126"/>
      <c r="B90" s="126"/>
      <c r="C90" s="126"/>
      <c r="D90" s="134" t="s">
        <v>209</v>
      </c>
      <c r="E90" s="134"/>
      <c r="F90" s="134"/>
      <c r="G90" s="106" t="s">
        <v>143</v>
      </c>
      <c r="H90" s="139" t="s">
        <v>210</v>
      </c>
      <c r="I90" s="136"/>
      <c r="J90" s="136"/>
      <c r="K90" s="136"/>
      <c r="L90" s="136"/>
      <c r="M90" s="137"/>
      <c r="N90" s="140"/>
      <c r="O90" s="136"/>
      <c r="P90" s="136"/>
      <c r="Q90" s="127"/>
      <c r="R90" s="126"/>
      <c r="S90" s="126"/>
      <c r="T90" s="126"/>
      <c r="U90" s="126"/>
      <c r="V90" s="126"/>
      <c r="W90" s="126" t="s">
        <v>145</v>
      </c>
      <c r="X90" s="418">
        <f>ROUND(L18/H13,2)</f>
        <v>0.08</v>
      </c>
      <c r="Y90" s="418"/>
      <c r="Z90" s="126" t="s">
        <v>211</v>
      </c>
      <c r="AA90" s="126"/>
      <c r="AB90" s="126"/>
      <c r="AC90" s="126"/>
      <c r="AD90" s="126"/>
    </row>
    <row r="91" spans="1:30" s="81" customFormat="1" ht="15.75" customHeight="1">
      <c r="A91" s="78"/>
      <c r="B91" s="78"/>
      <c r="C91" s="92"/>
      <c r="D91" s="92" t="s">
        <v>212</v>
      </c>
      <c r="E91" s="92"/>
      <c r="F91" s="92"/>
      <c r="G91" s="106" t="s">
        <v>213</v>
      </c>
      <c r="H91" s="78" t="s">
        <v>101</v>
      </c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 t="s">
        <v>145</v>
      </c>
      <c r="X91" s="419">
        <f>T25</f>
        <v>52.800000000000004</v>
      </c>
      <c r="Y91" s="420"/>
      <c r="Z91" s="78" t="s">
        <v>55</v>
      </c>
      <c r="AA91" s="78"/>
      <c r="AB91" s="78"/>
      <c r="AC91" s="78"/>
      <c r="AD91" s="78"/>
    </row>
    <row r="92" spans="1:30" s="81" customFormat="1" ht="15.75" customHeight="1">
      <c r="A92" s="78"/>
      <c r="B92" s="78"/>
      <c r="C92" s="78"/>
      <c r="D92" s="78" t="s">
        <v>214</v>
      </c>
      <c r="E92" s="96"/>
      <c r="F92" s="97"/>
      <c r="G92" s="106" t="s">
        <v>143</v>
      </c>
      <c r="H92" s="96" t="s">
        <v>123</v>
      </c>
      <c r="I92" s="96"/>
      <c r="J92" s="96"/>
      <c r="K92" s="96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 t="s">
        <v>145</v>
      </c>
      <c r="X92" s="419">
        <f>T38</f>
        <v>2000</v>
      </c>
      <c r="Y92" s="419"/>
      <c r="Z92" s="96" t="s">
        <v>215</v>
      </c>
      <c r="AA92" s="96"/>
      <c r="AB92" s="78"/>
      <c r="AC92" s="96"/>
      <c r="AD92" s="96"/>
    </row>
    <row r="93" spans="1:30" s="81" customFormat="1" ht="15.75" customHeight="1">
      <c r="A93" s="78"/>
      <c r="B93" s="78"/>
      <c r="C93" s="78"/>
      <c r="D93" s="78" t="s">
        <v>216</v>
      </c>
      <c r="E93" s="78"/>
      <c r="F93" s="78"/>
      <c r="G93" s="106" t="s">
        <v>213</v>
      </c>
      <c r="H93" s="78" t="s">
        <v>104</v>
      </c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 t="s">
        <v>217</v>
      </c>
      <c r="X93" s="419">
        <f>T26</f>
        <v>100</v>
      </c>
      <c r="Y93" s="420"/>
      <c r="Z93" s="78" t="s">
        <v>55</v>
      </c>
      <c r="AA93" s="78"/>
      <c r="AB93" s="78"/>
      <c r="AC93" s="78"/>
      <c r="AD93" s="78"/>
    </row>
    <row r="94" spans="1:30" s="81" customFormat="1" ht="15.75" customHeight="1">
      <c r="A94" s="78"/>
      <c r="B94" s="78"/>
      <c r="C94" s="92"/>
      <c r="D94" s="92" t="s">
        <v>218</v>
      </c>
      <c r="E94" s="92"/>
      <c r="F94" s="92"/>
      <c r="G94" s="106" t="s">
        <v>213</v>
      </c>
      <c r="H94" s="92" t="s">
        <v>149</v>
      </c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 t="s">
        <v>217</v>
      </c>
      <c r="X94" s="421">
        <f>H13</f>
        <v>10000</v>
      </c>
      <c r="Y94" s="421"/>
      <c r="Z94" s="78" t="s">
        <v>84</v>
      </c>
      <c r="AA94" s="78"/>
      <c r="AB94" s="78"/>
      <c r="AC94" s="78"/>
      <c r="AD94" s="78"/>
    </row>
    <row r="95" spans="1:30" s="81" customFormat="1" ht="15.75" customHeight="1">
      <c r="A95" s="78"/>
      <c r="B95" s="78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141"/>
      <c r="V95" s="141"/>
      <c r="W95" s="78"/>
      <c r="X95" s="78"/>
      <c r="Y95" s="78"/>
      <c r="Z95" s="78"/>
      <c r="AA95" s="78"/>
      <c r="AB95" s="78"/>
      <c r="AC95" s="78"/>
      <c r="AD95" s="78"/>
    </row>
    <row r="96" spans="1:30" s="129" customFormat="1" ht="15.75" customHeight="1">
      <c r="A96" s="126"/>
      <c r="B96" s="126"/>
      <c r="C96" s="126"/>
      <c r="D96" s="126"/>
      <c r="E96" s="126" t="s">
        <v>219</v>
      </c>
      <c r="F96" s="126"/>
      <c r="G96" s="126"/>
      <c r="H96" s="126"/>
      <c r="I96" s="126"/>
      <c r="J96" s="130"/>
      <c r="K96" s="130"/>
      <c r="L96" s="126"/>
      <c r="M96" s="126"/>
      <c r="N96" s="415">
        <f>J86</f>
        <v>1150</v>
      </c>
      <c r="O96" s="415"/>
      <c r="P96" s="126" t="s">
        <v>181</v>
      </c>
      <c r="Q96" s="414">
        <f>O81/100</f>
        <v>0.08</v>
      </c>
      <c r="R96" s="414"/>
      <c r="S96" s="126" t="s">
        <v>171</v>
      </c>
      <c r="T96" s="422">
        <f>ROUND(N96*Q96,-1)</f>
        <v>90</v>
      </c>
      <c r="U96" s="422"/>
      <c r="V96" s="126" t="s">
        <v>183</v>
      </c>
      <c r="W96" s="126"/>
      <c r="X96" s="126"/>
      <c r="Y96" s="126"/>
      <c r="Z96" s="126"/>
      <c r="AA96" s="126"/>
      <c r="AB96" s="126"/>
      <c r="AC96" s="126"/>
      <c r="AD96" s="126"/>
    </row>
    <row r="97" spans="1:30" s="129" customFormat="1" ht="15.75" customHeight="1">
      <c r="A97" s="126"/>
      <c r="B97" s="126"/>
      <c r="C97" s="126"/>
      <c r="D97" s="126"/>
      <c r="E97" s="126" t="s">
        <v>220</v>
      </c>
      <c r="F97" s="126"/>
      <c r="G97" s="126"/>
      <c r="H97" s="126"/>
      <c r="I97" s="126"/>
      <c r="J97" s="126"/>
      <c r="K97" s="414">
        <f>T73</f>
        <v>210</v>
      </c>
      <c r="L97" s="414"/>
      <c r="M97" s="126" t="s">
        <v>167</v>
      </c>
      <c r="N97" s="415">
        <f>U77</f>
        <v>0</v>
      </c>
      <c r="O97" s="414"/>
      <c r="P97" s="127" t="s">
        <v>167</v>
      </c>
      <c r="Q97" s="414">
        <f>ROUND(T96,1)</f>
        <v>90</v>
      </c>
      <c r="R97" s="414"/>
      <c r="S97" s="130" t="s">
        <v>171</v>
      </c>
      <c r="T97" s="379">
        <f>K97-N97-Q97</f>
        <v>120</v>
      </c>
      <c r="U97" s="379"/>
      <c r="V97" s="126" t="s">
        <v>183</v>
      </c>
      <c r="W97" s="126"/>
      <c r="X97" s="126"/>
      <c r="Y97" s="126"/>
      <c r="Z97" s="126"/>
      <c r="AA97" s="126"/>
      <c r="AB97" s="126"/>
      <c r="AC97" s="126"/>
      <c r="AD97" s="126"/>
    </row>
    <row r="98" spans="1:30" s="129" customFormat="1" ht="15.75" customHeight="1">
      <c r="A98" s="126"/>
      <c r="B98" s="126"/>
      <c r="C98" s="126"/>
      <c r="D98" s="126"/>
      <c r="E98" s="126"/>
      <c r="F98" s="126"/>
      <c r="G98" s="126"/>
      <c r="H98" s="126"/>
      <c r="I98" s="126"/>
      <c r="J98" s="130"/>
      <c r="K98" s="130"/>
      <c r="L98" s="126"/>
      <c r="M98" s="126"/>
      <c r="N98" s="127"/>
      <c r="O98" s="127"/>
      <c r="P98" s="126"/>
      <c r="Q98" s="130"/>
      <c r="R98" s="130"/>
      <c r="S98" s="126"/>
      <c r="T98" s="130"/>
      <c r="U98" s="130"/>
      <c r="V98" s="126"/>
      <c r="W98" s="126"/>
      <c r="X98" s="126"/>
      <c r="Y98" s="126"/>
      <c r="Z98" s="126"/>
      <c r="AA98" s="126"/>
      <c r="AB98" s="126"/>
      <c r="AC98" s="126"/>
      <c r="AD98" s="126"/>
    </row>
    <row r="99" spans="1:30" s="129" customFormat="1" ht="15.75" customHeight="1">
      <c r="A99" s="126"/>
      <c r="B99" s="126"/>
      <c r="C99" s="416" t="s">
        <v>221</v>
      </c>
      <c r="D99" s="416"/>
      <c r="E99" s="417">
        <v>4.57</v>
      </c>
      <c r="F99" s="417"/>
      <c r="G99" s="126" t="s">
        <v>181</v>
      </c>
      <c r="H99" s="414">
        <f>T97</f>
        <v>120</v>
      </c>
      <c r="I99" s="414"/>
      <c r="J99" s="126"/>
      <c r="K99" s="127"/>
      <c r="L99" s="127"/>
      <c r="M99" s="126"/>
      <c r="N99" s="130"/>
      <c r="O99" s="130"/>
      <c r="P99" s="126"/>
      <c r="Q99" s="130"/>
      <c r="R99" s="130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</row>
    <row r="100" spans="1:30" s="129" customFormat="1" ht="15.75" customHeight="1">
      <c r="A100" s="126"/>
      <c r="B100" s="126"/>
      <c r="C100" s="126"/>
      <c r="D100" s="126" t="s">
        <v>171</v>
      </c>
      <c r="E100" s="404">
        <f>ROUND(E99*H99,0)</f>
        <v>548</v>
      </c>
      <c r="F100" s="404"/>
      <c r="G100" s="404"/>
      <c r="H100" s="78" t="s">
        <v>172</v>
      </c>
      <c r="I100" s="126"/>
      <c r="J100" s="130"/>
      <c r="K100" s="130"/>
      <c r="L100" s="126"/>
      <c r="M100" s="126"/>
      <c r="N100" s="127"/>
      <c r="O100" s="127"/>
      <c r="P100" s="126"/>
      <c r="Q100" s="130"/>
      <c r="R100" s="130"/>
      <c r="S100" s="126"/>
      <c r="T100" s="130"/>
      <c r="U100" s="130"/>
      <c r="V100" s="126"/>
      <c r="W100" s="126"/>
      <c r="X100" s="126"/>
      <c r="Y100" s="126"/>
      <c r="Z100" s="126"/>
      <c r="AA100" s="126"/>
      <c r="AB100" s="126"/>
      <c r="AC100" s="126"/>
      <c r="AD100" s="126"/>
    </row>
    <row r="101" spans="1:30" s="129" customFormat="1" ht="15.75" customHeight="1">
      <c r="A101" s="126"/>
      <c r="B101" s="126"/>
      <c r="C101" s="126"/>
      <c r="D101" s="126"/>
      <c r="E101" s="127"/>
      <c r="F101" s="127"/>
      <c r="G101" s="78"/>
      <c r="H101" s="126"/>
      <c r="I101" s="126"/>
      <c r="J101" s="130"/>
      <c r="K101" s="130"/>
      <c r="L101" s="126"/>
      <c r="M101" s="126"/>
      <c r="N101" s="127"/>
      <c r="O101" s="127"/>
      <c r="P101" s="126"/>
      <c r="Q101" s="130"/>
      <c r="R101" s="130"/>
      <c r="S101" s="126"/>
      <c r="T101" s="130"/>
      <c r="U101" s="130"/>
      <c r="V101" s="126"/>
      <c r="W101" s="126"/>
      <c r="X101" s="126"/>
      <c r="Y101" s="126"/>
      <c r="Z101" s="126"/>
      <c r="AA101" s="126"/>
      <c r="AB101" s="126"/>
      <c r="AC101" s="126"/>
      <c r="AD101" s="126"/>
    </row>
    <row r="102" spans="1:30" s="129" customFormat="1" ht="15.75" customHeight="1">
      <c r="A102" s="142" t="s">
        <v>222</v>
      </c>
      <c r="B102" s="126"/>
      <c r="C102" s="126"/>
      <c r="D102" s="126"/>
      <c r="E102" s="126"/>
      <c r="F102" s="126"/>
      <c r="G102" s="126"/>
      <c r="H102" s="126"/>
      <c r="I102" s="126"/>
      <c r="J102" s="130"/>
      <c r="K102" s="130"/>
      <c r="L102" s="126"/>
      <c r="M102" s="126"/>
      <c r="N102" s="127"/>
      <c r="O102" s="127"/>
      <c r="P102" s="126"/>
      <c r="Q102" s="130"/>
      <c r="R102" s="130"/>
      <c r="S102" s="126"/>
      <c r="T102" s="130"/>
      <c r="U102" s="130"/>
      <c r="V102" s="126"/>
      <c r="W102" s="126"/>
      <c r="X102" s="126"/>
      <c r="Y102" s="126"/>
      <c r="Z102" s="126"/>
      <c r="AA102" s="126"/>
      <c r="AB102" s="126"/>
      <c r="AC102" s="126"/>
      <c r="AD102" s="126"/>
    </row>
    <row r="103" spans="1:30" s="129" customFormat="1" ht="15.75" customHeight="1">
      <c r="A103" s="126"/>
      <c r="B103" s="126"/>
      <c r="C103" s="126" t="s">
        <v>223</v>
      </c>
      <c r="D103" s="126"/>
      <c r="E103" s="126"/>
      <c r="F103" s="126"/>
      <c r="G103" s="126"/>
      <c r="H103" s="126"/>
      <c r="I103" s="126"/>
      <c r="J103" s="130"/>
      <c r="K103" s="130"/>
      <c r="L103" s="126"/>
      <c r="M103" s="126"/>
      <c r="N103" s="127"/>
      <c r="O103" s="127"/>
      <c r="P103" s="126"/>
      <c r="Q103" s="130"/>
      <c r="R103" s="130"/>
      <c r="S103" s="126"/>
      <c r="T103" s="130"/>
      <c r="U103" s="130"/>
      <c r="V103" s="126"/>
      <c r="W103" s="126"/>
      <c r="X103" s="126"/>
      <c r="Y103" s="126"/>
      <c r="Z103" s="126"/>
      <c r="AA103" s="126"/>
      <c r="AB103" s="126"/>
      <c r="AC103" s="126"/>
      <c r="AD103" s="126"/>
    </row>
    <row r="104" spans="1:30" s="129" customFormat="1" ht="15.75" customHeight="1">
      <c r="A104" s="126"/>
      <c r="B104" s="126"/>
      <c r="C104" s="126"/>
      <c r="D104" s="126"/>
      <c r="E104" s="126"/>
      <c r="F104" s="126"/>
      <c r="G104" s="126"/>
      <c r="H104" s="126"/>
      <c r="I104" s="126"/>
      <c r="J104" s="130"/>
      <c r="K104" s="130"/>
      <c r="L104" s="126"/>
      <c r="M104" s="126"/>
      <c r="N104" s="127"/>
      <c r="O104" s="127"/>
      <c r="P104" s="126"/>
      <c r="Q104" s="130"/>
      <c r="R104" s="130"/>
      <c r="S104" s="126"/>
      <c r="T104" s="130"/>
      <c r="U104" s="130"/>
      <c r="V104" s="126"/>
      <c r="W104" s="126"/>
      <c r="X104" s="126"/>
      <c r="Y104" s="126"/>
      <c r="Z104" s="126"/>
      <c r="AA104" s="126"/>
      <c r="AB104" s="126"/>
      <c r="AC104" s="126"/>
      <c r="AD104" s="126"/>
    </row>
    <row r="105" spans="1:30" s="129" customFormat="1" ht="15.75" customHeight="1">
      <c r="A105" s="126"/>
      <c r="B105" s="126"/>
      <c r="C105" s="126"/>
      <c r="D105" s="92" t="s">
        <v>224</v>
      </c>
      <c r="E105" s="92"/>
      <c r="F105" s="92"/>
      <c r="G105" s="106" t="s">
        <v>143</v>
      </c>
      <c r="H105" s="143" t="s">
        <v>225</v>
      </c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126" t="s">
        <v>145</v>
      </c>
      <c r="V105" s="405">
        <v>0.1</v>
      </c>
      <c r="W105" s="406"/>
      <c r="X105" s="92" t="s">
        <v>226</v>
      </c>
      <c r="Y105" s="126"/>
      <c r="Z105" s="126"/>
      <c r="AA105" s="126"/>
      <c r="AB105" s="126"/>
      <c r="AC105" s="126"/>
      <c r="AD105" s="126"/>
    </row>
    <row r="106" spans="1:30" s="129" customFormat="1" ht="15.75" customHeight="1">
      <c r="A106" s="126"/>
      <c r="B106" s="126"/>
      <c r="C106" s="126"/>
      <c r="D106" s="126" t="s">
        <v>227</v>
      </c>
      <c r="E106" s="126"/>
      <c r="F106" s="126"/>
      <c r="G106" s="106" t="s">
        <v>143</v>
      </c>
      <c r="H106" s="126" t="s">
        <v>228</v>
      </c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 t="s">
        <v>145</v>
      </c>
      <c r="V106" s="407">
        <f>L18</f>
        <v>750</v>
      </c>
      <c r="W106" s="408"/>
      <c r="X106" s="31" t="s">
        <v>89</v>
      </c>
      <c r="Y106" s="126"/>
      <c r="Z106" s="126"/>
      <c r="AA106" s="126"/>
      <c r="AB106" s="126"/>
      <c r="AC106" s="126"/>
      <c r="AD106" s="126"/>
    </row>
    <row r="107" spans="1:30" s="129" customFormat="1" ht="15.75" customHeight="1">
      <c r="A107" s="126"/>
      <c r="B107" s="126"/>
      <c r="C107" s="126"/>
      <c r="D107" s="126" t="s">
        <v>229</v>
      </c>
      <c r="E107" s="126"/>
      <c r="F107" s="126"/>
      <c r="G107" s="106" t="s">
        <v>143</v>
      </c>
      <c r="H107" s="144" t="s">
        <v>230</v>
      </c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 t="s">
        <v>145</v>
      </c>
      <c r="V107" s="409">
        <f>L110</f>
        <v>1600</v>
      </c>
      <c r="W107" s="409"/>
      <c r="X107" s="92" t="s">
        <v>94</v>
      </c>
      <c r="Y107" s="92"/>
      <c r="Z107" s="126"/>
      <c r="AA107" s="126"/>
      <c r="AB107" s="126"/>
      <c r="AC107" s="126"/>
      <c r="AD107" s="126"/>
    </row>
    <row r="108" spans="1:30" s="129" customFormat="1" ht="15.75" customHeight="1">
      <c r="A108" s="126"/>
      <c r="B108" s="126"/>
      <c r="C108" s="126"/>
      <c r="D108" s="126"/>
      <c r="E108" s="126"/>
      <c r="F108" s="126"/>
      <c r="G108" s="126"/>
      <c r="H108" s="126" t="s">
        <v>231</v>
      </c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410"/>
      <c r="V108" s="411"/>
      <c r="W108" s="31"/>
      <c r="X108" s="126"/>
      <c r="Y108" s="126"/>
      <c r="Z108" s="126"/>
      <c r="AA108" s="126"/>
      <c r="AB108" s="126"/>
      <c r="AC108" s="126"/>
      <c r="AD108" s="126"/>
    </row>
    <row r="109" spans="1:30" s="121" customFormat="1" ht="5.2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</row>
    <row r="110" spans="1:30" s="121" customFormat="1" ht="15.75" customHeight="1">
      <c r="A110" s="92"/>
      <c r="B110" s="92"/>
      <c r="C110" s="92"/>
      <c r="D110" s="92" t="s">
        <v>232</v>
      </c>
      <c r="E110" s="92"/>
      <c r="F110" s="92"/>
      <c r="G110" s="412">
        <v>0.8</v>
      </c>
      <c r="H110" s="412"/>
      <c r="I110" s="92" t="s">
        <v>233</v>
      </c>
      <c r="J110" s="92"/>
      <c r="K110" s="92"/>
      <c r="L110" s="413">
        <f>0.8*T38</f>
        <v>1600</v>
      </c>
      <c r="M110" s="413"/>
      <c r="N110" s="92" t="s">
        <v>94</v>
      </c>
      <c r="O110" s="92"/>
      <c r="P110" s="92"/>
      <c r="Q110" s="92"/>
      <c r="R110" s="92"/>
      <c r="S110" s="92"/>
      <c r="T110" s="92"/>
      <c r="U110" s="145"/>
      <c r="V110" s="145"/>
      <c r="W110" s="92"/>
      <c r="X110" s="92"/>
      <c r="Y110" s="92"/>
      <c r="Z110" s="92"/>
      <c r="AA110" s="92"/>
      <c r="AB110" s="92"/>
      <c r="AC110" s="92"/>
      <c r="AD110" s="92"/>
    </row>
    <row r="111" spans="1:30" s="121" customFormat="1" ht="15.75" customHeight="1">
      <c r="A111" s="92"/>
      <c r="B111" s="92"/>
      <c r="C111" s="92"/>
      <c r="D111" s="92"/>
      <c r="E111" s="92"/>
      <c r="F111" s="92"/>
      <c r="G111" s="146"/>
      <c r="H111" s="146"/>
      <c r="I111" s="92"/>
      <c r="J111" s="92"/>
      <c r="K111" s="92"/>
      <c r="L111" s="92"/>
      <c r="M111" s="92"/>
      <c r="N111" s="145"/>
      <c r="O111" s="145"/>
      <c r="P111" s="145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</row>
    <row r="112" spans="1:30" s="115" customFormat="1" ht="15.75" customHeight="1">
      <c r="A112" s="111"/>
      <c r="B112" s="112"/>
      <c r="D112" s="111" t="s">
        <v>234</v>
      </c>
      <c r="E112" s="107" t="s">
        <v>235</v>
      </c>
      <c r="F112" s="397">
        <f>V105</f>
        <v>0.1</v>
      </c>
      <c r="G112" s="396"/>
      <c r="H112" s="111" t="s">
        <v>181</v>
      </c>
      <c r="I112" s="380">
        <f>V106</f>
        <v>750</v>
      </c>
      <c r="J112" s="380"/>
      <c r="K112" s="398"/>
      <c r="L112" s="111" t="s">
        <v>181</v>
      </c>
      <c r="M112" s="375">
        <f>L110</f>
        <v>1600</v>
      </c>
      <c r="N112" s="375"/>
      <c r="O112" s="375"/>
      <c r="P112" s="111" t="s">
        <v>181</v>
      </c>
      <c r="Q112" s="147" t="s">
        <v>236</v>
      </c>
      <c r="R112" s="111"/>
    </row>
    <row r="113" spans="1:30" s="115" customFormat="1" ht="15.75" customHeight="1">
      <c r="A113" s="111"/>
      <c r="B113" s="111"/>
      <c r="D113" s="111"/>
      <c r="E113" s="113" t="s">
        <v>237</v>
      </c>
      <c r="F113" s="399">
        <f>ROUND(F112*I112*M112/1000,0)</f>
        <v>120</v>
      </c>
      <c r="G113" s="399"/>
      <c r="H113" s="399"/>
      <c r="I113" s="111" t="s">
        <v>172</v>
      </c>
      <c r="J113" s="148"/>
      <c r="K113" s="111"/>
      <c r="L113" s="111"/>
      <c r="M113" s="111"/>
      <c r="N113" s="111"/>
      <c r="O113" s="111"/>
      <c r="P113" s="111"/>
      <c r="Q113" s="111"/>
      <c r="R113" s="111"/>
    </row>
    <row r="114" spans="1:30" s="121" customFormat="1" ht="15.75" customHeight="1">
      <c r="A114" s="96"/>
      <c r="B114" s="96"/>
      <c r="C114" s="96"/>
      <c r="D114" s="92"/>
      <c r="E114" s="92"/>
      <c r="F114" s="92"/>
      <c r="G114" s="92"/>
      <c r="H114" s="92"/>
      <c r="I114" s="92"/>
      <c r="J114" s="92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149"/>
      <c r="AD114" s="96"/>
    </row>
    <row r="115" spans="1:30" s="115" customFormat="1" ht="15.75" customHeight="1">
      <c r="A115" s="142" t="s">
        <v>238</v>
      </c>
      <c r="B115" s="111"/>
      <c r="C115" s="111"/>
      <c r="D115" s="113"/>
      <c r="E115" s="150"/>
      <c r="F115" s="150"/>
      <c r="G115" s="111"/>
      <c r="H115" s="148"/>
      <c r="I115" s="148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</row>
    <row r="116" spans="1:30" s="115" customFormat="1" ht="15.75" customHeight="1">
      <c r="A116" s="111"/>
      <c r="B116" s="111"/>
      <c r="C116" s="78" t="s">
        <v>239</v>
      </c>
      <c r="D116" s="78"/>
      <c r="E116" s="150"/>
      <c r="F116" s="150"/>
      <c r="G116" s="111"/>
      <c r="H116" s="148"/>
      <c r="I116" s="148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</row>
    <row r="117" spans="1:30" s="115" customFormat="1" ht="15.75" customHeight="1">
      <c r="A117" s="111"/>
      <c r="B117" s="111"/>
      <c r="C117" s="78"/>
      <c r="D117" s="78"/>
      <c r="E117" s="150"/>
      <c r="F117" s="150"/>
      <c r="G117" s="111"/>
      <c r="H117" s="148"/>
      <c r="I117" s="148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</row>
    <row r="118" spans="1:30" s="115" customFormat="1" ht="15.75" customHeight="1">
      <c r="A118" s="111"/>
      <c r="B118" s="111"/>
      <c r="C118" s="111" t="s">
        <v>240</v>
      </c>
      <c r="D118" s="113"/>
      <c r="E118" s="150"/>
      <c r="F118" s="150"/>
      <c r="G118" s="106" t="s">
        <v>143</v>
      </c>
      <c r="H118" s="111" t="s">
        <v>241</v>
      </c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26" t="s">
        <v>145</v>
      </c>
      <c r="V118" s="400">
        <v>1</v>
      </c>
      <c r="W118" s="401"/>
      <c r="X118" s="92" t="s">
        <v>94</v>
      </c>
      <c r="Y118" s="126"/>
      <c r="Z118" s="126"/>
      <c r="AA118" s="126"/>
      <c r="AB118" s="126"/>
      <c r="AC118" s="126"/>
      <c r="AD118" s="111"/>
    </row>
    <row r="119" spans="1:30" s="115" customFormat="1" ht="15.75" customHeight="1">
      <c r="A119" s="111"/>
      <c r="B119" s="111"/>
      <c r="C119" s="111" t="s">
        <v>242</v>
      </c>
      <c r="D119" s="113"/>
      <c r="E119" s="150"/>
      <c r="F119" s="150"/>
      <c r="G119" s="106" t="s">
        <v>143</v>
      </c>
      <c r="H119" s="111" t="s">
        <v>243</v>
      </c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26" t="s">
        <v>145</v>
      </c>
      <c r="V119" s="402">
        <f>H13</f>
        <v>10000</v>
      </c>
      <c r="W119" s="403"/>
      <c r="X119" s="78" t="s">
        <v>244</v>
      </c>
      <c r="Y119" s="126"/>
      <c r="Z119" s="126"/>
      <c r="AA119" s="126"/>
      <c r="AB119" s="126"/>
      <c r="AC119" s="126"/>
      <c r="AD119" s="111"/>
    </row>
    <row r="120" spans="1:30" s="115" customFormat="1" ht="15.75" customHeight="1">
      <c r="A120" s="111"/>
      <c r="B120" s="111"/>
      <c r="C120" s="111" t="s">
        <v>245</v>
      </c>
      <c r="D120" s="113"/>
      <c r="E120" s="150"/>
      <c r="F120" s="150"/>
      <c r="G120" s="106" t="s">
        <v>143</v>
      </c>
      <c r="H120" s="111" t="s">
        <v>246</v>
      </c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26" t="s">
        <v>145</v>
      </c>
      <c r="V120" s="391">
        <f>E125</f>
        <v>5000</v>
      </c>
      <c r="W120" s="392"/>
      <c r="X120" s="78" t="s">
        <v>244</v>
      </c>
      <c r="Y120" s="126"/>
      <c r="Z120" s="126"/>
      <c r="AA120" s="126"/>
      <c r="AB120" s="126"/>
      <c r="AC120" s="126"/>
      <c r="AD120" s="111"/>
    </row>
    <row r="121" spans="1:30" s="115" customFormat="1" ht="15.75" customHeight="1">
      <c r="A121" s="111"/>
      <c r="B121" s="111"/>
      <c r="C121" s="111" t="s">
        <v>247</v>
      </c>
      <c r="D121" s="113"/>
      <c r="E121" s="150"/>
      <c r="F121" s="150"/>
      <c r="G121" s="106" t="s">
        <v>143</v>
      </c>
      <c r="H121" s="111" t="s">
        <v>248</v>
      </c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26" t="s">
        <v>145</v>
      </c>
      <c r="V121" s="393">
        <f>L136</f>
        <v>0</v>
      </c>
      <c r="W121" s="393"/>
      <c r="X121" s="78" t="s">
        <v>244</v>
      </c>
      <c r="Y121" s="92"/>
      <c r="Z121" s="126"/>
      <c r="AA121" s="126"/>
      <c r="AB121" s="126"/>
      <c r="AC121" s="126"/>
      <c r="AD121" s="111"/>
    </row>
    <row r="122" spans="1:30" s="115" customFormat="1" ht="9" customHeight="1">
      <c r="A122" s="111"/>
      <c r="B122" s="111"/>
      <c r="C122" s="111"/>
      <c r="D122" s="113"/>
      <c r="E122" s="150"/>
      <c r="F122" s="150"/>
      <c r="G122" s="106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26"/>
      <c r="V122" s="151"/>
      <c r="W122" s="151"/>
      <c r="X122" s="78"/>
      <c r="Y122" s="92"/>
      <c r="Z122" s="126"/>
      <c r="AA122" s="126"/>
      <c r="AB122" s="126"/>
      <c r="AC122" s="126"/>
      <c r="AD122" s="111"/>
    </row>
    <row r="123" spans="1:30" s="115" customFormat="1" ht="15.75" customHeight="1">
      <c r="A123" s="111"/>
      <c r="B123" s="111"/>
      <c r="C123" s="362" t="s">
        <v>249</v>
      </c>
      <c r="D123" s="362"/>
      <c r="E123" s="382" t="s">
        <v>242</v>
      </c>
      <c r="F123" s="382"/>
      <c r="G123" s="106" t="s">
        <v>250</v>
      </c>
      <c r="H123" s="362" t="s">
        <v>251</v>
      </c>
      <c r="I123" s="362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26"/>
      <c r="V123" s="151"/>
      <c r="W123" s="151"/>
      <c r="X123" s="78"/>
      <c r="Y123" s="92"/>
      <c r="Z123" s="126"/>
      <c r="AA123" s="126"/>
      <c r="AB123" s="126"/>
      <c r="AC123" s="126"/>
      <c r="AD123" s="111"/>
    </row>
    <row r="124" spans="1:30" s="115" customFormat="1" ht="15.75" customHeight="1">
      <c r="A124" s="111"/>
      <c r="B124" s="111"/>
      <c r="C124" s="111"/>
      <c r="D124" s="113" t="s">
        <v>252</v>
      </c>
      <c r="E124" s="394">
        <f>V119</f>
        <v>10000</v>
      </c>
      <c r="F124" s="394"/>
      <c r="G124" s="106" t="s">
        <v>250</v>
      </c>
      <c r="H124" s="395">
        <f>F133</f>
        <v>0.5</v>
      </c>
      <c r="I124" s="396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26"/>
      <c r="V124" s="151"/>
      <c r="W124" s="151"/>
      <c r="X124" s="78"/>
      <c r="Y124" s="92"/>
      <c r="Z124" s="126"/>
      <c r="AA124" s="126"/>
      <c r="AB124" s="126"/>
      <c r="AC124" s="126"/>
      <c r="AD124" s="111"/>
    </row>
    <row r="125" spans="1:30" s="115" customFormat="1" ht="15.75" customHeight="1">
      <c r="A125" s="111"/>
      <c r="B125" s="111"/>
      <c r="C125" s="111"/>
      <c r="D125" s="113" t="s">
        <v>252</v>
      </c>
      <c r="E125" s="375">
        <f>E124*H124</f>
        <v>5000</v>
      </c>
      <c r="F125" s="375"/>
      <c r="G125" s="106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26"/>
      <c r="V125" s="151"/>
      <c r="W125" s="151"/>
      <c r="X125" s="78"/>
      <c r="Y125" s="92"/>
      <c r="Z125" s="126"/>
      <c r="AA125" s="126"/>
      <c r="AB125" s="126"/>
      <c r="AC125" s="126"/>
      <c r="AD125" s="111"/>
    </row>
    <row r="126" spans="1:30" s="115" customFormat="1" ht="9" customHeight="1">
      <c r="A126" s="111"/>
      <c r="B126" s="111"/>
      <c r="C126" s="111"/>
      <c r="D126" s="113"/>
      <c r="E126" s="150"/>
      <c r="F126" s="150"/>
      <c r="G126" s="106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26"/>
      <c r="V126" s="151"/>
      <c r="W126" s="151"/>
      <c r="X126" s="78"/>
      <c r="Y126" s="92"/>
      <c r="Z126" s="126"/>
      <c r="AA126" s="126"/>
      <c r="AB126" s="126"/>
      <c r="AC126" s="126"/>
      <c r="AD126" s="111"/>
    </row>
    <row r="127" spans="1:30" s="115" customFormat="1" ht="15.75" customHeight="1">
      <c r="A127" s="111"/>
      <c r="B127" s="111"/>
      <c r="C127" s="111" t="s">
        <v>251</v>
      </c>
      <c r="D127" s="113"/>
      <c r="E127" s="150"/>
      <c r="F127" s="150"/>
      <c r="G127" s="106" t="s">
        <v>143</v>
      </c>
      <c r="H127" s="111" t="s">
        <v>253</v>
      </c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26"/>
      <c r="V127" s="151"/>
      <c r="W127" s="151"/>
      <c r="X127" s="78"/>
      <c r="Y127" s="92"/>
      <c r="Z127" s="126"/>
      <c r="AA127" s="126"/>
      <c r="AB127" s="126"/>
      <c r="AC127" s="126"/>
      <c r="AD127" s="111"/>
    </row>
    <row r="128" spans="1:30" s="115" customFormat="1" ht="7.5" customHeight="1">
      <c r="A128" s="111"/>
      <c r="B128" s="111"/>
      <c r="C128" s="111"/>
      <c r="D128" s="113"/>
      <c r="E128" s="150"/>
      <c r="F128" s="150"/>
      <c r="G128" s="106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26"/>
      <c r="V128" s="151"/>
      <c r="W128" s="151"/>
      <c r="X128" s="78"/>
      <c r="Y128" s="92"/>
      <c r="Z128" s="126"/>
      <c r="AA128" s="126"/>
      <c r="AB128" s="126"/>
      <c r="AC128" s="126"/>
      <c r="AD128" s="111"/>
    </row>
    <row r="129" spans="1:30" s="115" customFormat="1" ht="15.75" customHeight="1">
      <c r="A129" s="111"/>
      <c r="B129" s="111"/>
      <c r="C129" s="362" t="s">
        <v>251</v>
      </c>
      <c r="D129" s="362"/>
      <c r="E129" s="382" t="s">
        <v>252</v>
      </c>
      <c r="F129" s="150"/>
      <c r="G129" s="110"/>
      <c r="H129" s="152" t="s">
        <v>254</v>
      </c>
      <c r="I129" s="110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26"/>
      <c r="V129" s="151"/>
      <c r="W129" s="151"/>
      <c r="X129" s="78"/>
      <c r="Y129" s="92"/>
      <c r="Z129" s="126"/>
      <c r="AA129" s="126"/>
      <c r="AB129" s="126"/>
      <c r="AC129" s="126"/>
      <c r="AD129" s="111"/>
    </row>
    <row r="130" spans="1:30" s="115" customFormat="1" ht="15.75" customHeight="1">
      <c r="A130" s="111"/>
      <c r="B130" s="111"/>
      <c r="C130" s="362"/>
      <c r="D130" s="362"/>
      <c r="E130" s="382"/>
      <c r="F130" s="386" t="s">
        <v>255</v>
      </c>
      <c r="G130" s="386"/>
      <c r="H130" s="153" t="s">
        <v>256</v>
      </c>
      <c r="I130" s="387" t="s">
        <v>254</v>
      </c>
      <c r="J130" s="387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26"/>
      <c r="V130" s="151"/>
      <c r="W130" s="151"/>
      <c r="X130" s="78"/>
      <c r="Y130" s="92"/>
      <c r="Z130" s="126"/>
      <c r="AA130" s="126"/>
      <c r="AB130" s="126"/>
      <c r="AC130" s="126"/>
      <c r="AD130" s="111"/>
    </row>
    <row r="131" spans="1:30" s="115" customFormat="1" ht="15.75" customHeight="1">
      <c r="A131" s="111"/>
      <c r="B131" s="111"/>
      <c r="C131" s="113"/>
      <c r="D131" s="113"/>
      <c r="E131" s="382" t="s">
        <v>252</v>
      </c>
      <c r="F131" s="154"/>
      <c r="H131" s="155">
        <f>T38</f>
        <v>2000</v>
      </c>
      <c r="I131" s="156"/>
      <c r="J131" s="157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26"/>
      <c r="V131" s="151"/>
      <c r="W131" s="151"/>
      <c r="X131" s="78"/>
      <c r="Y131" s="92"/>
      <c r="Z131" s="126"/>
      <c r="AA131" s="126"/>
      <c r="AB131" s="126"/>
      <c r="AC131" s="126"/>
      <c r="AD131" s="111"/>
    </row>
    <row r="132" spans="1:30" s="115" customFormat="1" ht="15.75" customHeight="1">
      <c r="A132" s="111"/>
      <c r="B132" s="111"/>
      <c r="C132" s="113"/>
      <c r="D132" s="113"/>
      <c r="E132" s="382"/>
      <c r="F132" s="388">
        <f>T39</f>
        <v>6000</v>
      </c>
      <c r="G132" s="388"/>
      <c r="H132" s="153" t="s">
        <v>256</v>
      </c>
      <c r="I132" s="389">
        <f>T38</f>
        <v>2000</v>
      </c>
      <c r="J132" s="390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26"/>
      <c r="V132" s="151"/>
      <c r="W132" s="151"/>
      <c r="X132" s="78"/>
      <c r="Y132" s="92"/>
      <c r="Z132" s="126"/>
      <c r="AA132" s="126"/>
      <c r="AB132" s="126"/>
      <c r="AC132" s="126"/>
      <c r="AD132" s="111"/>
    </row>
    <row r="133" spans="1:30" s="115" customFormat="1" ht="15.75" customHeight="1">
      <c r="A133" s="111"/>
      <c r="B133" s="111"/>
      <c r="C133" s="111"/>
      <c r="D133" s="113"/>
      <c r="E133" s="382" t="s">
        <v>252</v>
      </c>
      <c r="F133" s="383">
        <f>H131/(F132-I132)</f>
        <v>0.5</v>
      </c>
      <c r="G133" s="383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26"/>
      <c r="V133" s="151"/>
      <c r="W133" s="151"/>
      <c r="X133" s="78"/>
      <c r="Y133" s="92"/>
      <c r="Z133" s="126"/>
      <c r="AA133" s="126"/>
      <c r="AB133" s="126"/>
      <c r="AC133" s="126"/>
      <c r="AD133" s="111"/>
    </row>
    <row r="134" spans="1:30" s="115" customFormat="1" ht="15.75" customHeight="1">
      <c r="A134" s="111"/>
      <c r="B134" s="111"/>
      <c r="C134" s="111"/>
      <c r="D134" s="113"/>
      <c r="E134" s="382"/>
      <c r="F134" s="383"/>
      <c r="G134" s="383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26"/>
      <c r="V134" s="151"/>
      <c r="W134" s="151"/>
      <c r="X134" s="78"/>
      <c r="Y134" s="92"/>
      <c r="Z134" s="126"/>
      <c r="AA134" s="126"/>
      <c r="AB134" s="126"/>
      <c r="AC134" s="126"/>
      <c r="AD134" s="111"/>
    </row>
    <row r="135" spans="1:30" s="115" customFormat="1" ht="15.75" customHeight="1">
      <c r="A135" s="111"/>
      <c r="B135" s="111"/>
      <c r="C135" s="362" t="s">
        <v>257</v>
      </c>
      <c r="D135" s="362"/>
      <c r="E135" s="383">
        <f>V118</f>
        <v>1</v>
      </c>
      <c r="F135" s="383"/>
      <c r="G135" s="362" t="s">
        <v>258</v>
      </c>
      <c r="H135" s="362"/>
      <c r="I135" s="384">
        <f>V119</f>
        <v>10000</v>
      </c>
      <c r="J135" s="385"/>
      <c r="K135" s="111" t="s">
        <v>259</v>
      </c>
      <c r="L135" s="378">
        <f>V120</f>
        <v>5000</v>
      </c>
      <c r="M135" s="378"/>
      <c r="N135" s="111" t="s">
        <v>259</v>
      </c>
      <c r="O135" s="85">
        <f>V121</f>
        <v>0</v>
      </c>
      <c r="P135" s="111" t="s">
        <v>260</v>
      </c>
      <c r="Q135" s="111" t="s">
        <v>250</v>
      </c>
      <c r="R135" s="147" t="s">
        <v>236</v>
      </c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</row>
    <row r="136" spans="1:30" s="121" customFormat="1" ht="15.75" customHeight="1">
      <c r="A136" s="96"/>
      <c r="B136" s="96"/>
      <c r="C136" s="96"/>
      <c r="D136" s="92" t="s">
        <v>252</v>
      </c>
      <c r="E136" s="379">
        <f>ROUND(E135*(I135+L135+O135)/1000,0)</f>
        <v>15</v>
      </c>
      <c r="F136" s="379"/>
      <c r="G136" s="111" t="s">
        <v>172</v>
      </c>
      <c r="H136" s="110"/>
      <c r="I136" s="110"/>
      <c r="J136" s="110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149"/>
      <c r="AD136" s="96"/>
    </row>
    <row r="137" spans="1:30" s="121" customFormat="1" ht="15.75" customHeight="1">
      <c r="A137" s="96"/>
      <c r="B137" s="96"/>
      <c r="C137" s="96"/>
      <c r="D137" s="92"/>
      <c r="E137" s="125"/>
      <c r="F137" s="125"/>
      <c r="G137" s="111"/>
      <c r="H137" s="110"/>
      <c r="I137" s="110"/>
      <c r="J137" s="110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149"/>
      <c r="AD137" s="96"/>
    </row>
    <row r="138" spans="1:30" s="81" customFormat="1" ht="15.75" customHeight="1">
      <c r="A138" s="77" t="s">
        <v>261</v>
      </c>
      <c r="B138" s="78"/>
      <c r="C138" s="78"/>
      <c r="D138" s="102"/>
      <c r="E138" s="158"/>
      <c r="F138" s="158"/>
      <c r="G138" s="78"/>
      <c r="H138" s="117"/>
      <c r="I138" s="117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</row>
    <row r="139" spans="1:30" s="81" customFormat="1" ht="15.75" customHeight="1">
      <c r="A139" s="78"/>
      <c r="B139" s="78"/>
      <c r="C139" s="364" t="s">
        <v>262</v>
      </c>
      <c r="D139" s="364"/>
      <c r="E139" s="380">
        <f>E64</f>
        <v>480</v>
      </c>
      <c r="F139" s="380"/>
      <c r="G139" s="380"/>
      <c r="H139" s="159" t="s">
        <v>263</v>
      </c>
      <c r="I139" s="380">
        <f>E100</f>
        <v>548</v>
      </c>
      <c r="J139" s="380"/>
      <c r="K139" s="380"/>
      <c r="L139" s="160" t="s">
        <v>259</v>
      </c>
      <c r="M139" s="381">
        <f>F113</f>
        <v>120</v>
      </c>
      <c r="N139" s="381"/>
      <c r="O139" s="381"/>
      <c r="P139" s="161" t="s">
        <v>264</v>
      </c>
      <c r="Q139" s="372">
        <f>E136</f>
        <v>15</v>
      </c>
      <c r="R139" s="372"/>
      <c r="S139" s="372"/>
    </row>
    <row r="140" spans="1:30" s="81" customFormat="1" ht="15.75" customHeight="1">
      <c r="A140" s="78"/>
      <c r="B140" s="102"/>
      <c r="C140" s="102"/>
      <c r="D140" s="102" t="s">
        <v>237</v>
      </c>
      <c r="E140" s="373">
        <f>E139+I139+M139+Q139</f>
        <v>1163</v>
      </c>
      <c r="F140" s="373"/>
      <c r="G140" s="373"/>
      <c r="H140" s="373"/>
      <c r="I140" s="98" t="s">
        <v>172</v>
      </c>
      <c r="J140" s="162"/>
      <c r="K140" s="162"/>
      <c r="L140" s="162"/>
      <c r="M140" s="162"/>
      <c r="N140" s="162"/>
      <c r="O140" s="162"/>
      <c r="P140" s="102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</row>
    <row r="141" spans="1:30" s="81" customFormat="1" ht="7.5" customHeight="1">
      <c r="A141" s="78"/>
      <c r="B141" s="102"/>
      <c r="C141" s="102"/>
      <c r="D141" s="102"/>
      <c r="E141" s="163"/>
      <c r="F141" s="163"/>
      <c r="G141" s="163"/>
      <c r="H141" s="98"/>
      <c r="I141" s="162"/>
      <c r="J141" s="162"/>
      <c r="K141" s="162"/>
      <c r="L141" s="162"/>
      <c r="M141" s="162"/>
      <c r="N141" s="162"/>
      <c r="O141" s="162"/>
      <c r="X141" s="78"/>
      <c r="Y141" s="78"/>
      <c r="Z141" s="78"/>
      <c r="AA141" s="78"/>
      <c r="AB141" s="78"/>
      <c r="AC141" s="78"/>
      <c r="AD141" s="78"/>
    </row>
    <row r="142" spans="1:30" s="81" customFormat="1" ht="15.75" customHeight="1">
      <c r="A142" s="78"/>
      <c r="B142" s="102"/>
      <c r="C142" s="102"/>
      <c r="D142" s="102"/>
      <c r="E142" s="163"/>
      <c r="F142" s="163"/>
      <c r="G142" s="163"/>
      <c r="H142" s="98"/>
      <c r="I142" s="162"/>
      <c r="J142" s="162"/>
      <c r="K142" s="162"/>
      <c r="L142" s="162"/>
      <c r="M142" s="162"/>
      <c r="N142" s="162"/>
      <c r="O142" s="162"/>
      <c r="P142" s="102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</row>
    <row r="143" spans="1:30" s="81" customFormat="1" ht="15.75" customHeight="1">
      <c r="A143" s="101" t="s">
        <v>265</v>
      </c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</row>
    <row r="144" spans="1:30" s="81" customFormat="1" ht="9" customHeight="1">
      <c r="A144" s="82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</row>
    <row r="145" spans="1:30" s="81" customFormat="1" ht="15.75" customHeight="1">
      <c r="A145" s="78"/>
      <c r="B145" s="78"/>
      <c r="C145" s="370" t="s">
        <v>266</v>
      </c>
      <c r="D145" s="370"/>
      <c r="E145" s="374"/>
      <c r="F145" s="375">
        <f>E140</f>
        <v>1163</v>
      </c>
      <c r="G145" s="375"/>
      <c r="H145" s="375"/>
      <c r="I145" s="98" t="s">
        <v>172</v>
      </c>
      <c r="J145" s="78"/>
      <c r="K145" s="78"/>
      <c r="L145" s="78"/>
      <c r="M145" s="164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</row>
    <row r="146" spans="1:30" s="81" customFormat="1" ht="11.25" customHeight="1">
      <c r="A146" s="78"/>
      <c r="B146" s="102"/>
      <c r="C146" s="102"/>
      <c r="D146" s="102"/>
      <c r="E146" s="78"/>
      <c r="F146" s="78"/>
      <c r="G146" s="78"/>
      <c r="H146" s="78"/>
      <c r="I146" s="162"/>
      <c r="J146" s="162"/>
      <c r="K146" s="162"/>
      <c r="L146" s="162"/>
      <c r="M146" s="162"/>
      <c r="N146" s="162"/>
      <c r="O146" s="162"/>
      <c r="P146" s="102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</row>
    <row r="147" spans="1:30" s="81" customFormat="1" ht="15.75" customHeight="1">
      <c r="A147" s="82"/>
      <c r="B147" s="78"/>
      <c r="C147" s="370" t="s">
        <v>267</v>
      </c>
      <c r="D147" s="370"/>
      <c r="E147" s="370"/>
      <c r="F147" s="371" t="s">
        <v>268</v>
      </c>
      <c r="G147" s="371"/>
      <c r="H147" s="371"/>
      <c r="I147" s="371"/>
      <c r="J147" s="371"/>
      <c r="K147" s="371"/>
      <c r="L147" s="371"/>
      <c r="M147" s="371"/>
      <c r="N147" s="371"/>
      <c r="O147" s="371"/>
      <c r="P147" s="371"/>
      <c r="Q147" s="364" t="s">
        <v>269</v>
      </c>
      <c r="R147" s="376">
        <v>101.3</v>
      </c>
      <c r="S147" s="376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</row>
    <row r="148" spans="1:30" s="81" customFormat="1" ht="15.75" customHeight="1">
      <c r="A148" s="78"/>
      <c r="B148" s="78"/>
      <c r="C148" s="370"/>
      <c r="D148" s="370"/>
      <c r="E148" s="370"/>
      <c r="F148" s="377" t="s">
        <v>270</v>
      </c>
      <c r="G148" s="377"/>
      <c r="H148" s="377"/>
      <c r="I148" s="377"/>
      <c r="J148" s="377"/>
      <c r="K148" s="377"/>
      <c r="L148" s="377"/>
      <c r="M148" s="377"/>
      <c r="N148" s="377"/>
      <c r="O148" s="377"/>
      <c r="P148" s="377"/>
      <c r="Q148" s="364"/>
      <c r="R148" s="377" t="s">
        <v>271</v>
      </c>
      <c r="S148" s="377"/>
      <c r="T148" s="78"/>
      <c r="U148" s="78"/>
      <c r="V148" s="78"/>
      <c r="W148" s="165"/>
      <c r="X148" s="165"/>
      <c r="Y148" s="165"/>
      <c r="Z148" s="78"/>
      <c r="AA148" s="78"/>
      <c r="AB148" s="78"/>
      <c r="AC148" s="78"/>
      <c r="AD148" s="78"/>
    </row>
    <row r="149" spans="1:30" s="81" customFormat="1" ht="9" customHeight="1">
      <c r="A149" s="105"/>
      <c r="B149" s="105"/>
      <c r="C149" s="105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02"/>
      <c r="P149" s="102"/>
      <c r="Q149" s="102"/>
      <c r="R149" s="78"/>
      <c r="S149" s="78"/>
      <c r="T149" s="78"/>
      <c r="U149" s="78"/>
      <c r="V149" s="78"/>
      <c r="W149" s="165"/>
      <c r="X149" s="165"/>
      <c r="Y149" s="165"/>
      <c r="Z149" s="78"/>
      <c r="AA149" s="78"/>
      <c r="AB149" s="78"/>
      <c r="AC149" s="78"/>
      <c r="AD149" s="78"/>
    </row>
    <row r="150" spans="1:30" s="81" customFormat="1" ht="15.75" customHeight="1">
      <c r="A150" s="112"/>
      <c r="B150" s="112"/>
      <c r="C150" s="111"/>
      <c r="D150" s="167" t="s">
        <v>272</v>
      </c>
      <c r="E150" s="111"/>
      <c r="F150" s="106" t="s">
        <v>143</v>
      </c>
      <c r="G150" s="111" t="s">
        <v>273</v>
      </c>
      <c r="H150" s="111"/>
      <c r="I150" s="111"/>
      <c r="J150" s="111"/>
      <c r="K150" s="111"/>
      <c r="L150" s="111"/>
      <c r="M150" s="111"/>
      <c r="N150" s="111"/>
      <c r="O150" s="113" t="s">
        <v>145</v>
      </c>
      <c r="P150" s="358">
        <v>8.84</v>
      </c>
      <c r="Q150" s="358"/>
      <c r="R150" s="111" t="s">
        <v>274</v>
      </c>
      <c r="S150" s="111"/>
      <c r="T150" s="111"/>
      <c r="U150" s="111"/>
      <c r="V150" s="111"/>
      <c r="W150" s="168"/>
      <c r="X150" s="168"/>
      <c r="Y150" s="168"/>
      <c r="Z150" s="111"/>
      <c r="AA150" s="111"/>
      <c r="AB150" s="111"/>
      <c r="AC150" s="78"/>
      <c r="AD150" s="78"/>
    </row>
    <row r="151" spans="1:30" s="81" customFormat="1" ht="15.75" customHeight="1">
      <c r="A151" s="112"/>
      <c r="B151" s="112"/>
      <c r="C151" s="111"/>
      <c r="D151" s="167" t="s">
        <v>275</v>
      </c>
      <c r="E151" s="113"/>
      <c r="F151" s="106" t="s">
        <v>143</v>
      </c>
      <c r="G151" s="111" t="s">
        <v>276</v>
      </c>
      <c r="H151" s="113"/>
      <c r="I151" s="113"/>
      <c r="J151" s="113"/>
      <c r="K151" s="113"/>
      <c r="L151" s="113"/>
      <c r="M151" s="113"/>
      <c r="N151" s="113"/>
      <c r="O151" s="113" t="s">
        <v>145</v>
      </c>
      <c r="P151" s="368">
        <v>1</v>
      </c>
      <c r="Q151" s="368"/>
      <c r="R151" s="111" t="s">
        <v>274</v>
      </c>
      <c r="S151" s="111"/>
      <c r="T151" s="111"/>
      <c r="U151" s="111"/>
      <c r="V151" s="111"/>
      <c r="W151" s="111"/>
      <c r="X151" s="168"/>
      <c r="Y151" s="168"/>
      <c r="Z151" s="168"/>
      <c r="AA151" s="111"/>
      <c r="AB151" s="111"/>
      <c r="AC151" s="111"/>
      <c r="AD151" s="78"/>
    </row>
    <row r="152" spans="1:30" s="81" customFormat="1" ht="15.75" customHeight="1">
      <c r="A152" s="113"/>
      <c r="B152" s="111"/>
      <c r="C152" s="111"/>
      <c r="D152" s="167" t="s">
        <v>277</v>
      </c>
      <c r="E152" s="111"/>
      <c r="F152" s="106" t="s">
        <v>143</v>
      </c>
      <c r="G152" s="111" t="s">
        <v>278</v>
      </c>
      <c r="H152" s="111"/>
      <c r="I152" s="111"/>
      <c r="J152" s="111"/>
      <c r="K152" s="111"/>
      <c r="L152" s="111"/>
      <c r="M152" s="111"/>
      <c r="N152" s="111"/>
      <c r="O152" s="113" t="s">
        <v>145</v>
      </c>
      <c r="P152" s="369">
        <f>T40</f>
        <v>20</v>
      </c>
      <c r="Q152" s="369"/>
      <c r="R152" s="111" t="s">
        <v>279</v>
      </c>
      <c r="S152" s="111"/>
      <c r="T152" s="111"/>
      <c r="U152" s="111"/>
      <c r="V152" s="111"/>
      <c r="W152" s="111"/>
      <c r="X152" s="168"/>
      <c r="Y152" s="168"/>
      <c r="Z152" s="168"/>
      <c r="AA152" s="111"/>
      <c r="AB152" s="111"/>
      <c r="AC152" s="111"/>
      <c r="AD152" s="78"/>
    </row>
    <row r="153" spans="1:30" s="81" customFormat="1" ht="15.75" customHeight="1">
      <c r="A153" s="112"/>
      <c r="B153" s="112"/>
      <c r="C153" s="111"/>
      <c r="D153" s="167" t="s">
        <v>280</v>
      </c>
      <c r="E153" s="113"/>
      <c r="F153" s="106" t="s">
        <v>143</v>
      </c>
      <c r="G153" s="111" t="s">
        <v>281</v>
      </c>
      <c r="H153" s="113"/>
      <c r="I153" s="113"/>
      <c r="J153" s="113"/>
      <c r="K153" s="113"/>
      <c r="L153" s="113"/>
      <c r="M153" s="113"/>
      <c r="N153" s="113"/>
      <c r="O153" s="113" t="s">
        <v>145</v>
      </c>
      <c r="P153" s="358">
        <v>8.7899999999999991</v>
      </c>
      <c r="Q153" s="358"/>
      <c r="R153" s="94" t="str">
        <f>"(mg/L,at"&amp;P152&amp;"℃)"</f>
        <v>(mg/L,at20℃)</v>
      </c>
      <c r="S153" s="111"/>
      <c r="T153" s="111"/>
      <c r="U153" s="111"/>
      <c r="V153" s="111"/>
      <c r="W153" s="168"/>
      <c r="X153" s="168"/>
      <c r="Y153" s="168"/>
      <c r="Z153" s="111"/>
      <c r="AA153" s="111"/>
      <c r="AB153" s="111"/>
      <c r="AC153" s="78"/>
      <c r="AD153" s="78"/>
    </row>
    <row r="154" spans="1:30" s="81" customFormat="1" ht="15.75" customHeight="1">
      <c r="A154" s="113"/>
      <c r="B154" s="111"/>
      <c r="C154" s="111"/>
      <c r="D154" s="167" t="s">
        <v>282</v>
      </c>
      <c r="E154" s="111"/>
      <c r="F154" s="106" t="s">
        <v>143</v>
      </c>
      <c r="G154" s="111" t="s">
        <v>283</v>
      </c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68"/>
      <c r="X154" s="168"/>
      <c r="Y154" s="168"/>
      <c r="Z154" s="111"/>
      <c r="AA154" s="111"/>
      <c r="AB154" s="111"/>
      <c r="AC154" s="78"/>
      <c r="AD154" s="78"/>
    </row>
    <row r="155" spans="1:30" s="81" customFormat="1" ht="15.75" customHeight="1">
      <c r="A155" s="102"/>
      <c r="B155" s="78"/>
      <c r="C155" s="78"/>
      <c r="D155" s="78"/>
      <c r="E155" s="78"/>
      <c r="F155" s="102"/>
      <c r="G155" s="370" t="s">
        <v>284</v>
      </c>
      <c r="H155" s="370"/>
      <c r="I155" s="370"/>
      <c r="J155" s="371" t="s">
        <v>285</v>
      </c>
      <c r="K155" s="371"/>
      <c r="L155" s="371"/>
      <c r="M155" s="371"/>
      <c r="N155" s="78"/>
      <c r="P155" s="364" t="s">
        <v>286</v>
      </c>
      <c r="Q155" s="364"/>
      <c r="R155" s="364"/>
      <c r="S155" s="364"/>
      <c r="T155" s="364"/>
      <c r="U155" s="364"/>
      <c r="V155" s="363">
        <v>5</v>
      </c>
      <c r="W155" s="363"/>
      <c r="X155" s="364" t="s">
        <v>287</v>
      </c>
      <c r="Y155" s="165"/>
      <c r="Z155" s="78"/>
      <c r="AA155" s="78"/>
      <c r="AB155" s="78"/>
      <c r="AC155" s="78"/>
      <c r="AD155" s="78"/>
    </row>
    <row r="156" spans="1:30" s="81" customFormat="1" ht="15.75" customHeight="1">
      <c r="A156" s="102"/>
      <c r="B156" s="78"/>
      <c r="C156" s="78"/>
      <c r="D156" s="78"/>
      <c r="E156" s="78"/>
      <c r="F156" s="102"/>
      <c r="G156" s="370"/>
      <c r="H156" s="370"/>
      <c r="I156" s="370"/>
      <c r="J156" s="365">
        <v>10.332000000000001</v>
      </c>
      <c r="K156" s="365"/>
      <c r="L156" s="365"/>
      <c r="M156" s="365"/>
      <c r="N156" s="78"/>
      <c r="P156" s="364"/>
      <c r="Q156" s="364"/>
      <c r="R156" s="364"/>
      <c r="S156" s="364"/>
      <c r="T156" s="364"/>
      <c r="U156" s="364"/>
      <c r="V156" s="363"/>
      <c r="W156" s="363"/>
      <c r="X156" s="364"/>
      <c r="Y156" s="165"/>
      <c r="Z156" s="78"/>
      <c r="AA156" s="78"/>
      <c r="AB156" s="78"/>
      <c r="AC156" s="78"/>
      <c r="AD156" s="78"/>
    </row>
    <row r="157" spans="1:30" s="81" customFormat="1" ht="15.75" customHeight="1">
      <c r="A157" s="102"/>
      <c r="B157" s="78"/>
      <c r="C157" s="78"/>
      <c r="D157" s="78"/>
      <c r="E157" s="78"/>
      <c r="F157" s="102"/>
      <c r="G157" s="102"/>
      <c r="H157" s="78" t="s">
        <v>237</v>
      </c>
      <c r="I157" s="366">
        <f>ROUND((1+(V155/2)/J156),3)</f>
        <v>1.242</v>
      </c>
      <c r="J157" s="366"/>
      <c r="K157" s="166"/>
      <c r="L157" s="166"/>
      <c r="M157" s="166"/>
      <c r="N157" s="78"/>
      <c r="O157" s="78"/>
      <c r="P157" s="102"/>
      <c r="Q157" s="78"/>
      <c r="R157" s="102"/>
      <c r="S157" s="102"/>
      <c r="T157" s="169"/>
      <c r="U157" s="169"/>
      <c r="V157" s="102"/>
      <c r="W157" s="165"/>
      <c r="X157" s="165"/>
      <c r="Y157" s="165"/>
      <c r="Z157" s="170"/>
      <c r="AA157" s="78"/>
      <c r="AB157" s="78"/>
      <c r="AC157" s="78"/>
      <c r="AD157" s="78"/>
    </row>
    <row r="158" spans="1:30" s="81" customFormat="1" ht="15.75" customHeight="1">
      <c r="A158" s="171"/>
      <c r="B158" s="172"/>
      <c r="C158" s="172"/>
      <c r="D158" s="173" t="s">
        <v>288</v>
      </c>
      <c r="E158" s="172"/>
      <c r="F158" s="106" t="s">
        <v>143</v>
      </c>
      <c r="G158" s="172" t="s">
        <v>289</v>
      </c>
      <c r="H158" s="172"/>
      <c r="I158" s="172"/>
      <c r="J158" s="172"/>
      <c r="K158" s="172"/>
      <c r="L158" s="172"/>
      <c r="M158" s="172"/>
      <c r="N158" s="172"/>
      <c r="O158" s="172" t="s">
        <v>290</v>
      </c>
      <c r="P158" s="367">
        <v>0.83</v>
      </c>
      <c r="Q158" s="367"/>
      <c r="R158" s="172"/>
      <c r="S158" s="172"/>
      <c r="T158" s="172"/>
      <c r="U158" s="172"/>
      <c r="V158" s="172"/>
      <c r="W158" s="172"/>
    </row>
    <row r="159" spans="1:30" s="81" customFormat="1" ht="15.75" customHeight="1">
      <c r="A159" s="171"/>
      <c r="B159" s="172"/>
      <c r="C159" s="172"/>
      <c r="D159" s="173" t="s">
        <v>291</v>
      </c>
      <c r="E159" s="172"/>
      <c r="F159" s="106" t="s">
        <v>143</v>
      </c>
      <c r="G159" s="172" t="s">
        <v>292</v>
      </c>
      <c r="H159" s="172"/>
      <c r="I159" s="172"/>
      <c r="J159" s="172"/>
      <c r="K159" s="172"/>
      <c r="L159" s="172"/>
      <c r="M159" s="172"/>
      <c r="N159" s="172"/>
      <c r="O159" s="172" t="s">
        <v>290</v>
      </c>
      <c r="P159" s="367">
        <v>0.95</v>
      </c>
      <c r="Q159" s="367"/>
      <c r="R159" s="174"/>
      <c r="S159" s="172"/>
      <c r="T159" s="172"/>
      <c r="U159" s="78"/>
      <c r="V159" s="78"/>
      <c r="W159" s="78"/>
    </row>
    <row r="160" spans="1:30" s="81" customFormat="1" ht="15.75" customHeight="1">
      <c r="A160" s="171"/>
      <c r="B160" s="172"/>
      <c r="C160" s="172"/>
      <c r="D160" s="173" t="s">
        <v>271</v>
      </c>
      <c r="E160" s="172"/>
      <c r="F160" s="106" t="s">
        <v>143</v>
      </c>
      <c r="G160" s="172" t="s">
        <v>293</v>
      </c>
      <c r="H160" s="172"/>
      <c r="I160" s="172"/>
      <c r="J160" s="172"/>
      <c r="K160" s="172"/>
      <c r="L160" s="172"/>
      <c r="M160" s="172"/>
      <c r="N160" s="172"/>
      <c r="O160" s="172" t="s">
        <v>290</v>
      </c>
      <c r="P160" s="358">
        <v>101.3</v>
      </c>
      <c r="Q160" s="358"/>
      <c r="R160" s="172" t="s">
        <v>294</v>
      </c>
      <c r="S160" s="172"/>
      <c r="T160" s="172"/>
      <c r="U160" s="172"/>
      <c r="V160" s="172"/>
      <c r="W160" s="172"/>
      <c r="X160" s="172"/>
      <c r="Y160" s="172"/>
      <c r="Z160" s="172"/>
      <c r="AA160" s="172"/>
      <c r="AB160" s="165"/>
      <c r="AC160" s="165"/>
      <c r="AD160" s="165"/>
    </row>
    <row r="161" spans="1:30" s="81" customFormat="1" ht="8.25" customHeight="1">
      <c r="A161" s="171"/>
      <c r="B161" s="172"/>
      <c r="C161" s="172"/>
      <c r="D161" s="172"/>
      <c r="E161" s="172"/>
      <c r="F161" s="106"/>
      <c r="G161" s="172"/>
      <c r="H161" s="172"/>
      <c r="I161" s="172"/>
      <c r="J161" s="172"/>
      <c r="K161" s="175"/>
      <c r="L161" s="175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65"/>
      <c r="X161" s="165"/>
      <c r="Y161" s="165"/>
      <c r="Z161" s="78"/>
      <c r="AA161" s="78"/>
      <c r="AB161" s="78"/>
      <c r="AC161" s="78"/>
      <c r="AD161" s="78"/>
    </row>
    <row r="162" spans="1:30" s="81" customFormat="1" ht="15.75" customHeight="1">
      <c r="A162" s="111"/>
      <c r="B162" s="111"/>
      <c r="C162" s="359" t="s">
        <v>295</v>
      </c>
      <c r="D162" s="359"/>
      <c r="E162" s="359"/>
      <c r="F162" s="168"/>
      <c r="G162" s="168"/>
      <c r="H162" s="168"/>
      <c r="I162" s="168"/>
      <c r="J162" s="168"/>
      <c r="K162" s="168"/>
      <c r="L162" s="360">
        <f>F145</f>
        <v>1163</v>
      </c>
      <c r="M162" s="360"/>
      <c r="N162" s="176" t="s">
        <v>181</v>
      </c>
      <c r="O162" s="361">
        <f>P150</f>
        <v>8.84</v>
      </c>
      <c r="P162" s="361"/>
      <c r="Q162" s="176" t="s">
        <v>181</v>
      </c>
      <c r="R162" s="361">
        <f>I157</f>
        <v>1.242</v>
      </c>
      <c r="S162" s="361"/>
      <c r="T162" s="177"/>
      <c r="U162" s="177"/>
      <c r="V162" s="168"/>
      <c r="W162" s="168"/>
      <c r="X162" s="168"/>
      <c r="Y162" s="178"/>
      <c r="Z162" s="362" t="s">
        <v>269</v>
      </c>
      <c r="AA162" s="353">
        <v>101.3</v>
      </c>
      <c r="AB162" s="353"/>
      <c r="AC162" s="78"/>
      <c r="AD162" s="78"/>
    </row>
    <row r="163" spans="1:30" s="81" customFormat="1" ht="15.75" customHeight="1">
      <c r="A163" s="111"/>
      <c r="B163" s="111"/>
      <c r="C163" s="359"/>
      <c r="D163" s="359"/>
      <c r="E163" s="359"/>
      <c r="F163" s="354" t="s">
        <v>296</v>
      </c>
      <c r="G163" s="354"/>
      <c r="H163" s="354"/>
      <c r="I163" s="354"/>
      <c r="J163" s="179" t="s">
        <v>181</v>
      </c>
      <c r="K163" s="355">
        <f>P158</f>
        <v>0.83</v>
      </c>
      <c r="L163" s="356"/>
      <c r="M163" s="180" t="s">
        <v>297</v>
      </c>
      <c r="N163" s="356">
        <f>P159</f>
        <v>0.95</v>
      </c>
      <c r="O163" s="356"/>
      <c r="P163" s="179" t="s">
        <v>181</v>
      </c>
      <c r="Q163" s="356">
        <f>P153</f>
        <v>8.7899999999999991</v>
      </c>
      <c r="R163" s="356"/>
      <c r="S163" s="179" t="s">
        <v>181</v>
      </c>
      <c r="T163" s="357">
        <f>I157</f>
        <v>1.242</v>
      </c>
      <c r="U163" s="356"/>
      <c r="V163" s="179" t="s">
        <v>167</v>
      </c>
      <c r="W163" s="356">
        <f>P151</f>
        <v>1</v>
      </c>
      <c r="X163" s="356"/>
      <c r="Y163" s="180" t="s">
        <v>298</v>
      </c>
      <c r="Z163" s="362"/>
      <c r="AA163" s="356">
        <f>P160</f>
        <v>101.3</v>
      </c>
      <c r="AB163" s="356"/>
      <c r="AC163" s="78"/>
      <c r="AD163" s="78"/>
    </row>
    <row r="164" spans="1:30" s="81" customFormat="1" ht="15.75" customHeight="1">
      <c r="A164" s="111"/>
      <c r="B164" s="168"/>
      <c r="C164" s="168"/>
      <c r="D164" s="78"/>
      <c r="E164" s="112" t="s">
        <v>171</v>
      </c>
      <c r="F164" s="348">
        <f>ROUNDUP((L162*O162*R162/(1.024^(P152-20)*K163*(N163*Q163*T163-W163)))*AA162/AA163,1)</f>
        <v>1641.6999999999998</v>
      </c>
      <c r="G164" s="348"/>
      <c r="H164" s="98" t="s">
        <v>172</v>
      </c>
      <c r="I164" s="111"/>
      <c r="J164" s="168"/>
      <c r="K164" s="168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78"/>
      <c r="AD164" s="78"/>
    </row>
    <row r="165" spans="1:30" ht="10.5" customHeight="1">
      <c r="A165" s="64"/>
      <c r="B165" s="31"/>
      <c r="C165" s="181"/>
      <c r="D165" s="181"/>
      <c r="E165" s="87"/>
      <c r="F165" s="87"/>
      <c r="G165" s="31"/>
      <c r="H165" s="181"/>
      <c r="I165" s="181"/>
      <c r="J165" s="31"/>
      <c r="K165" s="31"/>
      <c r="L165" s="31"/>
      <c r="M165" s="18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</row>
    <row r="166" spans="1:30" ht="13.5" customHeight="1">
      <c r="A166" s="64"/>
      <c r="B166" s="31" t="s">
        <v>299</v>
      </c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</row>
    <row r="167" spans="1:30" ht="13.5" customHeight="1">
      <c r="A167" s="71"/>
      <c r="B167" s="31"/>
      <c r="C167" s="31"/>
      <c r="D167" s="342" t="s">
        <v>300</v>
      </c>
      <c r="E167" s="342"/>
      <c r="F167" s="334" t="s">
        <v>301</v>
      </c>
      <c r="G167" s="334"/>
      <c r="H167" s="334"/>
      <c r="I167" s="334"/>
      <c r="J167" s="334"/>
      <c r="K167" s="334"/>
      <c r="L167" s="334"/>
      <c r="M167" s="333" t="s">
        <v>269</v>
      </c>
      <c r="N167" s="349" t="s">
        <v>302</v>
      </c>
      <c r="O167" s="349"/>
      <c r="P167" s="349"/>
      <c r="Q167" s="333" t="s">
        <v>269</v>
      </c>
      <c r="R167" s="334">
        <v>1</v>
      </c>
      <c r="S167" s="334"/>
      <c r="T167" s="334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</row>
    <row r="168" spans="1:30" ht="13.5" customHeight="1">
      <c r="A168" s="71"/>
      <c r="B168" s="31"/>
      <c r="C168" s="31"/>
      <c r="D168" s="342"/>
      <c r="E168" s="342"/>
      <c r="F168" s="350" t="s">
        <v>303</v>
      </c>
      <c r="G168" s="350"/>
      <c r="H168" s="350"/>
      <c r="I168" s="350"/>
      <c r="J168" s="350"/>
      <c r="K168" s="350"/>
      <c r="L168" s="350"/>
      <c r="M168" s="333"/>
      <c r="N168" s="351" t="s">
        <v>304</v>
      </c>
      <c r="O168" s="351"/>
      <c r="P168" s="351"/>
      <c r="Q168" s="333"/>
      <c r="R168" s="352" t="s">
        <v>305</v>
      </c>
      <c r="S168" s="352"/>
      <c r="T168" s="352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</row>
    <row r="169" spans="1:30" ht="13.5" customHeight="1">
      <c r="A169" s="71"/>
      <c r="B169" s="182"/>
      <c r="C169" s="182"/>
      <c r="D169" s="183"/>
      <c r="E169" s="183"/>
      <c r="F169" s="183"/>
      <c r="G169" s="183"/>
      <c r="H169" s="183"/>
      <c r="I169" s="183"/>
      <c r="J169" s="183"/>
      <c r="K169" s="183"/>
      <c r="L169" s="184"/>
      <c r="M169" s="184"/>
      <c r="N169" s="184"/>
      <c r="O169" s="183"/>
      <c r="P169" s="184"/>
      <c r="Q169" s="184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31"/>
      <c r="AC169" s="31"/>
      <c r="AD169" s="31"/>
    </row>
    <row r="170" spans="1:30" ht="11.25" customHeight="1">
      <c r="A170" s="71"/>
      <c r="B170" s="182"/>
      <c r="C170" s="182"/>
      <c r="D170" s="183"/>
      <c r="E170" s="183"/>
      <c r="F170" s="31"/>
      <c r="G170" s="183"/>
      <c r="H170" s="183"/>
      <c r="I170" s="186"/>
      <c r="J170" s="186"/>
      <c r="K170" s="187"/>
      <c r="L170" s="187"/>
      <c r="M170" s="187"/>
      <c r="N170" s="187"/>
      <c r="O170" s="188"/>
      <c r="P170" s="189"/>
      <c r="Q170" s="189"/>
      <c r="R170" s="71"/>
      <c r="S170" s="71"/>
      <c r="T170" s="190"/>
      <c r="U170" s="190"/>
      <c r="V170" s="191"/>
      <c r="W170" s="71"/>
    </row>
    <row r="171" spans="1:30" ht="15.75" customHeight="1">
      <c r="A171" s="71"/>
      <c r="B171" s="182"/>
      <c r="C171" s="182"/>
      <c r="D171" s="183"/>
      <c r="E171" s="183"/>
      <c r="F171" s="185" t="s">
        <v>307</v>
      </c>
      <c r="G171" s="183" t="s">
        <v>143</v>
      </c>
      <c r="H171" s="185" t="s">
        <v>308</v>
      </c>
      <c r="I171" s="185"/>
      <c r="J171" s="185"/>
      <c r="K171" s="185"/>
      <c r="L171" s="185"/>
      <c r="M171" s="31"/>
      <c r="N171" s="31"/>
      <c r="O171" s="31" t="s">
        <v>309</v>
      </c>
      <c r="P171" s="341">
        <v>1.2929999999999999</v>
      </c>
      <c r="Q171" s="341"/>
      <c r="R171" s="341"/>
      <c r="S171" s="185" t="s">
        <v>310</v>
      </c>
      <c r="T171" s="185"/>
      <c r="U171" s="185"/>
      <c r="V171" s="71"/>
      <c r="W171" s="71"/>
      <c r="X171" s="71"/>
      <c r="Y171" s="71"/>
      <c r="Z171" s="71"/>
      <c r="AA171" s="71"/>
      <c r="AB171" s="71"/>
      <c r="AC171" s="31"/>
      <c r="AD171" s="31"/>
    </row>
    <row r="172" spans="1:30" ht="15.75" customHeight="1">
      <c r="A172" s="71"/>
      <c r="B172" s="182"/>
      <c r="C172" s="182"/>
      <c r="D172" s="183"/>
      <c r="E172" s="183"/>
      <c r="F172" s="185" t="s">
        <v>311</v>
      </c>
      <c r="G172" s="183" t="s">
        <v>143</v>
      </c>
      <c r="H172" s="185" t="s">
        <v>312</v>
      </c>
      <c r="I172" s="185"/>
      <c r="J172" s="185"/>
      <c r="K172" s="185"/>
      <c r="L172" s="185"/>
      <c r="M172" s="185"/>
      <c r="N172" s="185"/>
      <c r="O172" s="31" t="s">
        <v>145</v>
      </c>
      <c r="P172" s="341">
        <v>0.23200000000000001</v>
      </c>
      <c r="Q172" s="341"/>
      <c r="R172" s="341"/>
      <c r="S172" s="185" t="s">
        <v>313</v>
      </c>
      <c r="T172" s="31"/>
      <c r="U172" s="185"/>
      <c r="V172" s="71"/>
      <c r="W172" s="71"/>
      <c r="X172" s="71"/>
      <c r="Y172" s="71"/>
      <c r="Z172" s="71"/>
      <c r="AA172" s="71"/>
      <c r="AB172" s="71"/>
      <c r="AC172" s="31"/>
      <c r="AD172" s="31"/>
    </row>
    <row r="173" spans="1:30" ht="15.75" customHeight="1">
      <c r="A173" s="71"/>
      <c r="B173" s="182"/>
      <c r="C173" s="182"/>
      <c r="D173" s="183"/>
      <c r="E173" s="183"/>
      <c r="F173" s="185"/>
      <c r="G173" s="183"/>
      <c r="H173" s="185"/>
      <c r="I173" s="185"/>
      <c r="J173" s="185"/>
      <c r="K173" s="185"/>
      <c r="L173" s="185"/>
      <c r="M173" s="185"/>
      <c r="N173" s="185"/>
      <c r="O173" s="192"/>
      <c r="P173" s="192"/>
      <c r="Q173" s="192"/>
      <c r="R173" s="185"/>
      <c r="S173" s="31"/>
      <c r="T173" s="185"/>
      <c r="U173" s="71"/>
      <c r="V173" s="71"/>
      <c r="W173" s="71"/>
      <c r="X173" s="71"/>
      <c r="Y173" s="71"/>
      <c r="Z173" s="71"/>
      <c r="AA173" s="71"/>
      <c r="AB173" s="31"/>
      <c r="AC173" s="31"/>
      <c r="AD173" s="31"/>
    </row>
    <row r="174" spans="1:30" ht="13.5" customHeight="1">
      <c r="A174" s="71"/>
      <c r="B174" s="31"/>
      <c r="C174" s="31"/>
      <c r="D174" s="342" t="s">
        <v>300</v>
      </c>
      <c r="E174" s="342"/>
      <c r="F174" s="343">
        <f>F164</f>
        <v>1641.6999999999998</v>
      </c>
      <c r="G174" s="343"/>
      <c r="H174" s="343"/>
      <c r="I174" s="343"/>
      <c r="J174" s="343"/>
      <c r="K174" s="343"/>
      <c r="L174" s="343"/>
      <c r="M174" s="343"/>
      <c r="N174" s="343"/>
      <c r="O174" s="343"/>
      <c r="P174" s="343"/>
      <c r="Q174" s="343"/>
      <c r="R174" s="333" t="s">
        <v>269</v>
      </c>
      <c r="S174" s="344" t="s">
        <v>314</v>
      </c>
      <c r="T174" s="344"/>
      <c r="U174" s="344"/>
      <c r="V174" s="333" t="s">
        <v>269</v>
      </c>
      <c r="W174" s="334">
        <v>1</v>
      </c>
      <c r="X174" s="334"/>
      <c r="Y174" s="334"/>
      <c r="Z174" s="71"/>
      <c r="AA174" s="71"/>
      <c r="AB174" s="31"/>
      <c r="AC174" s="31"/>
      <c r="AD174" s="31"/>
    </row>
    <row r="175" spans="1:30" ht="13.5" customHeight="1">
      <c r="A175" s="71"/>
      <c r="B175" s="31"/>
      <c r="C175" s="31"/>
      <c r="D175" s="342"/>
      <c r="E175" s="342"/>
      <c r="F175" s="335">
        <f>'必要送風量の簡易計算（例）パターン⑤の場合'!$C$37</f>
        <v>15</v>
      </c>
      <c r="G175" s="335"/>
      <c r="H175" s="193" t="s">
        <v>315</v>
      </c>
      <c r="I175" s="193"/>
      <c r="J175" s="193"/>
      <c r="K175" s="336">
        <f>P171</f>
        <v>1.2929999999999999</v>
      </c>
      <c r="L175" s="336"/>
      <c r="M175" s="336"/>
      <c r="N175" s="193" t="s">
        <v>181</v>
      </c>
      <c r="O175" s="336">
        <f>P172</f>
        <v>0.23200000000000001</v>
      </c>
      <c r="P175" s="336"/>
      <c r="Q175" s="336"/>
      <c r="R175" s="333"/>
      <c r="S175" s="337" t="s">
        <v>316</v>
      </c>
      <c r="T175" s="337"/>
      <c r="U175" s="337"/>
      <c r="V175" s="333"/>
      <c r="W175" s="338" t="s">
        <v>305</v>
      </c>
      <c r="X175" s="338"/>
      <c r="Y175" s="338"/>
      <c r="Z175" s="71"/>
      <c r="AA175" s="71"/>
      <c r="AB175" s="31"/>
      <c r="AC175" s="31"/>
      <c r="AD175" s="31"/>
    </row>
    <row r="176" spans="1:30" ht="13.5" customHeight="1">
      <c r="A176" s="71"/>
      <c r="B176" s="71"/>
      <c r="C176" s="71"/>
      <c r="D176" s="71"/>
      <c r="E176" s="88" t="s">
        <v>317</v>
      </c>
      <c r="F176" s="345">
        <f>ROUNDUP((F174/(F175/100*K175*O175))*(273+20)/273*1/24/60,0)</f>
        <v>28</v>
      </c>
      <c r="G176" s="346"/>
      <c r="H176" s="347"/>
      <c r="I176" s="185" t="s">
        <v>318</v>
      </c>
      <c r="J176" s="71"/>
      <c r="K176" s="71"/>
      <c r="L176" s="71"/>
      <c r="N176" s="71"/>
      <c r="O176" s="185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31"/>
      <c r="AC176" s="31"/>
      <c r="AD176" s="31"/>
    </row>
    <row r="177" spans="1:33" ht="13.5" customHeight="1">
      <c r="A177" s="71"/>
      <c r="B177" s="71"/>
      <c r="C177" s="71"/>
      <c r="D177" s="71"/>
      <c r="E177" s="88"/>
      <c r="F177" s="194"/>
      <c r="G177" s="194"/>
      <c r="H177" s="185"/>
      <c r="I177" s="71"/>
      <c r="J177" s="71"/>
      <c r="K177" s="71"/>
      <c r="L177" s="71"/>
      <c r="M177" s="71"/>
      <c r="N177" s="71"/>
      <c r="O177" s="195"/>
      <c r="P177" s="195"/>
      <c r="Q177" s="195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31"/>
      <c r="AC177" s="31"/>
      <c r="AD177" s="31"/>
    </row>
    <row r="178" spans="1:33" s="121" customFormat="1" ht="15.75" customHeight="1">
      <c r="A178" s="126"/>
      <c r="B178" s="126"/>
      <c r="C178" s="267"/>
      <c r="D178" s="267"/>
      <c r="E178" s="268"/>
      <c r="F178" s="268"/>
      <c r="G178" s="126"/>
      <c r="H178" s="269"/>
      <c r="I178" s="269"/>
      <c r="J178" s="126"/>
      <c r="K178" s="269"/>
      <c r="L178" s="269"/>
      <c r="M178" s="126"/>
      <c r="N178" s="127"/>
      <c r="O178" s="127"/>
      <c r="P178" s="126"/>
      <c r="Q178" s="130"/>
      <c r="R178" s="130"/>
      <c r="S178" s="130"/>
      <c r="T178" s="130"/>
      <c r="U178" s="130"/>
      <c r="V178" s="126"/>
      <c r="W178" s="130"/>
      <c r="X178" s="130"/>
      <c r="Y178" s="126"/>
      <c r="Z178" s="126" t="s">
        <v>319</v>
      </c>
      <c r="AA178" s="332" t="s">
        <v>320</v>
      </c>
      <c r="AB178" s="332"/>
      <c r="AC178" s="126" t="s">
        <v>319</v>
      </c>
      <c r="AD178" s="126"/>
      <c r="AE178" s="126"/>
      <c r="AF178" s="126"/>
      <c r="AG178" s="126"/>
    </row>
    <row r="179" spans="1:33">
      <c r="A179" s="81"/>
      <c r="B179" s="81"/>
      <c r="C179" s="81"/>
      <c r="D179" s="196"/>
      <c r="E179" s="197"/>
      <c r="F179" s="197"/>
      <c r="G179" s="81"/>
      <c r="H179" s="198"/>
      <c r="I179" s="198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</row>
    <row r="180" spans="1:33">
      <c r="A180" s="199"/>
      <c r="B180" s="81"/>
      <c r="C180" s="81"/>
      <c r="D180" s="196"/>
      <c r="E180" s="200"/>
      <c r="F180" s="200"/>
      <c r="G180" s="81"/>
      <c r="H180" s="198"/>
      <c r="I180" s="198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</row>
    <row r="181" spans="1:33">
      <c r="A181" s="81"/>
      <c r="B181" s="81"/>
      <c r="C181" s="328"/>
      <c r="D181" s="328"/>
      <c r="E181" s="201"/>
      <c r="F181" s="329"/>
      <c r="G181" s="329"/>
      <c r="H181" s="202"/>
      <c r="I181" s="330"/>
      <c r="J181" s="330"/>
      <c r="K181" s="203"/>
      <c r="L181" s="331"/>
      <c r="M181" s="331"/>
      <c r="N181" s="203"/>
      <c r="O181" s="331"/>
      <c r="P181" s="33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</row>
    <row r="182" spans="1:33">
      <c r="A182" s="81"/>
      <c r="B182" s="196"/>
      <c r="C182" s="196"/>
      <c r="D182" s="203"/>
      <c r="E182" s="327"/>
      <c r="F182" s="327"/>
      <c r="G182" s="327"/>
      <c r="H182" s="204"/>
      <c r="I182" s="205"/>
      <c r="J182" s="205"/>
      <c r="K182" s="205"/>
      <c r="L182" s="205"/>
      <c r="M182" s="205"/>
      <c r="N182" s="205"/>
      <c r="O182" s="205"/>
      <c r="P182" s="196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</row>
    <row r="183" spans="1:33">
      <c r="A183" s="206"/>
      <c r="D183" s="196"/>
      <c r="E183" s="207"/>
      <c r="F183" s="207"/>
      <c r="G183" s="207"/>
      <c r="H183" s="204"/>
      <c r="I183" s="205"/>
      <c r="J183" s="205"/>
      <c r="K183" s="208"/>
      <c r="L183" s="208"/>
      <c r="N183" s="209"/>
      <c r="O183" s="209"/>
      <c r="S183" s="210"/>
      <c r="T183" s="210"/>
      <c r="V183" s="211"/>
      <c r="W183" s="212"/>
    </row>
    <row r="184" spans="1:33">
      <c r="A184" s="213"/>
    </row>
    <row r="185" spans="1:33" ht="14.25">
      <c r="B185" s="339"/>
      <c r="C185" s="340"/>
      <c r="D185" s="340"/>
      <c r="E185" s="340"/>
      <c r="F185" s="340"/>
      <c r="G185" s="329"/>
      <c r="H185" s="329"/>
      <c r="I185" s="202"/>
      <c r="J185" s="330"/>
      <c r="K185" s="330"/>
    </row>
    <row r="186" spans="1:33">
      <c r="F186" s="214"/>
      <c r="G186" s="327"/>
      <c r="H186" s="327"/>
      <c r="I186" s="327"/>
      <c r="J186" s="204"/>
      <c r="K186" s="205"/>
      <c r="L186" s="205"/>
    </row>
  </sheetData>
  <mergeCells count="191">
    <mergeCell ref="A1:AD1"/>
    <mergeCell ref="Q9:R9"/>
    <mergeCell ref="Q10:R10"/>
    <mergeCell ref="Q11:R11"/>
    <mergeCell ref="H13:J13"/>
    <mergeCell ref="G17:H17"/>
    <mergeCell ref="M17:N17"/>
    <mergeCell ref="T28:U28"/>
    <mergeCell ref="T32:U32"/>
    <mergeCell ref="T33:U33"/>
    <mergeCell ref="T34:U34"/>
    <mergeCell ref="T35:U35"/>
    <mergeCell ref="T38:U38"/>
    <mergeCell ref="L18:M18"/>
    <mergeCell ref="L19:M19"/>
    <mergeCell ref="T24:U24"/>
    <mergeCell ref="T25:U25"/>
    <mergeCell ref="T26:U26"/>
    <mergeCell ref="T27:U27"/>
    <mergeCell ref="S55:T55"/>
    <mergeCell ref="S56:T56"/>
    <mergeCell ref="S57:T57"/>
    <mergeCell ref="S58:T58"/>
    <mergeCell ref="V58:W58"/>
    <mergeCell ref="V59:W59"/>
    <mergeCell ref="T39:U39"/>
    <mergeCell ref="T40:U40"/>
    <mergeCell ref="C47:D47"/>
    <mergeCell ref="C48:D48"/>
    <mergeCell ref="C49:D49"/>
    <mergeCell ref="C50:D50"/>
    <mergeCell ref="AC63:AD63"/>
    <mergeCell ref="E64:G64"/>
    <mergeCell ref="J73:L73"/>
    <mergeCell ref="N73:O73"/>
    <mergeCell ref="T73:U73"/>
    <mergeCell ref="V60:W60"/>
    <mergeCell ref="S61:T61"/>
    <mergeCell ref="F63:G63"/>
    <mergeCell ref="I63:J63"/>
    <mergeCell ref="K63:L63"/>
    <mergeCell ref="M63:O63"/>
    <mergeCell ref="P63:R63"/>
    <mergeCell ref="S63:T63"/>
    <mergeCell ref="Z84:AA84"/>
    <mergeCell ref="J75:L75"/>
    <mergeCell ref="N75:O75"/>
    <mergeCell ref="T75:U75"/>
    <mergeCell ref="U76:V76"/>
    <mergeCell ref="U77:V77"/>
    <mergeCell ref="U78:V78"/>
    <mergeCell ref="Y63:Z63"/>
    <mergeCell ref="AA63:AB63"/>
    <mergeCell ref="L85:M85"/>
    <mergeCell ref="P85:R85"/>
    <mergeCell ref="J86:K86"/>
    <mergeCell ref="X87:Y87"/>
    <mergeCell ref="X88:Y88"/>
    <mergeCell ref="X89:Y89"/>
    <mergeCell ref="K84:L84"/>
    <mergeCell ref="N84:O84"/>
    <mergeCell ref="Q84:R84"/>
    <mergeCell ref="T84:U84"/>
    <mergeCell ref="W84:X84"/>
    <mergeCell ref="K97:L97"/>
    <mergeCell ref="N97:O97"/>
    <mergeCell ref="Q97:R97"/>
    <mergeCell ref="T97:U97"/>
    <mergeCell ref="C99:D99"/>
    <mergeCell ref="E99:F99"/>
    <mergeCell ref="H99:I99"/>
    <mergeCell ref="X90:Y90"/>
    <mergeCell ref="X91:Y91"/>
    <mergeCell ref="X92:Y92"/>
    <mergeCell ref="X93:Y93"/>
    <mergeCell ref="X94:Y94"/>
    <mergeCell ref="N96:O96"/>
    <mergeCell ref="Q96:R96"/>
    <mergeCell ref="T96:U96"/>
    <mergeCell ref="F112:G112"/>
    <mergeCell ref="I112:K112"/>
    <mergeCell ref="M112:O112"/>
    <mergeCell ref="F113:H113"/>
    <mergeCell ref="V118:W118"/>
    <mergeCell ref="V119:W119"/>
    <mergeCell ref="E100:G100"/>
    <mergeCell ref="V105:W105"/>
    <mergeCell ref="V106:W106"/>
    <mergeCell ref="V107:W107"/>
    <mergeCell ref="U108:V108"/>
    <mergeCell ref="G110:H110"/>
    <mergeCell ref="L110:M110"/>
    <mergeCell ref="E125:F125"/>
    <mergeCell ref="C129:D130"/>
    <mergeCell ref="E129:E130"/>
    <mergeCell ref="F130:G130"/>
    <mergeCell ref="I130:J130"/>
    <mergeCell ref="E131:E132"/>
    <mergeCell ref="F132:G132"/>
    <mergeCell ref="I132:J132"/>
    <mergeCell ref="V120:W120"/>
    <mergeCell ref="V121:W121"/>
    <mergeCell ref="C123:D123"/>
    <mergeCell ref="E123:F123"/>
    <mergeCell ref="H123:I123"/>
    <mergeCell ref="E124:F124"/>
    <mergeCell ref="H124:I124"/>
    <mergeCell ref="L135:M135"/>
    <mergeCell ref="E136:F136"/>
    <mergeCell ref="C139:D139"/>
    <mergeCell ref="E139:G139"/>
    <mergeCell ref="I139:K139"/>
    <mergeCell ref="M139:O139"/>
    <mergeCell ref="E133:E134"/>
    <mergeCell ref="F133:G134"/>
    <mergeCell ref="C135:D135"/>
    <mergeCell ref="E135:F135"/>
    <mergeCell ref="G135:H135"/>
    <mergeCell ref="I135:J135"/>
    <mergeCell ref="P150:Q150"/>
    <mergeCell ref="P151:Q151"/>
    <mergeCell ref="P152:Q152"/>
    <mergeCell ref="P153:Q153"/>
    <mergeCell ref="G155:I156"/>
    <mergeCell ref="J155:M155"/>
    <mergeCell ref="P155:U156"/>
    <mergeCell ref="Q139:S139"/>
    <mergeCell ref="E140:H140"/>
    <mergeCell ref="C145:E145"/>
    <mergeCell ref="F145:H145"/>
    <mergeCell ref="C147:E148"/>
    <mergeCell ref="F147:P147"/>
    <mergeCell ref="Q147:Q148"/>
    <mergeCell ref="R147:S147"/>
    <mergeCell ref="F148:P148"/>
    <mergeCell ref="R148:S148"/>
    <mergeCell ref="P160:Q160"/>
    <mergeCell ref="C162:E163"/>
    <mergeCell ref="L162:M162"/>
    <mergeCell ref="O162:P162"/>
    <mergeCell ref="R162:S162"/>
    <mergeCell ref="Z162:Z163"/>
    <mergeCell ref="V155:W156"/>
    <mergeCell ref="X155:X156"/>
    <mergeCell ref="J156:M156"/>
    <mergeCell ref="I157:J157"/>
    <mergeCell ref="P158:Q158"/>
    <mergeCell ref="P159:Q159"/>
    <mergeCell ref="AA162:AB162"/>
    <mergeCell ref="F163:I163"/>
    <mergeCell ref="K163:L163"/>
    <mergeCell ref="N163:O163"/>
    <mergeCell ref="Q163:R163"/>
    <mergeCell ref="T163:U163"/>
    <mergeCell ref="W163:X163"/>
    <mergeCell ref="AA163:AB163"/>
    <mergeCell ref="R167:T167"/>
    <mergeCell ref="P171:R171"/>
    <mergeCell ref="P172:R172"/>
    <mergeCell ref="D174:E175"/>
    <mergeCell ref="F174:Q174"/>
    <mergeCell ref="R174:R175"/>
    <mergeCell ref="S174:U174"/>
    <mergeCell ref="F176:H176"/>
    <mergeCell ref="F164:G164"/>
    <mergeCell ref="D167:E168"/>
    <mergeCell ref="F167:L167"/>
    <mergeCell ref="M167:M168"/>
    <mergeCell ref="N167:P167"/>
    <mergeCell ref="Q167:Q168"/>
    <mergeCell ref="F168:L168"/>
    <mergeCell ref="N168:P168"/>
    <mergeCell ref="R168:T168"/>
    <mergeCell ref="G186:I186"/>
    <mergeCell ref="C181:D181"/>
    <mergeCell ref="F181:G181"/>
    <mergeCell ref="I181:J181"/>
    <mergeCell ref="L181:M181"/>
    <mergeCell ref="O181:P181"/>
    <mergeCell ref="E182:G182"/>
    <mergeCell ref="AA178:AB178"/>
    <mergeCell ref="V174:V175"/>
    <mergeCell ref="W174:Y174"/>
    <mergeCell ref="F175:G175"/>
    <mergeCell ref="K175:M175"/>
    <mergeCell ref="O175:Q175"/>
    <mergeCell ref="S175:U175"/>
    <mergeCell ref="W175:Y175"/>
    <mergeCell ref="B185:F185"/>
    <mergeCell ref="G185:H185"/>
    <mergeCell ref="J185:K185"/>
  </mergeCells>
  <phoneticPr fontId="1"/>
  <pageMargins left="0.94488188976377963" right="0.35433070866141736" top="0.98425196850393704" bottom="1.0236220472440944" header="0.51181102362204722" footer="0.51181102362204722"/>
  <pageSetup paperSize="9" orientation="portrait" blackAndWhite="1" verticalDpi="1200" r:id="rId1"/>
  <headerFooter alignWithMargins="0">
    <oddFooter>&amp;C&amp;P</oddFooter>
  </headerFooter>
  <rowBreaks count="1" manualBreakCount="1">
    <brk id="142" max="29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86"/>
  <sheetViews>
    <sheetView view="pageBreakPreview" zoomScaleNormal="100" workbookViewId="0">
      <selection activeCell="T27" sqref="T27:U27"/>
    </sheetView>
  </sheetViews>
  <sheetFormatPr defaultColWidth="2.875" defaultRowHeight="12.75"/>
  <cols>
    <col min="1" max="5" width="2.875" style="63"/>
    <col min="6" max="6" width="3.25" style="63" bestFit="1" customWidth="1"/>
    <col min="7" max="7" width="2.875" style="63"/>
    <col min="8" max="8" width="6.5" style="63" bestFit="1" customWidth="1"/>
    <col min="9" max="10" width="2.875" style="63"/>
    <col min="11" max="11" width="3.25" style="63" bestFit="1" customWidth="1"/>
    <col min="12" max="24" width="2.875" style="63"/>
    <col min="25" max="25" width="2.875" style="63" customWidth="1"/>
    <col min="26" max="32" width="2.875" style="63"/>
    <col min="33" max="33" width="14.875" style="63" customWidth="1"/>
    <col min="34" max="16384" width="2.875" style="63"/>
  </cols>
  <sheetData>
    <row r="1" spans="1:30" ht="15" customHeight="1">
      <c r="A1" s="465" t="s">
        <v>72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</row>
    <row r="2" spans="1:30" ht="9" customHeight="1">
      <c r="A2" s="64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65"/>
      <c r="R2" s="31"/>
      <c r="S2" s="65"/>
      <c r="T2" s="31"/>
      <c r="U2" s="66"/>
      <c r="V2" s="67"/>
      <c r="W2" s="66"/>
      <c r="X2" s="67"/>
      <c r="Y2" s="66"/>
      <c r="Z2" s="67"/>
      <c r="AA2" s="66"/>
      <c r="AB2" s="67"/>
      <c r="AC2" s="65"/>
      <c r="AD2" s="31"/>
    </row>
    <row r="3" spans="1:30" ht="15.6" customHeight="1">
      <c r="A3" s="64"/>
      <c r="B3" s="31" t="s">
        <v>73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65"/>
      <c r="R3" s="31"/>
      <c r="S3" s="65"/>
      <c r="T3" s="31"/>
      <c r="U3" s="66"/>
      <c r="V3" s="67"/>
      <c r="W3" s="66"/>
      <c r="X3" s="67"/>
      <c r="Y3" s="66"/>
      <c r="Z3" s="67"/>
      <c r="AA3" s="66"/>
      <c r="AB3" s="67"/>
      <c r="AC3" s="65"/>
      <c r="AD3" s="31"/>
    </row>
    <row r="4" spans="1:30" ht="15.6" customHeight="1">
      <c r="A4" s="64"/>
      <c r="B4" s="31" t="s">
        <v>48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65"/>
      <c r="R4" s="31"/>
      <c r="S4" s="65"/>
      <c r="T4" s="31"/>
      <c r="U4" s="66"/>
      <c r="V4" s="67"/>
      <c r="W4" s="66"/>
      <c r="X4" s="67"/>
      <c r="Y4" s="66"/>
      <c r="Z4" s="67"/>
      <c r="AA4" s="66"/>
      <c r="AB4" s="67"/>
      <c r="AC4" s="65"/>
      <c r="AD4" s="31"/>
    </row>
    <row r="5" spans="1:30" ht="15.6" customHeight="1">
      <c r="A5" s="64"/>
      <c r="B5" s="31" t="s">
        <v>74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65"/>
      <c r="R5" s="31"/>
      <c r="S5" s="65"/>
      <c r="T5" s="31"/>
      <c r="U5" s="66"/>
      <c r="V5" s="67"/>
      <c r="W5" s="66"/>
      <c r="X5" s="67"/>
      <c r="Y5" s="66"/>
      <c r="Z5" s="67"/>
      <c r="AA5" s="66"/>
      <c r="AB5" s="67"/>
      <c r="AC5" s="65"/>
      <c r="AD5" s="31"/>
    </row>
    <row r="6" spans="1:30" ht="15.6" customHeight="1">
      <c r="A6" s="64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65"/>
      <c r="R6" s="31"/>
      <c r="S6" s="65"/>
      <c r="T6" s="31"/>
      <c r="U6" s="66"/>
      <c r="V6" s="67"/>
      <c r="W6" s="66"/>
      <c r="X6" s="67"/>
      <c r="Y6" s="66"/>
      <c r="Z6" s="67"/>
      <c r="AA6" s="66"/>
      <c r="AB6" s="67"/>
      <c r="AC6" s="65"/>
      <c r="AD6" s="31"/>
    </row>
    <row r="7" spans="1:30" s="73" customFormat="1" ht="14.25" customHeight="1">
      <c r="A7" s="68" t="s">
        <v>75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70"/>
      <c r="Q7" s="69"/>
      <c r="R7" s="70"/>
      <c r="S7" s="69"/>
      <c r="T7" s="70"/>
      <c r="U7" s="71"/>
      <c r="V7" s="72"/>
      <c r="W7" s="71"/>
      <c r="X7" s="72"/>
      <c r="Y7" s="71"/>
      <c r="Z7" s="72"/>
      <c r="AA7" s="71"/>
      <c r="AB7" s="72"/>
      <c r="AC7" s="69"/>
      <c r="AD7" s="70"/>
    </row>
    <row r="8" spans="1:30" ht="18.600000000000001" customHeight="1">
      <c r="A8" s="64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65"/>
      <c r="R8" s="31"/>
      <c r="S8" s="65"/>
      <c r="T8" s="31"/>
      <c r="U8" s="74"/>
      <c r="V8" s="75"/>
      <c r="W8" s="74"/>
      <c r="X8" s="75"/>
      <c r="Y8" s="74"/>
      <c r="Z8" s="75"/>
      <c r="AA8" s="74"/>
      <c r="AB8" s="75"/>
      <c r="AC8" s="65"/>
      <c r="AD8" s="31"/>
    </row>
    <row r="9" spans="1:30" ht="14.25" customHeight="1">
      <c r="A9" s="76" t="s">
        <v>76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65"/>
      <c r="Q9" s="466" t="s">
        <v>77</v>
      </c>
      <c r="R9" s="466"/>
      <c r="S9" s="31" t="s">
        <v>78</v>
      </c>
      <c r="T9" s="65"/>
      <c r="U9" s="31"/>
      <c r="V9" s="65"/>
      <c r="W9" s="31"/>
      <c r="X9" s="65"/>
      <c r="Y9" s="31"/>
      <c r="Z9" s="65"/>
      <c r="AA9" s="31"/>
      <c r="AB9" s="65"/>
      <c r="AC9" s="31"/>
      <c r="AD9" s="65"/>
    </row>
    <row r="10" spans="1:30" ht="15.75" customHeight="1">
      <c r="A10" s="64"/>
      <c r="B10" s="31" t="s">
        <v>79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467" t="s">
        <v>77</v>
      </c>
      <c r="R10" s="467"/>
      <c r="S10" s="31" t="s">
        <v>80</v>
      </c>
      <c r="T10" s="31"/>
      <c r="U10" s="65"/>
    </row>
    <row r="11" spans="1:30" ht="14.25" customHeight="1">
      <c r="O11" s="31"/>
      <c r="P11" s="31"/>
      <c r="Q11" s="468" t="s">
        <v>77</v>
      </c>
      <c r="R11" s="468"/>
      <c r="S11" s="31" t="s">
        <v>81</v>
      </c>
      <c r="T11" s="31"/>
      <c r="Y11" s="31"/>
      <c r="Z11" s="31"/>
      <c r="AA11" s="31"/>
      <c r="AB11" s="31"/>
      <c r="AC11" s="31"/>
      <c r="AD11" s="31"/>
    </row>
    <row r="12" spans="1:30" s="81" customFormat="1" ht="15.75" customHeight="1">
      <c r="A12" s="77" t="s">
        <v>82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/>
      <c r="R12" s="80"/>
      <c r="S12" s="65" t="s">
        <v>83</v>
      </c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</row>
    <row r="13" spans="1:30" s="81" customFormat="1" ht="15.75" customHeight="1">
      <c r="A13" s="82"/>
      <c r="B13" s="78" t="s">
        <v>52</v>
      </c>
      <c r="C13" s="78"/>
      <c r="D13" s="78"/>
      <c r="E13" s="78"/>
      <c r="F13" s="78"/>
      <c r="G13" s="78"/>
      <c r="H13" s="469">
        <f>'必要送風量の簡易計算（例）パターン⑤の場合'!E22</f>
        <v>10000</v>
      </c>
      <c r="I13" s="470"/>
      <c r="J13" s="471"/>
      <c r="K13" s="78" t="s">
        <v>84</v>
      </c>
      <c r="L13" s="78"/>
      <c r="M13" s="78"/>
      <c r="N13" s="78"/>
      <c r="O13" s="78"/>
      <c r="P13" s="78"/>
      <c r="Q13" s="83"/>
      <c r="R13" s="84"/>
      <c r="S13" s="65" t="s">
        <v>83</v>
      </c>
      <c r="T13" s="78"/>
      <c r="X13" s="63"/>
      <c r="Y13" s="78"/>
      <c r="Z13" s="78"/>
      <c r="AA13" s="78"/>
      <c r="AB13" s="78"/>
      <c r="AC13" s="78"/>
      <c r="AD13" s="78"/>
    </row>
    <row r="14" spans="1:30" s="81" customFormat="1" ht="15.75" customHeight="1">
      <c r="A14" s="82"/>
      <c r="B14" s="78" t="s">
        <v>85</v>
      </c>
      <c r="C14" s="78"/>
      <c r="D14" s="78"/>
      <c r="E14" s="78"/>
      <c r="F14" s="78"/>
      <c r="G14" s="85"/>
      <c r="H14" s="215">
        <f>H13*T24/(G17*T38)</f>
        <v>0.4</v>
      </c>
      <c r="I14" s="78" t="s">
        <v>86</v>
      </c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X14" s="63"/>
      <c r="Y14" s="78"/>
      <c r="Z14" s="78"/>
      <c r="AA14" s="78"/>
      <c r="AB14" s="78"/>
      <c r="AC14" s="78"/>
      <c r="AD14" s="78"/>
    </row>
    <row r="15" spans="1:30" s="81" customFormat="1" ht="15.75" customHeight="1">
      <c r="A15" s="82"/>
      <c r="B15" s="78"/>
      <c r="C15" s="78"/>
      <c r="D15" s="78"/>
      <c r="E15" s="78"/>
      <c r="F15" s="78"/>
      <c r="G15" s="85"/>
      <c r="H15" s="216"/>
      <c r="I15" s="85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X15" s="63"/>
      <c r="Y15" s="78"/>
      <c r="Z15" s="78"/>
      <c r="AA15" s="78"/>
      <c r="AB15" s="78"/>
      <c r="AC15" s="78"/>
      <c r="AD15" s="78"/>
    </row>
    <row r="16" spans="1:30" s="81" customFormat="1" ht="15.75" customHeight="1">
      <c r="A16" s="76" t="s">
        <v>87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78"/>
      <c r="P16" s="78"/>
      <c r="Q16" s="78"/>
      <c r="R16" s="78"/>
      <c r="S16" s="78"/>
      <c r="T16" s="78"/>
      <c r="X16" s="63"/>
      <c r="Y16" s="78"/>
      <c r="Z16" s="78"/>
      <c r="AA16" s="78"/>
      <c r="AB16" s="78"/>
      <c r="AC16" s="78"/>
      <c r="AD16" s="78"/>
    </row>
    <row r="17" spans="1:33" s="81" customFormat="1" ht="15.75" customHeight="1">
      <c r="A17" s="64"/>
      <c r="B17" s="31" t="s">
        <v>88</v>
      </c>
      <c r="C17" s="31"/>
      <c r="D17" s="31"/>
      <c r="E17" s="31"/>
      <c r="F17" s="31"/>
      <c r="G17" s="472">
        <f>'必要送風量の簡易計算（例）パターン⑤の場合'!E33</f>
        <v>1000</v>
      </c>
      <c r="H17" s="473"/>
      <c r="I17" s="31" t="s">
        <v>321</v>
      </c>
      <c r="J17" s="87"/>
      <c r="K17" s="87"/>
      <c r="L17" s="31"/>
      <c r="M17" s="474"/>
      <c r="N17" s="474"/>
      <c r="O17" s="78"/>
      <c r="P17" s="78"/>
      <c r="Q17" s="78"/>
      <c r="R17" s="78"/>
      <c r="S17" s="78"/>
      <c r="T17" s="78"/>
      <c r="X17" s="88"/>
      <c r="Y17" s="78"/>
      <c r="Z17" s="78"/>
      <c r="AA17" s="78"/>
      <c r="AB17" s="78"/>
      <c r="AC17" s="78"/>
      <c r="AD17" s="78"/>
    </row>
    <row r="18" spans="1:33" s="81" customFormat="1" ht="15.75" customHeight="1">
      <c r="A18" s="64"/>
      <c r="B18" s="89" t="s">
        <v>90</v>
      </c>
      <c r="C18" s="31"/>
      <c r="D18" s="31"/>
      <c r="E18" s="31"/>
      <c r="F18" s="31"/>
      <c r="G18" s="63"/>
      <c r="H18" s="63"/>
      <c r="I18" s="31"/>
      <c r="J18" s="87"/>
      <c r="K18" s="87"/>
      <c r="L18" s="458">
        <f>'必要送風量の簡易計算（例）パターン⑤の場合'!E31</f>
        <v>750</v>
      </c>
      <c r="M18" s="459"/>
      <c r="N18" s="31" t="s">
        <v>321</v>
      </c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</row>
    <row r="19" spans="1:33" s="81" customFormat="1" ht="15.75" customHeight="1">
      <c r="A19" s="64"/>
      <c r="B19" s="89" t="s">
        <v>65</v>
      </c>
      <c r="C19" s="31"/>
      <c r="D19" s="31"/>
      <c r="E19" s="31"/>
      <c r="F19" s="31"/>
      <c r="G19" s="90"/>
      <c r="H19" s="91"/>
      <c r="I19" s="31"/>
      <c r="J19" s="87"/>
      <c r="K19" s="87"/>
      <c r="L19" s="460">
        <f>'必要送風量の簡易計算（例）パターン⑤の場合'!E32</f>
        <v>250</v>
      </c>
      <c r="M19" s="461"/>
      <c r="N19" s="31" t="s">
        <v>321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</row>
    <row r="20" spans="1:33" s="81" customFormat="1" ht="15.75" customHeight="1">
      <c r="A20" s="82"/>
      <c r="B20" s="78"/>
      <c r="C20" s="78"/>
      <c r="D20" s="78"/>
      <c r="E20" s="78"/>
      <c r="F20" s="78"/>
      <c r="G20" s="85"/>
      <c r="H20" s="216"/>
      <c r="I20" s="85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</row>
    <row r="21" spans="1:33" s="81" customFormat="1" ht="15.75" customHeight="1">
      <c r="A21" s="77" t="s">
        <v>91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</row>
    <row r="22" spans="1:33" s="81" customFormat="1" ht="15.75" hidden="1" customHeight="1">
      <c r="A22" s="82"/>
      <c r="B22" s="78" t="s">
        <v>92</v>
      </c>
      <c r="C22" s="78"/>
      <c r="D22" s="78"/>
      <c r="E22" s="78"/>
      <c r="F22" s="78"/>
      <c r="G22" s="78"/>
      <c r="H22" s="78"/>
      <c r="I22" s="78" t="s">
        <v>322</v>
      </c>
      <c r="J22" s="78"/>
      <c r="K22" s="78"/>
      <c r="L22" s="78" t="s">
        <v>323</v>
      </c>
      <c r="M22" s="78"/>
      <c r="N22" s="78" t="s">
        <v>95</v>
      </c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</row>
    <row r="23" spans="1:33" s="81" customFormat="1" ht="15.75" hidden="1" customHeight="1">
      <c r="A23" s="82"/>
      <c r="B23" s="78" t="s">
        <v>96</v>
      </c>
      <c r="C23" s="78"/>
      <c r="D23" s="78"/>
      <c r="E23" s="78"/>
      <c r="F23" s="78"/>
      <c r="G23" s="78"/>
      <c r="H23" s="78"/>
      <c r="I23" s="78" t="s">
        <v>324</v>
      </c>
      <c r="J23" s="78"/>
      <c r="K23" s="78"/>
      <c r="L23" s="78" t="s">
        <v>323</v>
      </c>
      <c r="M23" s="78"/>
      <c r="N23" s="78" t="s">
        <v>95</v>
      </c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</row>
    <row r="24" spans="1:33" s="81" customFormat="1" ht="15.75" customHeight="1">
      <c r="A24" s="78"/>
      <c r="B24" s="78" t="s">
        <v>98</v>
      </c>
      <c r="C24" s="78"/>
      <c r="D24" s="78"/>
      <c r="E24" s="78"/>
      <c r="F24" s="78"/>
      <c r="G24" s="78"/>
      <c r="H24" s="78"/>
      <c r="I24" s="78"/>
      <c r="J24" s="78"/>
      <c r="K24" s="78"/>
      <c r="M24" s="78" t="s">
        <v>325</v>
      </c>
      <c r="N24" s="78"/>
      <c r="O24" s="78"/>
      <c r="P24" s="78"/>
      <c r="Q24" s="78"/>
      <c r="R24" s="78"/>
      <c r="S24" s="78" t="s">
        <v>100</v>
      </c>
      <c r="T24" s="462">
        <f>'必要送風量の簡易計算（例）パターン⑤の場合'!E23</f>
        <v>80</v>
      </c>
      <c r="U24" s="462"/>
      <c r="V24" s="78" t="s">
        <v>55</v>
      </c>
      <c r="W24" s="78"/>
      <c r="X24" s="78"/>
      <c r="Y24" s="78"/>
      <c r="Z24" s="78"/>
      <c r="AA24" s="78"/>
      <c r="AB24" s="78"/>
      <c r="AC24" s="78"/>
      <c r="AD24" s="78"/>
    </row>
    <row r="25" spans="1:33" s="81" customFormat="1" ht="15.75" customHeight="1">
      <c r="A25" s="78"/>
      <c r="B25" s="78" t="s">
        <v>101</v>
      </c>
      <c r="C25" s="78"/>
      <c r="D25" s="78"/>
      <c r="E25" s="78"/>
      <c r="F25" s="78"/>
      <c r="G25" s="78"/>
      <c r="H25" s="78"/>
      <c r="I25" s="78"/>
      <c r="J25" s="78"/>
      <c r="K25" s="78"/>
      <c r="M25" s="78" t="s">
        <v>326</v>
      </c>
      <c r="N25" s="78"/>
      <c r="O25" s="78"/>
      <c r="P25" s="78"/>
      <c r="Q25" s="78"/>
      <c r="R25" s="78"/>
      <c r="S25" s="78" t="s">
        <v>100</v>
      </c>
      <c r="T25" s="463">
        <f>T24*0.66</f>
        <v>52.800000000000004</v>
      </c>
      <c r="U25" s="463"/>
      <c r="V25" s="78" t="s">
        <v>327</v>
      </c>
      <c r="W25" s="78"/>
      <c r="X25" s="78"/>
      <c r="Y25" s="78"/>
      <c r="Z25" s="78"/>
      <c r="AA25" s="78"/>
      <c r="AB25" s="78"/>
      <c r="AC25" s="78"/>
      <c r="AD25" s="78"/>
    </row>
    <row r="26" spans="1:33" s="81" customFormat="1" ht="15.75" customHeight="1">
      <c r="A26" s="78"/>
      <c r="B26" s="78" t="s">
        <v>104</v>
      </c>
      <c r="C26" s="78"/>
      <c r="D26" s="78"/>
      <c r="E26" s="78"/>
      <c r="F26" s="78"/>
      <c r="G26" s="78"/>
      <c r="H26" s="78"/>
      <c r="I26" s="78"/>
      <c r="J26" s="78"/>
      <c r="K26" s="78"/>
      <c r="M26" s="78" t="s">
        <v>328</v>
      </c>
      <c r="N26" s="78"/>
      <c r="O26" s="78"/>
      <c r="P26" s="78"/>
      <c r="Q26" s="78"/>
      <c r="R26" s="78"/>
      <c r="S26" s="78" t="s">
        <v>100</v>
      </c>
      <c r="T26" s="462">
        <f>'必要送風量の簡易計算（例）パターン⑤の場合'!E25</f>
        <v>100</v>
      </c>
      <c r="U26" s="462"/>
      <c r="V26" s="78" t="s">
        <v>55</v>
      </c>
      <c r="W26" s="78"/>
      <c r="X26" s="78"/>
      <c r="Y26" s="78"/>
      <c r="Z26" s="78"/>
      <c r="AA26" s="78"/>
      <c r="AB26" s="78"/>
      <c r="AC26" s="78"/>
      <c r="AD26" s="78"/>
    </row>
    <row r="27" spans="1:33" s="81" customFormat="1" ht="15.75" customHeight="1">
      <c r="A27" s="78"/>
      <c r="B27" s="78" t="s">
        <v>106</v>
      </c>
      <c r="C27" s="78"/>
      <c r="D27" s="78"/>
      <c r="E27" s="78"/>
      <c r="F27" s="78"/>
      <c r="G27" s="78"/>
      <c r="H27" s="78"/>
      <c r="I27" s="78"/>
      <c r="J27" s="78"/>
      <c r="K27" s="78"/>
      <c r="M27" s="78" t="s">
        <v>329</v>
      </c>
      <c r="N27" s="78"/>
      <c r="O27" s="78"/>
      <c r="P27" s="78"/>
      <c r="Q27" s="78"/>
      <c r="R27" s="78"/>
      <c r="S27" s="78" t="s">
        <v>100</v>
      </c>
      <c r="T27" s="464">
        <f>'必要送風量の簡易計算（例）パターン⑤の場合'!E24</f>
        <v>30</v>
      </c>
      <c r="U27" s="464"/>
      <c r="V27" s="78" t="s">
        <v>55</v>
      </c>
      <c r="W27" s="78"/>
      <c r="X27" s="78"/>
      <c r="Y27" s="78"/>
      <c r="Z27" s="78"/>
      <c r="AA27" s="78"/>
      <c r="AB27" s="78"/>
      <c r="AC27" s="78"/>
      <c r="AD27" s="78"/>
    </row>
    <row r="28" spans="1:33" s="81" customFormat="1" ht="15.75" customHeight="1">
      <c r="A28" s="78"/>
      <c r="B28" s="78" t="s">
        <v>108</v>
      </c>
      <c r="C28" s="78"/>
      <c r="D28" s="78"/>
      <c r="E28" s="78"/>
      <c r="F28" s="78"/>
      <c r="G28" s="78"/>
      <c r="H28" s="78"/>
      <c r="I28" s="78"/>
      <c r="J28" s="78"/>
      <c r="K28" s="78"/>
      <c r="M28" s="78" t="s">
        <v>330</v>
      </c>
      <c r="N28" s="78"/>
      <c r="O28" s="78"/>
      <c r="P28" s="78"/>
      <c r="Q28" s="78"/>
      <c r="R28" s="78"/>
      <c r="S28" s="78" t="s">
        <v>100</v>
      </c>
      <c r="T28" s="475">
        <f>ROUNDUP(T27*0.7,0)</f>
        <v>21</v>
      </c>
      <c r="U28" s="475"/>
      <c r="V28" s="78" t="s">
        <v>55</v>
      </c>
      <c r="W28" s="78"/>
      <c r="X28" s="92" t="s">
        <v>331</v>
      </c>
      <c r="Y28" s="78"/>
      <c r="Z28" s="78"/>
      <c r="AA28" s="78"/>
      <c r="AB28" s="78"/>
      <c r="AC28" s="78"/>
      <c r="AD28" s="78"/>
      <c r="AG28" s="93" t="s">
        <v>111</v>
      </c>
    </row>
    <row r="29" spans="1:33" s="81" customFormat="1" ht="15" hidden="1" customHeight="1">
      <c r="A29" s="78"/>
      <c r="B29" s="78" t="s">
        <v>332</v>
      </c>
      <c r="C29" s="78"/>
      <c r="D29" s="78"/>
      <c r="E29" s="78"/>
      <c r="F29" s="78"/>
      <c r="G29" s="78"/>
      <c r="H29" s="78"/>
      <c r="I29" s="78" t="s">
        <v>324</v>
      </c>
      <c r="J29" s="94"/>
      <c r="K29" s="94">
        <v>5</v>
      </c>
      <c r="L29" s="78" t="s">
        <v>323</v>
      </c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</row>
    <row r="30" spans="1:33" s="81" customFormat="1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95"/>
      <c r="K30" s="95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</row>
    <row r="31" spans="1:33" s="81" customFormat="1" ht="15.75" customHeight="1">
      <c r="A31" s="77" t="s">
        <v>113</v>
      </c>
      <c r="B31" s="78"/>
      <c r="C31" s="78"/>
      <c r="D31" s="78"/>
      <c r="E31" s="78"/>
      <c r="F31" s="78"/>
      <c r="G31" s="78"/>
      <c r="H31" s="78"/>
      <c r="I31" s="78"/>
      <c r="J31" s="95"/>
      <c r="K31" s="95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</row>
    <row r="32" spans="1:33" s="81" customFormat="1" ht="15.75" customHeight="1">
      <c r="A32" s="78"/>
      <c r="B32" s="78" t="s">
        <v>114</v>
      </c>
      <c r="C32" s="78"/>
      <c r="D32" s="78"/>
      <c r="E32" s="78"/>
      <c r="F32" s="78"/>
      <c r="G32" s="78"/>
      <c r="H32" s="78"/>
      <c r="I32" s="78"/>
      <c r="J32" s="78"/>
      <c r="K32" s="78"/>
      <c r="M32" s="78" t="s">
        <v>333</v>
      </c>
      <c r="N32" s="78"/>
      <c r="O32" s="78"/>
      <c r="P32" s="78"/>
      <c r="Q32" s="78"/>
      <c r="R32" s="78"/>
      <c r="S32" s="78" t="s">
        <v>100</v>
      </c>
      <c r="T32" s="447">
        <v>0</v>
      </c>
      <c r="U32" s="448"/>
      <c r="V32" s="78" t="s">
        <v>55</v>
      </c>
      <c r="W32" s="78"/>
      <c r="X32" s="92" t="s">
        <v>116</v>
      </c>
      <c r="Y32" s="78"/>
      <c r="Z32" s="78"/>
      <c r="AA32" s="78"/>
      <c r="AB32" s="78"/>
      <c r="AC32" s="78"/>
      <c r="AD32" s="78"/>
      <c r="AG32" s="93" t="s">
        <v>117</v>
      </c>
    </row>
    <row r="33" spans="1:33" s="81" customFormat="1" ht="15.75" customHeight="1">
      <c r="A33" s="78"/>
      <c r="B33" s="78" t="s">
        <v>118</v>
      </c>
      <c r="C33" s="78"/>
      <c r="D33" s="78"/>
      <c r="E33" s="78"/>
      <c r="F33" s="78"/>
      <c r="G33" s="78"/>
      <c r="H33" s="78"/>
      <c r="I33" s="78"/>
      <c r="J33" s="78"/>
      <c r="K33" s="78"/>
      <c r="M33" s="78" t="s">
        <v>334</v>
      </c>
      <c r="N33" s="78"/>
      <c r="O33" s="78"/>
      <c r="P33" s="78"/>
      <c r="Q33" s="78"/>
      <c r="R33" s="78"/>
      <c r="S33" s="78" t="s">
        <v>322</v>
      </c>
      <c r="T33" s="455">
        <v>15</v>
      </c>
      <c r="U33" s="456"/>
      <c r="V33" s="78" t="s">
        <v>335</v>
      </c>
      <c r="W33" s="78"/>
      <c r="X33" s="78"/>
      <c r="Y33" s="78"/>
      <c r="Z33" s="78"/>
      <c r="AA33" s="78"/>
      <c r="AB33" s="78"/>
      <c r="AC33" s="78"/>
      <c r="AD33" s="78"/>
    </row>
    <row r="34" spans="1:33" s="81" customFormat="1" ht="15.75" hidden="1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M34" s="78" t="s">
        <v>332</v>
      </c>
      <c r="N34" s="78"/>
      <c r="O34" s="78"/>
      <c r="P34" s="78"/>
      <c r="Q34" s="78"/>
      <c r="R34" s="78"/>
      <c r="S34" s="78" t="s">
        <v>322</v>
      </c>
      <c r="T34" s="448">
        <v>0.5</v>
      </c>
      <c r="U34" s="448"/>
      <c r="V34" s="78" t="s">
        <v>323</v>
      </c>
      <c r="W34" s="78"/>
      <c r="X34" s="78"/>
      <c r="Y34" s="78"/>
      <c r="Z34" s="78"/>
      <c r="AA34" s="78"/>
      <c r="AB34" s="78"/>
      <c r="AC34" s="78"/>
      <c r="AD34" s="78"/>
    </row>
    <row r="35" spans="1:33" s="81" customFormat="1" ht="15.75" customHeight="1">
      <c r="A35" s="78"/>
      <c r="B35" s="78" t="s">
        <v>120</v>
      </c>
      <c r="C35" s="78"/>
      <c r="D35" s="78"/>
      <c r="E35" s="78"/>
      <c r="F35" s="78"/>
      <c r="G35" s="78"/>
      <c r="H35" s="78"/>
      <c r="I35" s="78"/>
      <c r="J35" s="78"/>
      <c r="K35" s="78"/>
      <c r="M35" s="78" t="s">
        <v>336</v>
      </c>
      <c r="N35" s="78"/>
      <c r="O35" s="78"/>
      <c r="P35" s="78"/>
      <c r="Q35" s="78"/>
      <c r="R35" s="78"/>
      <c r="S35" s="78" t="s">
        <v>100</v>
      </c>
      <c r="T35" s="430">
        <v>0</v>
      </c>
      <c r="U35" s="431"/>
      <c r="V35" s="78" t="s">
        <v>55</v>
      </c>
      <c r="W35" s="78"/>
      <c r="X35" s="92" t="s">
        <v>116</v>
      </c>
      <c r="Y35" s="78"/>
      <c r="Z35" s="78"/>
      <c r="AA35" s="78"/>
      <c r="AB35" s="78"/>
      <c r="AC35" s="78"/>
      <c r="AD35" s="78"/>
      <c r="AG35" s="93" t="s">
        <v>117</v>
      </c>
    </row>
    <row r="36" spans="1:33" s="81" customFormat="1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95"/>
      <c r="K36" s="95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</row>
    <row r="37" spans="1:33" s="81" customFormat="1" ht="15.75" customHeight="1">
      <c r="A37" s="77" t="s">
        <v>122</v>
      </c>
      <c r="B37" s="78"/>
      <c r="C37" s="78"/>
      <c r="D37" s="78"/>
      <c r="E37" s="78"/>
      <c r="F37" s="78"/>
      <c r="G37" s="78"/>
      <c r="H37" s="78"/>
      <c r="I37" s="78"/>
      <c r="J37" s="95"/>
      <c r="K37" s="95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</row>
    <row r="38" spans="1:33" s="81" customFormat="1" ht="15.75" customHeight="1">
      <c r="A38" s="78"/>
      <c r="B38" s="96" t="s">
        <v>123</v>
      </c>
      <c r="C38" s="97"/>
      <c r="D38" s="97"/>
      <c r="E38" s="96"/>
      <c r="F38" s="96"/>
      <c r="G38" s="96"/>
      <c r="H38" s="78"/>
      <c r="I38" s="78"/>
      <c r="J38" s="78"/>
      <c r="K38" s="78"/>
      <c r="M38" s="78" t="s">
        <v>337</v>
      </c>
      <c r="N38" s="78"/>
      <c r="O38" s="78"/>
      <c r="P38" s="78"/>
      <c r="Q38" s="78"/>
      <c r="R38" s="78"/>
      <c r="S38" s="78" t="s">
        <v>100</v>
      </c>
      <c r="T38" s="457">
        <f>'必要送風量の簡易計算（例）パターン⑤の場合'!E27</f>
        <v>2000</v>
      </c>
      <c r="U38" s="457"/>
      <c r="V38" s="96" t="s">
        <v>335</v>
      </c>
      <c r="W38" s="96"/>
      <c r="X38" s="78"/>
      <c r="Y38" s="96"/>
      <c r="Z38" s="96"/>
      <c r="AA38" s="78"/>
      <c r="AB38" s="78"/>
      <c r="AC38" s="78"/>
      <c r="AD38" s="78"/>
    </row>
    <row r="39" spans="1:33" s="81" customFormat="1" ht="15.75" customHeight="1">
      <c r="A39" s="78"/>
      <c r="B39" s="96" t="s">
        <v>125</v>
      </c>
      <c r="C39" s="97"/>
      <c r="D39" s="97"/>
      <c r="E39" s="96"/>
      <c r="F39" s="96"/>
      <c r="G39" s="96"/>
      <c r="H39" s="78"/>
      <c r="I39" s="78"/>
      <c r="J39" s="78"/>
      <c r="K39" s="78"/>
      <c r="L39" s="78"/>
      <c r="M39" s="78" t="s">
        <v>338</v>
      </c>
      <c r="N39" s="78"/>
      <c r="O39" s="78"/>
      <c r="P39" s="78"/>
      <c r="Q39" s="78"/>
      <c r="R39" s="78"/>
      <c r="S39" s="78" t="s">
        <v>100</v>
      </c>
      <c r="T39" s="452">
        <v>6000</v>
      </c>
      <c r="U39" s="453"/>
      <c r="V39" s="96" t="s">
        <v>335</v>
      </c>
      <c r="W39" s="96"/>
      <c r="X39" s="78"/>
      <c r="Y39" s="96"/>
      <c r="Z39" s="96"/>
      <c r="AA39" s="78"/>
      <c r="AB39" s="78"/>
      <c r="AC39" s="78"/>
      <c r="AD39" s="78"/>
    </row>
    <row r="40" spans="1:33" s="81" customFormat="1" ht="15.75" customHeight="1">
      <c r="A40" s="78"/>
      <c r="B40" s="98" t="s">
        <v>127</v>
      </c>
      <c r="C40" s="78"/>
      <c r="D40" s="78"/>
      <c r="E40" s="78"/>
      <c r="F40" s="78"/>
      <c r="G40" s="78"/>
      <c r="H40" s="78"/>
      <c r="I40" s="78"/>
      <c r="J40" s="78"/>
      <c r="K40" s="78"/>
      <c r="M40" s="78" t="s">
        <v>339</v>
      </c>
      <c r="N40" s="78"/>
      <c r="O40" s="78"/>
      <c r="P40" s="78"/>
      <c r="Q40" s="78"/>
      <c r="R40" s="78"/>
      <c r="S40" s="78" t="s">
        <v>322</v>
      </c>
      <c r="T40" s="454">
        <f>'必要送風量の簡易計算（例）パターン⑤の場合'!E26</f>
        <v>20</v>
      </c>
      <c r="U40" s="454"/>
      <c r="V40" s="78" t="s">
        <v>340</v>
      </c>
      <c r="W40" s="78"/>
      <c r="X40" s="78"/>
      <c r="Y40" s="78"/>
      <c r="Z40" s="78"/>
      <c r="AA40" s="78"/>
      <c r="AB40" s="78"/>
      <c r="AC40" s="78"/>
      <c r="AD40" s="78"/>
    </row>
    <row r="41" spans="1:33" s="81" customFormat="1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99"/>
      <c r="K41" s="99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</row>
    <row r="42" spans="1:33" s="81" customFormat="1" ht="15.75" customHeight="1">
      <c r="A42" s="82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100"/>
      <c r="Q42" s="100"/>
      <c r="R42" s="100"/>
      <c r="S42" s="100"/>
      <c r="T42" s="100"/>
      <c r="U42" s="100"/>
      <c r="V42" s="78"/>
      <c r="W42" s="78"/>
      <c r="X42" s="78"/>
      <c r="Y42" s="78"/>
      <c r="Z42" s="78"/>
      <c r="AA42" s="78"/>
      <c r="AB42" s="78"/>
      <c r="AC42" s="78"/>
      <c r="AD42" s="78"/>
    </row>
    <row r="43" spans="1:33" s="81" customFormat="1" ht="15.75" customHeight="1">
      <c r="A43" s="101" t="s">
        <v>130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</row>
    <row r="44" spans="1:33" s="81" customFormat="1" ht="15.75" customHeight="1">
      <c r="A44" s="82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</row>
    <row r="45" spans="1:33" s="81" customFormat="1" ht="15.75" customHeight="1">
      <c r="A45" s="78"/>
      <c r="B45" s="78" t="s">
        <v>131</v>
      </c>
      <c r="C45" s="78"/>
      <c r="D45" s="78"/>
      <c r="E45" s="78"/>
      <c r="F45" s="102"/>
      <c r="G45" s="102"/>
      <c r="H45" s="102"/>
      <c r="I45" s="78"/>
      <c r="J45" s="102"/>
      <c r="K45" s="102"/>
      <c r="L45" s="78"/>
      <c r="M45" s="102"/>
      <c r="N45" s="102"/>
      <c r="O45" s="78"/>
      <c r="P45" s="102"/>
      <c r="Q45" s="102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</row>
    <row r="46" spans="1:33" s="81" customFormat="1" ht="15.75" customHeight="1">
      <c r="A46" s="78"/>
      <c r="B46" s="78"/>
      <c r="C46" s="78"/>
      <c r="D46" s="78"/>
      <c r="E46" s="78"/>
      <c r="F46" s="102"/>
      <c r="G46" s="102"/>
      <c r="H46" s="102"/>
      <c r="I46" s="78"/>
      <c r="J46" s="102"/>
      <c r="K46" s="102"/>
      <c r="L46" s="78"/>
      <c r="M46" s="102"/>
      <c r="N46" s="102"/>
      <c r="O46" s="78"/>
      <c r="P46" s="102"/>
      <c r="Q46" s="102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</row>
    <row r="47" spans="1:33" s="81" customFormat="1" ht="15.75" customHeight="1">
      <c r="A47" s="78"/>
      <c r="B47" s="78"/>
      <c r="C47" s="370" t="s">
        <v>61</v>
      </c>
      <c r="D47" s="370"/>
      <c r="E47" s="102" t="s">
        <v>322</v>
      </c>
      <c r="F47" s="78" t="s">
        <v>133</v>
      </c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</row>
    <row r="48" spans="1:33" s="81" customFormat="1" ht="15.75" customHeight="1">
      <c r="A48" s="78"/>
      <c r="B48" s="78"/>
      <c r="C48" s="370" t="s">
        <v>62</v>
      </c>
      <c r="D48" s="370"/>
      <c r="E48" s="102" t="s">
        <v>324</v>
      </c>
      <c r="F48" s="78" t="s">
        <v>135</v>
      </c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</row>
    <row r="49" spans="1:45" s="81" customFormat="1" ht="15.75" customHeight="1">
      <c r="A49" s="78"/>
      <c r="B49" s="78"/>
      <c r="C49" s="370" t="s">
        <v>341</v>
      </c>
      <c r="D49" s="370"/>
      <c r="E49" s="102" t="s">
        <v>324</v>
      </c>
      <c r="F49" s="78" t="s">
        <v>137</v>
      </c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</row>
    <row r="50" spans="1:45" s="81" customFormat="1" ht="15.75" customHeight="1">
      <c r="A50" s="78"/>
      <c r="B50" s="78"/>
      <c r="C50" s="370" t="s">
        <v>342</v>
      </c>
      <c r="D50" s="370"/>
      <c r="E50" s="102" t="s">
        <v>324</v>
      </c>
      <c r="F50" s="78" t="s">
        <v>139</v>
      </c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103"/>
      <c r="W50" s="103"/>
      <c r="X50" s="103"/>
      <c r="Y50" s="103"/>
      <c r="Z50" s="103"/>
      <c r="AA50" s="103"/>
      <c r="AB50" s="103"/>
      <c r="AC50" s="103"/>
      <c r="AD50" s="103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</row>
    <row r="51" spans="1:45" s="81" customFormat="1" ht="15.75" customHeight="1">
      <c r="A51" s="78"/>
      <c r="B51" s="78"/>
      <c r="C51" s="105"/>
      <c r="D51" s="105"/>
      <c r="E51" s="102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</row>
    <row r="52" spans="1:45" s="81" customFormat="1" ht="15.75" customHeight="1">
      <c r="A52" s="77" t="s">
        <v>140</v>
      </c>
      <c r="B52" s="92"/>
      <c r="C52" s="92"/>
      <c r="D52" s="105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</row>
    <row r="53" spans="1:45" s="81" customFormat="1" ht="15">
      <c r="A53" s="78"/>
      <c r="B53" s="92"/>
      <c r="C53" s="92" t="s">
        <v>343</v>
      </c>
      <c r="D53" s="105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</row>
    <row r="54" spans="1:45" s="81" customFormat="1" ht="15.75" customHeight="1">
      <c r="A54" s="78"/>
      <c r="B54" s="78"/>
      <c r="C54" s="78"/>
      <c r="D54" s="78"/>
      <c r="E54" s="105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</row>
    <row r="55" spans="1:45" s="81" customFormat="1" ht="15.75" customHeight="1">
      <c r="A55" s="78"/>
      <c r="B55" s="78"/>
      <c r="C55" s="92"/>
      <c r="D55" s="92" t="s">
        <v>344</v>
      </c>
      <c r="E55" s="92"/>
      <c r="F55" s="92"/>
      <c r="G55" s="106" t="s">
        <v>306</v>
      </c>
      <c r="H55" s="92" t="s">
        <v>144</v>
      </c>
      <c r="I55" s="92"/>
      <c r="J55" s="92"/>
      <c r="K55" s="92"/>
      <c r="L55" s="92"/>
      <c r="M55" s="92"/>
      <c r="N55" s="92"/>
      <c r="O55" s="92"/>
      <c r="P55" s="92"/>
      <c r="Q55" s="92"/>
      <c r="R55" s="92" t="s">
        <v>345</v>
      </c>
      <c r="S55" s="445">
        <f>T24</f>
        <v>80</v>
      </c>
      <c r="T55" s="446"/>
      <c r="U55" s="78" t="s">
        <v>55</v>
      </c>
      <c r="V55" s="78"/>
      <c r="W55" s="92"/>
      <c r="X55" s="92"/>
      <c r="Y55" s="92"/>
      <c r="Z55" s="78"/>
      <c r="AA55" s="78"/>
      <c r="AB55" s="78"/>
      <c r="AC55" s="78"/>
      <c r="AD55" s="78"/>
    </row>
    <row r="56" spans="1:45" s="81" customFormat="1" ht="15.75" customHeight="1">
      <c r="A56" s="78"/>
      <c r="B56" s="78"/>
      <c r="C56" s="92"/>
      <c r="D56" s="92" t="s">
        <v>346</v>
      </c>
      <c r="E56" s="92"/>
      <c r="F56" s="92"/>
      <c r="G56" s="106" t="s">
        <v>347</v>
      </c>
      <c r="H56" s="92" t="s">
        <v>147</v>
      </c>
      <c r="I56" s="92"/>
      <c r="J56" s="92"/>
      <c r="K56" s="92"/>
      <c r="L56" s="92"/>
      <c r="M56" s="92"/>
      <c r="N56" s="92"/>
      <c r="O56" s="92"/>
      <c r="P56" s="92"/>
      <c r="Q56" s="92"/>
      <c r="R56" s="92" t="s">
        <v>345</v>
      </c>
      <c r="S56" s="447">
        <v>0</v>
      </c>
      <c r="T56" s="448"/>
      <c r="U56" s="78" t="s">
        <v>55</v>
      </c>
      <c r="V56" s="78"/>
      <c r="W56" s="92" t="s">
        <v>116</v>
      </c>
      <c r="X56" s="92"/>
      <c r="Y56" s="92"/>
      <c r="Z56" s="78"/>
      <c r="AA56" s="78"/>
      <c r="AB56" s="78"/>
      <c r="AC56" s="78"/>
      <c r="AD56" s="78"/>
    </row>
    <row r="57" spans="1:45" s="81" customFormat="1" ht="15.75" customHeight="1">
      <c r="A57" s="78"/>
      <c r="B57" s="78"/>
      <c r="C57" s="92"/>
      <c r="D57" s="92" t="s">
        <v>348</v>
      </c>
      <c r="E57" s="92"/>
      <c r="F57" s="92"/>
      <c r="G57" s="106" t="s">
        <v>306</v>
      </c>
      <c r="H57" s="92" t="s">
        <v>149</v>
      </c>
      <c r="I57" s="92"/>
      <c r="J57" s="92"/>
      <c r="K57" s="92"/>
      <c r="L57" s="92"/>
      <c r="M57" s="92"/>
      <c r="N57" s="92"/>
      <c r="O57" s="92"/>
      <c r="P57" s="92"/>
      <c r="Q57" s="92"/>
      <c r="R57" s="92" t="s">
        <v>345</v>
      </c>
      <c r="S57" s="402">
        <f>H13</f>
        <v>10000</v>
      </c>
      <c r="T57" s="403"/>
      <c r="U57" s="78" t="s">
        <v>84</v>
      </c>
      <c r="V57" s="78"/>
      <c r="W57" s="78"/>
      <c r="X57" s="92"/>
      <c r="Y57" s="78"/>
      <c r="Z57" s="78"/>
      <c r="AA57" s="78"/>
      <c r="AB57" s="78"/>
      <c r="AC57" s="78"/>
      <c r="AD57" s="78"/>
    </row>
    <row r="58" spans="1:45" s="81" customFormat="1" ht="15.75" customHeight="1">
      <c r="A58" s="78"/>
      <c r="B58" s="78"/>
      <c r="C58" s="92"/>
      <c r="D58" s="92" t="s">
        <v>349</v>
      </c>
      <c r="E58" s="92"/>
      <c r="F58" s="92"/>
      <c r="G58" s="106" t="s">
        <v>347</v>
      </c>
      <c r="H58" s="92" t="s">
        <v>152</v>
      </c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49"/>
      <c r="T58" s="449"/>
      <c r="U58" s="92" t="s">
        <v>309</v>
      </c>
      <c r="V58" s="450">
        <f>T97</f>
        <v>120</v>
      </c>
      <c r="W58" s="451"/>
      <c r="X58" s="78" t="s">
        <v>154</v>
      </c>
      <c r="Y58" s="78"/>
      <c r="Z58" s="107"/>
      <c r="AA58" s="107"/>
      <c r="AB58" s="107"/>
      <c r="AC58" s="107"/>
      <c r="AD58" s="107"/>
    </row>
    <row r="59" spans="1:45" s="81" customFormat="1" ht="15.75" customHeight="1">
      <c r="A59" s="78"/>
      <c r="B59" s="78"/>
      <c r="C59" s="92"/>
      <c r="D59" s="92" t="s">
        <v>350</v>
      </c>
      <c r="E59" s="92"/>
      <c r="F59" s="92"/>
      <c r="G59" s="106" t="s">
        <v>306</v>
      </c>
      <c r="H59" s="92" t="s">
        <v>156</v>
      </c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 t="s">
        <v>309</v>
      </c>
      <c r="V59" s="447">
        <v>0</v>
      </c>
      <c r="W59" s="448"/>
      <c r="X59" s="78" t="s">
        <v>154</v>
      </c>
      <c r="Y59" s="78"/>
      <c r="Z59" s="107"/>
      <c r="AA59" s="107"/>
      <c r="AB59" s="107"/>
      <c r="AC59" s="107"/>
      <c r="AD59" s="107"/>
      <c r="AE59" s="108"/>
      <c r="AF59" s="108"/>
      <c r="AG59" s="93" t="s">
        <v>157</v>
      </c>
    </row>
    <row r="60" spans="1:45" s="81" customFormat="1" ht="15.75" customHeight="1">
      <c r="A60" s="78"/>
      <c r="B60" s="78"/>
      <c r="C60" s="92"/>
      <c r="D60" s="78" t="s">
        <v>351</v>
      </c>
      <c r="E60" s="78"/>
      <c r="F60" s="78"/>
      <c r="G60" s="106" t="s">
        <v>347</v>
      </c>
      <c r="H60" s="78" t="s">
        <v>159</v>
      </c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92" t="s">
        <v>345</v>
      </c>
      <c r="V60" s="437">
        <v>0</v>
      </c>
      <c r="W60" s="438"/>
      <c r="X60" s="92" t="s">
        <v>116</v>
      </c>
      <c r="Y60" s="78"/>
      <c r="Z60" s="78"/>
      <c r="AA60" s="78"/>
      <c r="AB60" s="78"/>
      <c r="AC60" s="78"/>
      <c r="AD60" s="78"/>
      <c r="AG60" s="93" t="s">
        <v>161</v>
      </c>
    </row>
    <row r="61" spans="1:45" s="81" customFormat="1" ht="15.75" customHeight="1">
      <c r="A61" s="78"/>
      <c r="B61" s="78"/>
      <c r="C61" s="92"/>
      <c r="D61" s="92" t="s">
        <v>352</v>
      </c>
      <c r="E61" s="92"/>
      <c r="F61" s="92"/>
      <c r="G61" s="106" t="s">
        <v>306</v>
      </c>
      <c r="H61" s="92" t="s">
        <v>164</v>
      </c>
      <c r="I61" s="92"/>
      <c r="J61" s="92"/>
      <c r="K61" s="92"/>
      <c r="L61" s="92"/>
      <c r="M61" s="92"/>
      <c r="N61" s="92"/>
      <c r="O61" s="92"/>
      <c r="P61" s="92"/>
      <c r="Q61" s="92"/>
      <c r="R61" s="92" t="s">
        <v>309</v>
      </c>
      <c r="S61" s="439">
        <v>0.6</v>
      </c>
      <c r="T61" s="440"/>
      <c r="U61" s="92" t="s">
        <v>353</v>
      </c>
      <c r="V61" s="78"/>
      <c r="W61" s="92"/>
      <c r="X61" s="92"/>
      <c r="Y61" s="92"/>
      <c r="Z61" s="78"/>
      <c r="AA61" s="78"/>
      <c r="AB61" s="78"/>
      <c r="AC61" s="78"/>
      <c r="AD61" s="78"/>
    </row>
    <row r="62" spans="1:45" s="81" customFormat="1" ht="15.75" customHeight="1">
      <c r="A62" s="78"/>
      <c r="B62" s="78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109"/>
      <c r="S62" s="110"/>
      <c r="T62" s="92"/>
      <c r="U62" s="92"/>
      <c r="V62" s="92"/>
      <c r="W62" s="92"/>
      <c r="X62" s="78"/>
      <c r="Y62" s="78"/>
      <c r="Z62" s="78"/>
      <c r="AA62" s="78"/>
      <c r="AB62" s="78"/>
      <c r="AC62" s="78"/>
      <c r="AD62" s="78"/>
    </row>
    <row r="63" spans="1:45" s="115" customFormat="1" ht="15.75" customHeight="1">
      <c r="A63" s="111"/>
      <c r="B63" s="111"/>
      <c r="C63" s="111" t="s">
        <v>354</v>
      </c>
      <c r="D63" s="112"/>
      <c r="E63" s="113"/>
      <c r="F63" s="441">
        <f>S55</f>
        <v>80</v>
      </c>
      <c r="G63" s="441"/>
      <c r="H63" s="113" t="s">
        <v>355</v>
      </c>
      <c r="I63" s="442">
        <f>S56</f>
        <v>0</v>
      </c>
      <c r="J63" s="442"/>
      <c r="K63" s="362" t="s">
        <v>356</v>
      </c>
      <c r="L63" s="362"/>
      <c r="M63" s="443">
        <f>S57</f>
        <v>10000</v>
      </c>
      <c r="N63" s="443"/>
      <c r="O63" s="443"/>
      <c r="P63" s="434" t="s">
        <v>357</v>
      </c>
      <c r="Q63" s="434"/>
      <c r="R63" s="434"/>
      <c r="S63" s="444">
        <f>V58</f>
        <v>120</v>
      </c>
      <c r="T63" s="444"/>
      <c r="U63" s="111" t="s">
        <v>355</v>
      </c>
      <c r="V63" s="114">
        <f>V59</f>
        <v>0</v>
      </c>
      <c r="W63" s="111" t="s">
        <v>358</v>
      </c>
      <c r="Y63" s="404">
        <f>V60</f>
        <v>0</v>
      </c>
      <c r="Z63" s="404"/>
      <c r="AA63" s="434" t="s">
        <v>359</v>
      </c>
      <c r="AB63" s="434"/>
      <c r="AC63" s="396">
        <f>S61</f>
        <v>0.6</v>
      </c>
      <c r="AD63" s="396"/>
      <c r="AE63" s="116"/>
    </row>
    <row r="64" spans="1:45" s="81" customFormat="1" ht="15.75" customHeight="1">
      <c r="A64" s="78"/>
      <c r="B64" s="78"/>
      <c r="C64" s="78"/>
      <c r="D64" s="78" t="s">
        <v>360</v>
      </c>
      <c r="E64" s="435">
        <f>ROUND(((F63-I63)*M63/1000-(S63-V63)*Y63)*AC63,0)</f>
        <v>480</v>
      </c>
      <c r="F64" s="435"/>
      <c r="G64" s="435"/>
      <c r="H64" s="78" t="s">
        <v>172</v>
      </c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</row>
    <row r="65" spans="1:31" s="81" customFormat="1" ht="15.75" customHeight="1">
      <c r="A65" s="78"/>
      <c r="B65" s="78"/>
      <c r="C65" s="78"/>
      <c r="D65" s="78"/>
      <c r="E65" s="117"/>
      <c r="F65" s="11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AA65" s="78"/>
      <c r="AB65" s="78"/>
      <c r="AC65" s="78"/>
      <c r="AD65" s="78"/>
    </row>
    <row r="66" spans="1:31" s="120" customFormat="1" ht="15.75" customHeight="1">
      <c r="A66" s="118" t="s">
        <v>173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</row>
    <row r="67" spans="1:31" s="121" customFormat="1" ht="15.75" customHeight="1">
      <c r="A67" s="92"/>
      <c r="B67" s="92"/>
      <c r="C67" s="92" t="s">
        <v>174</v>
      </c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</row>
    <row r="68" spans="1:31" s="121" customFormat="1" ht="15.75" customHeight="1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</row>
    <row r="69" spans="1:31" s="121" customFormat="1" ht="15.75" customHeight="1">
      <c r="A69" s="92"/>
      <c r="B69" s="92"/>
      <c r="C69" s="122" t="s">
        <v>361</v>
      </c>
      <c r="D69" s="92" t="s">
        <v>176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</row>
    <row r="70" spans="1:31" s="121" customFormat="1" ht="15.75" customHeight="1">
      <c r="A70" s="92"/>
      <c r="B70" s="92"/>
      <c r="C70" s="122" t="s">
        <v>362</v>
      </c>
      <c r="D70" s="123" t="s">
        <v>178</v>
      </c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</row>
    <row r="71" spans="1:31" s="121" customForma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</row>
    <row r="72" spans="1:31" s="121" customFormat="1" ht="15">
      <c r="A72" s="92"/>
      <c r="B72" s="92"/>
      <c r="C72" s="92"/>
      <c r="D72" s="92"/>
      <c r="E72" s="92" t="s">
        <v>179</v>
      </c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</row>
    <row r="73" spans="1:31" s="124" customFormat="1" ht="15">
      <c r="A73" s="110"/>
      <c r="B73" s="110"/>
      <c r="C73" s="110"/>
      <c r="D73" s="110"/>
      <c r="E73" s="110"/>
      <c r="F73" s="110"/>
      <c r="G73" s="110"/>
      <c r="H73" s="110"/>
      <c r="I73" s="110" t="s">
        <v>360</v>
      </c>
      <c r="J73" s="423">
        <f>U78</f>
        <v>10000</v>
      </c>
      <c r="K73" s="423"/>
      <c r="L73" s="423"/>
      <c r="M73" s="110" t="s">
        <v>363</v>
      </c>
      <c r="N73" s="436">
        <f>U76</f>
        <v>21</v>
      </c>
      <c r="O73" s="436"/>
      <c r="P73" s="110" t="s">
        <v>364</v>
      </c>
      <c r="Q73" s="110"/>
      <c r="R73" s="110"/>
      <c r="S73" s="110" t="s">
        <v>317</v>
      </c>
      <c r="T73" s="428">
        <f>ROUND(J73*N73/1000,0)</f>
        <v>210</v>
      </c>
      <c r="U73" s="428"/>
      <c r="V73" s="110" t="s">
        <v>183</v>
      </c>
      <c r="W73" s="110"/>
      <c r="X73" s="110"/>
      <c r="Y73" s="110"/>
      <c r="Z73" s="110"/>
      <c r="AA73" s="110"/>
      <c r="AB73" s="110"/>
      <c r="AC73" s="110"/>
      <c r="AD73" s="110"/>
    </row>
    <row r="74" spans="1:31" s="124" customFormat="1" ht="15">
      <c r="A74" s="110"/>
      <c r="B74" s="110"/>
      <c r="C74" s="110"/>
      <c r="D74" s="110"/>
      <c r="E74" s="110" t="s">
        <v>184</v>
      </c>
      <c r="F74" s="110"/>
      <c r="G74" s="110"/>
      <c r="H74" s="110"/>
      <c r="I74" s="110"/>
      <c r="J74" s="125"/>
      <c r="K74" s="125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</row>
    <row r="75" spans="1:31" s="124" customFormat="1" ht="15.75" customHeight="1">
      <c r="A75" s="110"/>
      <c r="B75" s="110"/>
      <c r="C75" s="110"/>
      <c r="D75" s="110"/>
      <c r="E75" s="110"/>
      <c r="F75" s="110"/>
      <c r="G75" s="110"/>
      <c r="H75" s="110"/>
      <c r="I75" s="110" t="s">
        <v>360</v>
      </c>
      <c r="J75" s="423">
        <f>U78</f>
        <v>10000</v>
      </c>
      <c r="K75" s="423"/>
      <c r="L75" s="423"/>
      <c r="M75" s="110" t="s">
        <v>365</v>
      </c>
      <c r="N75" s="427">
        <f>U77</f>
        <v>0</v>
      </c>
      <c r="O75" s="427"/>
      <c r="P75" s="110" t="s">
        <v>364</v>
      </c>
      <c r="Q75" s="110"/>
      <c r="R75" s="110"/>
      <c r="S75" s="110" t="s">
        <v>360</v>
      </c>
      <c r="T75" s="428">
        <f>J75*N75/1000</f>
        <v>0</v>
      </c>
      <c r="U75" s="428"/>
      <c r="V75" s="110" t="s">
        <v>183</v>
      </c>
      <c r="W75" s="110"/>
      <c r="X75" s="110"/>
      <c r="Y75" s="110"/>
      <c r="Z75" s="110"/>
      <c r="AA75" s="110"/>
      <c r="AB75" s="110"/>
      <c r="AC75" s="110"/>
      <c r="AD75" s="110"/>
    </row>
    <row r="76" spans="1:31" s="81" customFormat="1" ht="15.75" customHeight="1">
      <c r="A76" s="78"/>
      <c r="B76" s="78"/>
      <c r="C76" s="78"/>
      <c r="D76" s="78" t="s">
        <v>366</v>
      </c>
      <c r="E76" s="78"/>
      <c r="F76" s="78"/>
      <c r="G76" s="106" t="s">
        <v>306</v>
      </c>
      <c r="H76" s="78" t="s">
        <v>108</v>
      </c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 t="s">
        <v>345</v>
      </c>
      <c r="U76" s="429">
        <f>T28</f>
        <v>21</v>
      </c>
      <c r="V76" s="429"/>
      <c r="W76" s="78" t="s">
        <v>55</v>
      </c>
      <c r="X76" s="78"/>
      <c r="Y76" s="78"/>
      <c r="Z76" s="78"/>
      <c r="AA76" s="78"/>
      <c r="AB76" s="78"/>
      <c r="AC76" s="78"/>
      <c r="AD76" s="78"/>
      <c r="AE76" s="78"/>
    </row>
    <row r="77" spans="1:31" s="81" customFormat="1" ht="15.75" customHeight="1">
      <c r="A77" s="78"/>
      <c r="B77" s="78"/>
      <c r="C77" s="78"/>
      <c r="D77" s="78" t="s">
        <v>367</v>
      </c>
      <c r="E77" s="78"/>
      <c r="F77" s="78"/>
      <c r="G77" s="106" t="s">
        <v>347</v>
      </c>
      <c r="H77" s="78" t="s">
        <v>120</v>
      </c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 t="s">
        <v>345</v>
      </c>
      <c r="U77" s="430">
        <f>T35</f>
        <v>0</v>
      </c>
      <c r="V77" s="431"/>
      <c r="W77" s="78" t="s">
        <v>55</v>
      </c>
      <c r="X77" s="78"/>
      <c r="Y77" s="78"/>
      <c r="Z77" s="78"/>
      <c r="AA77" s="78"/>
      <c r="AB77" s="78"/>
      <c r="AC77" s="78"/>
      <c r="AD77" s="78"/>
      <c r="AE77" s="78"/>
    </row>
    <row r="78" spans="1:31" s="81" customFormat="1" ht="15.75" customHeight="1">
      <c r="A78" s="78"/>
      <c r="B78" s="78"/>
      <c r="C78" s="92"/>
      <c r="D78" s="92" t="s">
        <v>368</v>
      </c>
      <c r="E78" s="92"/>
      <c r="F78" s="92"/>
      <c r="G78" s="106" t="s">
        <v>347</v>
      </c>
      <c r="H78" s="92" t="s">
        <v>149</v>
      </c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 t="s">
        <v>345</v>
      </c>
      <c r="U78" s="432">
        <f>H13</f>
        <v>10000</v>
      </c>
      <c r="V78" s="433"/>
      <c r="W78" s="78" t="s">
        <v>84</v>
      </c>
      <c r="X78" s="78"/>
      <c r="Y78" s="78"/>
      <c r="Z78" s="92"/>
      <c r="AA78" s="78"/>
      <c r="AB78" s="78"/>
      <c r="AC78" s="78"/>
      <c r="AD78" s="78"/>
      <c r="AE78" s="78"/>
    </row>
    <row r="79" spans="1:31" s="81" customFormat="1" ht="15.75" customHeight="1">
      <c r="A79" s="78"/>
      <c r="B79" s="78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78"/>
      <c r="Z79" s="78"/>
      <c r="AA79" s="78"/>
      <c r="AB79" s="78"/>
      <c r="AC79" s="78"/>
      <c r="AD79" s="78"/>
    </row>
    <row r="80" spans="1:31" s="124" customFormat="1" ht="15.75" customHeight="1">
      <c r="A80" s="110"/>
      <c r="B80" s="110"/>
      <c r="C80" s="122" t="s">
        <v>362</v>
      </c>
      <c r="D80" s="110" t="s">
        <v>190</v>
      </c>
      <c r="E80" s="110"/>
      <c r="F80" s="110"/>
      <c r="G80" s="110"/>
      <c r="H80" s="110"/>
      <c r="I80" s="125"/>
      <c r="J80" s="125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</row>
    <row r="81" spans="1:33" s="129" customFormat="1" ht="15.75" customHeight="1">
      <c r="A81" s="126"/>
      <c r="B81" s="126"/>
      <c r="C81" s="126"/>
      <c r="D81" s="126"/>
      <c r="E81" s="126"/>
      <c r="F81" s="126" t="s">
        <v>191</v>
      </c>
      <c r="G81" s="126"/>
      <c r="H81" s="126"/>
      <c r="I81" s="126"/>
      <c r="J81" s="127"/>
      <c r="K81" s="127"/>
      <c r="L81" s="126"/>
      <c r="M81" s="126"/>
      <c r="N81" s="126"/>
      <c r="O81" s="128">
        <v>8</v>
      </c>
      <c r="P81" s="126" t="s">
        <v>369</v>
      </c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</row>
    <row r="82" spans="1:33" s="129" customFormat="1" ht="15.75" customHeight="1">
      <c r="A82" s="126"/>
      <c r="B82" s="126"/>
      <c r="C82" s="126"/>
      <c r="D82" s="126"/>
      <c r="E82" s="126"/>
      <c r="F82" s="126"/>
      <c r="G82" s="126"/>
      <c r="H82" s="126"/>
      <c r="I82" s="126"/>
      <c r="J82" s="127"/>
      <c r="K82" s="127"/>
      <c r="L82" s="126"/>
      <c r="M82" s="126"/>
      <c r="N82" s="126"/>
      <c r="O82" s="128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</row>
    <row r="83" spans="1:33" s="124" customFormat="1" ht="15.75" customHeight="1">
      <c r="A83" s="110"/>
      <c r="B83" s="110"/>
      <c r="C83" s="110"/>
      <c r="D83" s="110"/>
      <c r="E83" s="110" t="s">
        <v>193</v>
      </c>
      <c r="F83" s="110"/>
      <c r="G83" s="110"/>
      <c r="H83" s="110"/>
      <c r="I83" s="126" t="s">
        <v>317</v>
      </c>
      <c r="J83" s="110" t="s">
        <v>370</v>
      </c>
      <c r="K83" s="110"/>
      <c r="L83" s="110"/>
      <c r="M83" s="110"/>
      <c r="N83" s="125"/>
      <c r="O83" s="125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</row>
    <row r="84" spans="1:33" s="129" customFormat="1" ht="15.75" customHeight="1">
      <c r="A84" s="126"/>
      <c r="B84" s="126"/>
      <c r="C84" s="126"/>
      <c r="D84" s="126"/>
      <c r="E84" s="126"/>
      <c r="F84" s="126"/>
      <c r="G84" s="126"/>
      <c r="H84" s="126"/>
      <c r="I84" s="126" t="s">
        <v>360</v>
      </c>
      <c r="J84" s="130" t="s">
        <v>371</v>
      </c>
      <c r="K84" s="417">
        <f>X87</f>
        <v>0.5</v>
      </c>
      <c r="L84" s="417"/>
      <c r="M84" s="126" t="s">
        <v>365</v>
      </c>
      <c r="N84" s="415">
        <f>X91</f>
        <v>52.800000000000004</v>
      </c>
      <c r="O84" s="414"/>
      <c r="P84" s="126" t="s">
        <v>372</v>
      </c>
      <c r="Q84" s="417">
        <f>X88</f>
        <v>0.95</v>
      </c>
      <c r="R84" s="417"/>
      <c r="S84" s="126" t="s">
        <v>365</v>
      </c>
      <c r="T84" s="426">
        <f>T26</f>
        <v>100</v>
      </c>
      <c r="U84" s="414"/>
      <c r="V84" s="126" t="s">
        <v>355</v>
      </c>
      <c r="W84" s="417">
        <f>X89</f>
        <v>0.04</v>
      </c>
      <c r="X84" s="417"/>
      <c r="Y84" s="126" t="s">
        <v>365</v>
      </c>
      <c r="Z84" s="414">
        <f>X90</f>
        <v>0.08</v>
      </c>
      <c r="AA84" s="414"/>
      <c r="AB84" s="126"/>
      <c r="AC84" s="126"/>
      <c r="AD84" s="126"/>
    </row>
    <row r="85" spans="1:33" s="133" customFormat="1" ht="15.75" customHeight="1">
      <c r="A85" s="131"/>
      <c r="B85" s="131"/>
      <c r="C85" s="131"/>
      <c r="D85" s="131"/>
      <c r="E85" s="131"/>
      <c r="F85" s="131"/>
      <c r="G85" s="131"/>
      <c r="H85" s="131"/>
      <c r="I85" s="131"/>
      <c r="J85" s="132"/>
      <c r="K85" s="132" t="s">
        <v>365</v>
      </c>
      <c r="L85" s="413">
        <f>X92</f>
        <v>2000</v>
      </c>
      <c r="M85" s="422"/>
      <c r="N85" s="131" t="s">
        <v>356</v>
      </c>
      <c r="O85" s="131"/>
      <c r="P85" s="423">
        <f>X94</f>
        <v>10000</v>
      </c>
      <c r="Q85" s="424"/>
      <c r="R85" s="424"/>
      <c r="S85" s="131" t="s">
        <v>373</v>
      </c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</row>
    <row r="86" spans="1:33" s="129" customFormat="1" ht="15.75" customHeight="1">
      <c r="A86" s="126"/>
      <c r="B86" s="126"/>
      <c r="C86" s="126"/>
      <c r="D86" s="126"/>
      <c r="E86" s="126"/>
      <c r="F86" s="126"/>
      <c r="G86" s="126"/>
      <c r="H86" s="126"/>
      <c r="I86" s="126" t="s">
        <v>360</v>
      </c>
      <c r="J86" s="415">
        <f>ROUND((K84*N84+Q84*T84-W84*Z84*L85)*P85/1000,-1)</f>
        <v>1150</v>
      </c>
      <c r="K86" s="415"/>
      <c r="L86" s="126" t="s">
        <v>374</v>
      </c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</row>
    <row r="87" spans="1:33" s="129" customFormat="1" ht="15.75" customHeight="1">
      <c r="A87" s="126"/>
      <c r="B87" s="126"/>
      <c r="C87" s="126"/>
      <c r="D87" s="134" t="s">
        <v>375</v>
      </c>
      <c r="E87" s="134"/>
      <c r="F87" s="134"/>
      <c r="G87" s="106" t="s">
        <v>347</v>
      </c>
      <c r="H87" s="135" t="s">
        <v>201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7" t="s">
        <v>345</v>
      </c>
      <c r="X87" s="425">
        <v>0.5</v>
      </c>
      <c r="Y87" s="425"/>
      <c r="Z87" s="136" t="s">
        <v>376</v>
      </c>
      <c r="AA87" s="136"/>
      <c r="AB87" s="127"/>
      <c r="AC87" s="126"/>
      <c r="AD87" s="126"/>
    </row>
    <row r="88" spans="1:33" s="129" customFormat="1" ht="15.75" customHeight="1">
      <c r="A88" s="126"/>
      <c r="B88" s="126"/>
      <c r="C88" s="126"/>
      <c r="D88" s="134" t="s">
        <v>377</v>
      </c>
      <c r="E88" s="134"/>
      <c r="F88" s="134"/>
      <c r="G88" s="106" t="s">
        <v>347</v>
      </c>
      <c r="H88" s="135" t="s">
        <v>204</v>
      </c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7" t="s">
        <v>345</v>
      </c>
      <c r="X88" s="425">
        <v>0.95</v>
      </c>
      <c r="Y88" s="425"/>
      <c r="Z88" s="136" t="s">
        <v>378</v>
      </c>
      <c r="AA88" s="136"/>
      <c r="AB88" s="127"/>
      <c r="AC88" s="126"/>
      <c r="AD88" s="126"/>
    </row>
    <row r="89" spans="1:33" s="129" customFormat="1" ht="15.75" customHeight="1">
      <c r="A89" s="126"/>
      <c r="B89" s="126"/>
      <c r="C89" s="126"/>
      <c r="D89" s="134" t="s">
        <v>379</v>
      </c>
      <c r="E89" s="134"/>
      <c r="F89" s="134"/>
      <c r="G89" s="106" t="s">
        <v>347</v>
      </c>
      <c r="H89" s="138" t="s">
        <v>207</v>
      </c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7" t="s">
        <v>345</v>
      </c>
      <c r="X89" s="425">
        <v>0.04</v>
      </c>
      <c r="Y89" s="425"/>
      <c r="Z89" s="136" t="s">
        <v>208</v>
      </c>
      <c r="AA89" s="136"/>
      <c r="AB89" s="127"/>
      <c r="AC89" s="126"/>
      <c r="AD89" s="126"/>
    </row>
    <row r="90" spans="1:33" s="129" customFormat="1" ht="15.75" customHeight="1">
      <c r="A90" s="126"/>
      <c r="B90" s="126"/>
      <c r="C90" s="126"/>
      <c r="D90" s="134" t="s">
        <v>380</v>
      </c>
      <c r="E90" s="134"/>
      <c r="F90" s="134"/>
      <c r="G90" s="106" t="s">
        <v>347</v>
      </c>
      <c r="H90" s="139" t="s">
        <v>210</v>
      </c>
      <c r="I90" s="136"/>
      <c r="J90" s="136"/>
      <c r="K90" s="136"/>
      <c r="L90" s="136"/>
      <c r="M90" s="137"/>
      <c r="N90" s="140"/>
      <c r="O90" s="136"/>
      <c r="P90" s="136"/>
      <c r="Q90" s="127"/>
      <c r="R90" s="126"/>
      <c r="S90" s="126"/>
      <c r="T90" s="126"/>
      <c r="U90" s="126"/>
      <c r="V90" s="126"/>
      <c r="W90" s="126" t="s">
        <v>345</v>
      </c>
      <c r="X90" s="418">
        <f>ROUND(L18/H13,2)</f>
        <v>0.08</v>
      </c>
      <c r="Y90" s="418"/>
      <c r="Z90" s="126" t="s">
        <v>211</v>
      </c>
      <c r="AA90" s="126"/>
      <c r="AB90" s="126"/>
      <c r="AC90" s="126"/>
      <c r="AD90" s="126"/>
    </row>
    <row r="91" spans="1:33" s="81" customFormat="1" ht="15.75" customHeight="1">
      <c r="A91" s="78"/>
      <c r="B91" s="78"/>
      <c r="C91" s="92"/>
      <c r="D91" s="92" t="s">
        <v>381</v>
      </c>
      <c r="E91" s="92"/>
      <c r="F91" s="92"/>
      <c r="G91" s="106" t="s">
        <v>347</v>
      </c>
      <c r="H91" s="78" t="s">
        <v>101</v>
      </c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 t="s">
        <v>345</v>
      </c>
      <c r="X91" s="419">
        <f>T25</f>
        <v>52.800000000000004</v>
      </c>
      <c r="Y91" s="420"/>
      <c r="Z91" s="78" t="s">
        <v>55</v>
      </c>
      <c r="AA91" s="78"/>
      <c r="AB91" s="78"/>
      <c r="AC91" s="78"/>
      <c r="AD91" s="78"/>
    </row>
    <row r="92" spans="1:33" s="81" customFormat="1" ht="15.75" customHeight="1">
      <c r="A92" s="78"/>
      <c r="B92" s="78"/>
      <c r="C92" s="78"/>
      <c r="D92" s="78" t="s">
        <v>382</v>
      </c>
      <c r="E92" s="96"/>
      <c r="F92" s="97"/>
      <c r="G92" s="106" t="s">
        <v>347</v>
      </c>
      <c r="H92" s="96" t="s">
        <v>123</v>
      </c>
      <c r="I92" s="96"/>
      <c r="J92" s="96"/>
      <c r="K92" s="96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 t="s">
        <v>345</v>
      </c>
      <c r="X92" s="419">
        <f>T38</f>
        <v>2000</v>
      </c>
      <c r="Y92" s="419"/>
      <c r="Z92" s="96" t="s">
        <v>323</v>
      </c>
      <c r="AA92" s="96"/>
      <c r="AB92" s="78"/>
      <c r="AC92" s="96"/>
      <c r="AD92" s="96"/>
    </row>
    <row r="93" spans="1:33" s="81" customFormat="1" ht="15.75" customHeight="1">
      <c r="A93" s="78"/>
      <c r="B93" s="78"/>
      <c r="C93" s="78"/>
      <c r="D93" s="78" t="s">
        <v>383</v>
      </c>
      <c r="E93" s="78"/>
      <c r="F93" s="78"/>
      <c r="G93" s="106" t="s">
        <v>347</v>
      </c>
      <c r="H93" s="78" t="s">
        <v>104</v>
      </c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 t="s">
        <v>345</v>
      </c>
      <c r="X93" s="419">
        <f>T26</f>
        <v>100</v>
      </c>
      <c r="Y93" s="420"/>
      <c r="Z93" s="78" t="s">
        <v>55</v>
      </c>
      <c r="AA93" s="78"/>
      <c r="AB93" s="78"/>
      <c r="AC93" s="78"/>
      <c r="AD93" s="78"/>
    </row>
    <row r="94" spans="1:33" s="81" customFormat="1" ht="15.75" customHeight="1">
      <c r="A94" s="78"/>
      <c r="B94" s="78"/>
      <c r="C94" s="92"/>
      <c r="D94" s="92" t="s">
        <v>384</v>
      </c>
      <c r="E94" s="92"/>
      <c r="F94" s="92"/>
      <c r="G94" s="106" t="s">
        <v>347</v>
      </c>
      <c r="H94" s="92" t="s">
        <v>149</v>
      </c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 t="s">
        <v>345</v>
      </c>
      <c r="X94" s="421">
        <f>H13</f>
        <v>10000</v>
      </c>
      <c r="Y94" s="421"/>
      <c r="Z94" s="78" t="s">
        <v>84</v>
      </c>
      <c r="AA94" s="78"/>
      <c r="AB94" s="78"/>
      <c r="AC94" s="78"/>
      <c r="AD94" s="78"/>
    </row>
    <row r="95" spans="1:33" s="81" customFormat="1" ht="15.75" customHeight="1">
      <c r="A95" s="78"/>
      <c r="B95" s="78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141"/>
      <c r="V95" s="141"/>
      <c r="W95" s="78"/>
      <c r="X95" s="78"/>
      <c r="Y95" s="78"/>
      <c r="Z95" s="78"/>
      <c r="AA95" s="78"/>
      <c r="AB95" s="78"/>
      <c r="AC95" s="78"/>
      <c r="AD95" s="78"/>
      <c r="AG95" s="93" t="s">
        <v>502</v>
      </c>
    </row>
    <row r="96" spans="1:33" s="129" customFormat="1" ht="15.75" customHeight="1">
      <c r="A96" s="126"/>
      <c r="B96" s="126"/>
      <c r="C96" s="126"/>
      <c r="D96" s="126"/>
      <c r="E96" s="126" t="s">
        <v>219</v>
      </c>
      <c r="F96" s="126"/>
      <c r="G96" s="126"/>
      <c r="H96" s="126"/>
      <c r="I96" s="126"/>
      <c r="J96" s="130"/>
      <c r="K96" s="130"/>
      <c r="L96" s="126"/>
      <c r="M96" s="126"/>
      <c r="N96" s="415">
        <f>J86</f>
        <v>1150</v>
      </c>
      <c r="O96" s="415"/>
      <c r="P96" s="126" t="s">
        <v>385</v>
      </c>
      <c r="Q96" s="414">
        <f>O81/100</f>
        <v>0.08</v>
      </c>
      <c r="R96" s="414"/>
      <c r="S96" s="126" t="s">
        <v>386</v>
      </c>
      <c r="T96" s="422">
        <f>ROUND(N96*Q96,-1)</f>
        <v>90</v>
      </c>
      <c r="U96" s="422"/>
      <c r="V96" s="126" t="s">
        <v>183</v>
      </c>
      <c r="W96" s="126"/>
      <c r="X96" s="126"/>
      <c r="Y96" s="126"/>
      <c r="Z96" s="126"/>
      <c r="AA96" s="126"/>
      <c r="AB96" s="126"/>
      <c r="AC96" s="126"/>
      <c r="AD96" s="126"/>
      <c r="AG96" s="304" t="s">
        <v>503</v>
      </c>
    </row>
    <row r="97" spans="1:33" s="129" customFormat="1" ht="15.75" customHeight="1">
      <c r="A97" s="126"/>
      <c r="B97" s="126"/>
      <c r="C97" s="126"/>
      <c r="D97" s="126"/>
      <c r="E97" s="126" t="s">
        <v>220</v>
      </c>
      <c r="F97" s="126"/>
      <c r="G97" s="126"/>
      <c r="H97" s="126"/>
      <c r="I97" s="126"/>
      <c r="J97" s="126"/>
      <c r="K97" s="414">
        <f>T73</f>
        <v>210</v>
      </c>
      <c r="L97" s="414"/>
      <c r="M97" s="126" t="s">
        <v>355</v>
      </c>
      <c r="N97" s="415">
        <f>U77</f>
        <v>0</v>
      </c>
      <c r="O97" s="414"/>
      <c r="P97" s="127" t="s">
        <v>355</v>
      </c>
      <c r="Q97" s="414">
        <f>ROUND(T96,1)</f>
        <v>90</v>
      </c>
      <c r="R97" s="414"/>
      <c r="S97" s="130" t="s">
        <v>360</v>
      </c>
      <c r="T97" s="379">
        <f>K97-N97-Q97</f>
        <v>120</v>
      </c>
      <c r="U97" s="379"/>
      <c r="V97" s="126" t="s">
        <v>183</v>
      </c>
      <c r="W97" s="126"/>
      <c r="X97" s="126"/>
      <c r="Y97" s="126"/>
      <c r="Z97" s="126"/>
      <c r="AA97" s="126"/>
      <c r="AB97" s="126"/>
      <c r="AC97" s="126"/>
      <c r="AD97" s="126"/>
      <c r="AG97" s="115" t="s">
        <v>499</v>
      </c>
    </row>
    <row r="98" spans="1:33" s="129" customFormat="1" ht="15.75" customHeight="1">
      <c r="A98" s="126"/>
      <c r="B98" s="126"/>
      <c r="C98" s="126"/>
      <c r="D98" s="126"/>
      <c r="E98" s="126"/>
      <c r="F98" s="126"/>
      <c r="G98" s="126"/>
      <c r="H98" s="126"/>
      <c r="I98" s="126"/>
      <c r="J98" s="130"/>
      <c r="K98" s="130"/>
      <c r="L98" s="126"/>
      <c r="M98" s="126"/>
      <c r="N98" s="127"/>
      <c r="O98" s="127"/>
      <c r="P98" s="126"/>
      <c r="Q98" s="130"/>
      <c r="R98" s="130"/>
      <c r="S98" s="126"/>
      <c r="T98" s="130"/>
      <c r="U98" s="130"/>
      <c r="V98" s="126"/>
      <c r="W98" s="126"/>
      <c r="X98" s="126"/>
      <c r="Y98" s="126"/>
      <c r="Z98" s="126"/>
      <c r="AA98" s="126"/>
      <c r="AB98" s="126"/>
      <c r="AC98" s="126"/>
      <c r="AD98" s="126"/>
    </row>
    <row r="99" spans="1:33" s="129" customFormat="1" ht="15.75" customHeight="1">
      <c r="A99" s="126"/>
      <c r="B99" s="126"/>
      <c r="C99" s="416" t="s">
        <v>387</v>
      </c>
      <c r="D99" s="416"/>
      <c r="E99" s="417">
        <v>4.57</v>
      </c>
      <c r="F99" s="417"/>
      <c r="G99" s="126" t="s">
        <v>365</v>
      </c>
      <c r="H99" s="414">
        <f>T97</f>
        <v>120</v>
      </c>
      <c r="I99" s="414"/>
      <c r="J99" s="126"/>
      <c r="K99" s="127"/>
      <c r="L99" s="127"/>
      <c r="M99" s="126"/>
      <c r="N99" s="130"/>
      <c r="O99" s="130"/>
      <c r="P99" s="126"/>
      <c r="Q99" s="130"/>
      <c r="R99" s="130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</row>
    <row r="100" spans="1:33" s="129" customFormat="1" ht="15.75" customHeight="1">
      <c r="A100" s="126"/>
      <c r="B100" s="126"/>
      <c r="C100" s="126"/>
      <c r="D100" s="126" t="s">
        <v>360</v>
      </c>
      <c r="E100" s="404">
        <f>ROUND(E99*H99,0)</f>
        <v>548</v>
      </c>
      <c r="F100" s="404"/>
      <c r="G100" s="404"/>
      <c r="H100" s="78" t="s">
        <v>172</v>
      </c>
      <c r="I100" s="126"/>
      <c r="J100" s="130"/>
      <c r="K100" s="130"/>
      <c r="L100" s="126"/>
      <c r="M100" s="126"/>
      <c r="N100" s="127"/>
      <c r="O100" s="127"/>
      <c r="P100" s="126"/>
      <c r="Q100" s="130"/>
      <c r="R100" s="130"/>
      <c r="S100" s="126"/>
      <c r="T100" s="130"/>
      <c r="U100" s="130"/>
      <c r="V100" s="126"/>
      <c r="W100" s="126"/>
      <c r="X100" s="126"/>
      <c r="Y100" s="126"/>
      <c r="Z100" s="126"/>
      <c r="AA100" s="126"/>
      <c r="AB100" s="126"/>
      <c r="AC100" s="126"/>
      <c r="AD100" s="126"/>
      <c r="AG100" s="115" t="s">
        <v>500</v>
      </c>
    </row>
    <row r="101" spans="1:33" s="129" customFormat="1" ht="15.75" customHeight="1">
      <c r="A101" s="126"/>
      <c r="B101" s="126"/>
      <c r="C101" s="126"/>
      <c r="D101" s="126"/>
      <c r="E101" s="127"/>
      <c r="F101" s="127"/>
      <c r="G101" s="78"/>
      <c r="H101" s="126"/>
      <c r="I101" s="126"/>
      <c r="J101" s="130"/>
      <c r="K101" s="130"/>
      <c r="L101" s="126"/>
      <c r="M101" s="126"/>
      <c r="N101" s="127"/>
      <c r="O101" s="127"/>
      <c r="P101" s="126"/>
      <c r="Q101" s="130"/>
      <c r="R101" s="130"/>
      <c r="S101" s="126"/>
      <c r="T101" s="130"/>
      <c r="U101" s="130"/>
      <c r="V101" s="126"/>
      <c r="W101" s="126"/>
      <c r="X101" s="126"/>
      <c r="Y101" s="126"/>
      <c r="Z101" s="126"/>
      <c r="AA101" s="126"/>
      <c r="AB101" s="126"/>
      <c r="AC101" s="126"/>
      <c r="AD101" s="126"/>
    </row>
    <row r="102" spans="1:33" s="129" customFormat="1" ht="15.75" customHeight="1">
      <c r="A102" s="142" t="s">
        <v>222</v>
      </c>
      <c r="B102" s="126"/>
      <c r="C102" s="126"/>
      <c r="D102" s="126"/>
      <c r="E102" s="126"/>
      <c r="F102" s="126"/>
      <c r="G102" s="126"/>
      <c r="H102" s="126"/>
      <c r="I102" s="126"/>
      <c r="J102" s="130"/>
      <c r="K102" s="130"/>
      <c r="L102" s="126"/>
      <c r="M102" s="126"/>
      <c r="N102" s="127"/>
      <c r="O102" s="127"/>
      <c r="P102" s="126"/>
      <c r="Q102" s="130"/>
      <c r="R102" s="130"/>
      <c r="S102" s="126"/>
      <c r="T102" s="130"/>
      <c r="U102" s="130"/>
      <c r="V102" s="126"/>
      <c r="W102" s="126"/>
      <c r="X102" s="126"/>
      <c r="Y102" s="126"/>
      <c r="Z102" s="126"/>
      <c r="AA102" s="126"/>
      <c r="AB102" s="126"/>
      <c r="AC102" s="126"/>
      <c r="AD102" s="126"/>
    </row>
    <row r="103" spans="1:33" s="129" customFormat="1" ht="15.75" customHeight="1">
      <c r="A103" s="126"/>
      <c r="B103" s="126"/>
      <c r="C103" s="126" t="s">
        <v>388</v>
      </c>
      <c r="D103" s="126"/>
      <c r="E103" s="126"/>
      <c r="F103" s="126"/>
      <c r="G103" s="126"/>
      <c r="H103" s="126"/>
      <c r="I103" s="126"/>
      <c r="J103" s="130"/>
      <c r="K103" s="130"/>
      <c r="L103" s="126"/>
      <c r="M103" s="126"/>
      <c r="N103" s="127"/>
      <c r="O103" s="127"/>
      <c r="P103" s="126"/>
      <c r="Q103" s="130"/>
      <c r="R103" s="130"/>
      <c r="S103" s="126"/>
      <c r="T103" s="130"/>
      <c r="U103" s="130"/>
      <c r="V103" s="126"/>
      <c r="W103" s="126"/>
      <c r="X103" s="126"/>
      <c r="Y103" s="126"/>
      <c r="Z103" s="126"/>
      <c r="AA103" s="126"/>
      <c r="AB103" s="126"/>
      <c r="AC103" s="126"/>
      <c r="AD103" s="126"/>
    </row>
    <row r="104" spans="1:33" s="129" customFormat="1" ht="15.75" customHeight="1">
      <c r="A104" s="126"/>
      <c r="B104" s="126"/>
      <c r="C104" s="126"/>
      <c r="D104" s="126"/>
      <c r="E104" s="126"/>
      <c r="F104" s="126"/>
      <c r="G104" s="126"/>
      <c r="H104" s="126"/>
      <c r="I104" s="126"/>
      <c r="J104" s="130"/>
      <c r="K104" s="130"/>
      <c r="L104" s="126"/>
      <c r="M104" s="126"/>
      <c r="N104" s="127"/>
      <c r="O104" s="127"/>
      <c r="P104" s="126"/>
      <c r="Q104" s="130"/>
      <c r="R104" s="130"/>
      <c r="S104" s="126"/>
      <c r="T104" s="130"/>
      <c r="U104" s="130"/>
      <c r="V104" s="126"/>
      <c r="W104" s="126"/>
      <c r="X104" s="126"/>
      <c r="Y104" s="126"/>
      <c r="Z104" s="126"/>
      <c r="AA104" s="126"/>
      <c r="AB104" s="126"/>
      <c r="AC104" s="126"/>
      <c r="AD104" s="126"/>
    </row>
    <row r="105" spans="1:33" s="129" customFormat="1" ht="15.75" customHeight="1">
      <c r="A105" s="126"/>
      <c r="B105" s="126"/>
      <c r="C105" s="126"/>
      <c r="D105" s="92" t="s">
        <v>389</v>
      </c>
      <c r="E105" s="92"/>
      <c r="F105" s="92"/>
      <c r="G105" s="106" t="s">
        <v>347</v>
      </c>
      <c r="H105" s="143" t="s">
        <v>225</v>
      </c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126" t="s">
        <v>345</v>
      </c>
      <c r="V105" s="405">
        <v>0.1</v>
      </c>
      <c r="W105" s="406"/>
      <c r="X105" s="92" t="s">
        <v>226</v>
      </c>
      <c r="Y105" s="126"/>
      <c r="Z105" s="126"/>
      <c r="AA105" s="126"/>
      <c r="AB105" s="126"/>
      <c r="AC105" s="126"/>
      <c r="AD105" s="126"/>
    </row>
    <row r="106" spans="1:33" s="129" customFormat="1" ht="15.75" customHeight="1">
      <c r="A106" s="126"/>
      <c r="B106" s="126"/>
      <c r="C106" s="126"/>
      <c r="D106" s="126" t="s">
        <v>390</v>
      </c>
      <c r="E106" s="126"/>
      <c r="F106" s="126"/>
      <c r="G106" s="106" t="s">
        <v>347</v>
      </c>
      <c r="H106" s="126" t="s">
        <v>391</v>
      </c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 t="s">
        <v>345</v>
      </c>
      <c r="V106" s="407">
        <f>L18</f>
        <v>750</v>
      </c>
      <c r="W106" s="408"/>
      <c r="X106" s="31" t="s">
        <v>321</v>
      </c>
      <c r="Y106" s="126"/>
      <c r="Z106" s="126"/>
      <c r="AA106" s="126"/>
      <c r="AB106" s="126"/>
      <c r="AC106" s="126"/>
      <c r="AD106" s="126"/>
    </row>
    <row r="107" spans="1:33" s="129" customFormat="1" ht="15.75" customHeight="1">
      <c r="A107" s="126"/>
      <c r="B107" s="126"/>
      <c r="C107" s="126"/>
      <c r="D107" s="126" t="s">
        <v>392</v>
      </c>
      <c r="E107" s="126"/>
      <c r="F107" s="126"/>
      <c r="G107" s="106" t="s">
        <v>347</v>
      </c>
      <c r="H107" s="144" t="s">
        <v>230</v>
      </c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 t="s">
        <v>345</v>
      </c>
      <c r="V107" s="409">
        <f>L110</f>
        <v>1600</v>
      </c>
      <c r="W107" s="409"/>
      <c r="X107" s="92" t="s">
        <v>323</v>
      </c>
      <c r="Y107" s="92"/>
      <c r="Z107" s="126"/>
      <c r="AA107" s="126"/>
      <c r="AB107" s="126"/>
      <c r="AC107" s="126"/>
      <c r="AD107" s="126"/>
    </row>
    <row r="108" spans="1:33" s="129" customFormat="1" ht="15.75" customHeight="1">
      <c r="A108" s="126"/>
      <c r="B108" s="126"/>
      <c r="C108" s="126"/>
      <c r="D108" s="126"/>
      <c r="E108" s="126"/>
      <c r="F108" s="126"/>
      <c r="G108" s="126"/>
      <c r="H108" s="126" t="s">
        <v>231</v>
      </c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410"/>
      <c r="V108" s="411"/>
      <c r="W108" s="31"/>
      <c r="X108" s="126"/>
      <c r="Y108" s="126"/>
      <c r="Z108" s="126"/>
      <c r="AA108" s="126"/>
      <c r="AB108" s="126"/>
      <c r="AC108" s="126"/>
      <c r="AD108" s="126"/>
    </row>
    <row r="109" spans="1:33" s="121" customFormat="1" ht="5.2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</row>
    <row r="110" spans="1:33" s="121" customFormat="1" ht="15.75" customHeight="1">
      <c r="A110" s="92"/>
      <c r="B110" s="92"/>
      <c r="C110" s="92"/>
      <c r="D110" s="92" t="s">
        <v>393</v>
      </c>
      <c r="E110" s="92"/>
      <c r="F110" s="92"/>
      <c r="G110" s="412">
        <v>0.8</v>
      </c>
      <c r="H110" s="412"/>
      <c r="I110" s="92" t="s">
        <v>394</v>
      </c>
      <c r="J110" s="92"/>
      <c r="K110" s="92"/>
      <c r="L110" s="413">
        <f>0.8*T38</f>
        <v>1600</v>
      </c>
      <c r="M110" s="413"/>
      <c r="N110" s="92" t="s">
        <v>323</v>
      </c>
      <c r="O110" s="92"/>
      <c r="P110" s="92"/>
      <c r="Q110" s="92"/>
      <c r="R110" s="92"/>
      <c r="S110" s="92"/>
      <c r="T110" s="92"/>
      <c r="U110" s="145"/>
      <c r="V110" s="145"/>
      <c r="W110" s="92"/>
      <c r="X110" s="92"/>
      <c r="Y110" s="92"/>
      <c r="Z110" s="92"/>
      <c r="AA110" s="92"/>
      <c r="AB110" s="92"/>
      <c r="AC110" s="92"/>
      <c r="AD110" s="92"/>
    </row>
    <row r="111" spans="1:33" s="121" customFormat="1" ht="15.75" customHeight="1">
      <c r="A111" s="92"/>
      <c r="B111" s="92"/>
      <c r="C111" s="92"/>
      <c r="D111" s="92"/>
      <c r="E111" s="92"/>
      <c r="F111" s="92"/>
      <c r="G111" s="146"/>
      <c r="H111" s="146"/>
      <c r="I111" s="92"/>
      <c r="J111" s="92"/>
      <c r="K111" s="92"/>
      <c r="L111" s="92"/>
      <c r="M111" s="92"/>
      <c r="N111" s="145"/>
      <c r="O111" s="145"/>
      <c r="P111" s="145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</row>
    <row r="112" spans="1:33" s="115" customFormat="1" ht="15.75" customHeight="1">
      <c r="A112" s="111"/>
      <c r="B112" s="112"/>
      <c r="D112" s="111" t="s">
        <v>395</v>
      </c>
      <c r="E112" s="107" t="s">
        <v>396</v>
      </c>
      <c r="F112" s="397">
        <f>V105</f>
        <v>0.1</v>
      </c>
      <c r="G112" s="396"/>
      <c r="H112" s="111" t="s">
        <v>385</v>
      </c>
      <c r="I112" s="380">
        <f>V106</f>
        <v>750</v>
      </c>
      <c r="J112" s="380"/>
      <c r="K112" s="398"/>
      <c r="L112" s="111" t="s">
        <v>365</v>
      </c>
      <c r="M112" s="375">
        <f>L110</f>
        <v>1600</v>
      </c>
      <c r="N112" s="375"/>
      <c r="O112" s="375"/>
      <c r="P112" s="111" t="s">
        <v>365</v>
      </c>
      <c r="Q112" s="147" t="s">
        <v>397</v>
      </c>
      <c r="R112" s="111"/>
    </row>
    <row r="113" spans="1:30" s="115" customFormat="1" ht="15.75" customHeight="1">
      <c r="A113" s="111"/>
      <c r="B113" s="111"/>
      <c r="D113" s="111"/>
      <c r="E113" s="113" t="s">
        <v>237</v>
      </c>
      <c r="F113" s="399">
        <f>ROUND(F112*I112*M112/1000,0)</f>
        <v>120</v>
      </c>
      <c r="G113" s="399"/>
      <c r="H113" s="399"/>
      <c r="I113" s="111" t="s">
        <v>172</v>
      </c>
      <c r="J113" s="148"/>
      <c r="K113" s="111"/>
      <c r="L113" s="111"/>
      <c r="M113" s="111"/>
      <c r="N113" s="111"/>
      <c r="O113" s="111"/>
      <c r="P113" s="111"/>
      <c r="Q113" s="111"/>
      <c r="R113" s="111"/>
    </row>
    <row r="114" spans="1:30" s="121" customFormat="1" ht="15.75" customHeight="1">
      <c r="A114" s="96"/>
      <c r="B114" s="96"/>
      <c r="C114" s="96"/>
      <c r="D114" s="92"/>
      <c r="E114" s="92"/>
      <c r="F114" s="92"/>
      <c r="G114" s="92"/>
      <c r="H114" s="92"/>
      <c r="I114" s="92"/>
      <c r="J114" s="92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149"/>
      <c r="AD114" s="96"/>
    </row>
    <row r="115" spans="1:30" s="115" customFormat="1" ht="15.75" customHeight="1">
      <c r="A115" s="142" t="s">
        <v>238</v>
      </c>
      <c r="B115" s="111"/>
      <c r="C115" s="111"/>
      <c r="D115" s="113"/>
      <c r="E115" s="150"/>
      <c r="F115" s="150"/>
      <c r="G115" s="111"/>
      <c r="H115" s="148"/>
      <c r="I115" s="148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</row>
    <row r="116" spans="1:30" s="115" customFormat="1" ht="15.75" customHeight="1">
      <c r="A116" s="111"/>
      <c r="B116" s="111"/>
      <c r="C116" s="78" t="s">
        <v>398</v>
      </c>
      <c r="D116" s="78"/>
      <c r="E116" s="150"/>
      <c r="F116" s="150"/>
      <c r="G116" s="111"/>
      <c r="H116" s="148"/>
      <c r="I116" s="148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</row>
    <row r="117" spans="1:30" s="115" customFormat="1" ht="15.75" customHeight="1">
      <c r="A117" s="111"/>
      <c r="B117" s="111"/>
      <c r="C117" s="78"/>
      <c r="D117" s="78"/>
      <c r="E117" s="150"/>
      <c r="F117" s="150"/>
      <c r="G117" s="111"/>
      <c r="H117" s="148"/>
      <c r="I117" s="148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</row>
    <row r="118" spans="1:30" s="115" customFormat="1" ht="15.75" customHeight="1">
      <c r="A118" s="111"/>
      <c r="B118" s="111"/>
      <c r="C118" s="111" t="s">
        <v>399</v>
      </c>
      <c r="D118" s="113"/>
      <c r="E118" s="150"/>
      <c r="F118" s="150"/>
      <c r="G118" s="106" t="s">
        <v>347</v>
      </c>
      <c r="H118" s="111" t="s">
        <v>241</v>
      </c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26" t="s">
        <v>345</v>
      </c>
      <c r="V118" s="400">
        <v>1</v>
      </c>
      <c r="W118" s="401"/>
      <c r="X118" s="92" t="s">
        <v>323</v>
      </c>
      <c r="Y118" s="126"/>
      <c r="Z118" s="126"/>
      <c r="AA118" s="126"/>
      <c r="AB118" s="126"/>
      <c r="AC118" s="126"/>
      <c r="AD118" s="111"/>
    </row>
    <row r="119" spans="1:30" s="115" customFormat="1" ht="15.75" customHeight="1">
      <c r="A119" s="111"/>
      <c r="B119" s="111"/>
      <c r="C119" s="111" t="s">
        <v>400</v>
      </c>
      <c r="D119" s="113"/>
      <c r="E119" s="150"/>
      <c r="F119" s="150"/>
      <c r="G119" s="106" t="s">
        <v>347</v>
      </c>
      <c r="H119" s="111" t="s">
        <v>243</v>
      </c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26" t="s">
        <v>345</v>
      </c>
      <c r="V119" s="402">
        <f>H13</f>
        <v>10000</v>
      </c>
      <c r="W119" s="403"/>
      <c r="X119" s="78" t="s">
        <v>244</v>
      </c>
      <c r="Y119" s="126"/>
      <c r="Z119" s="126"/>
      <c r="AA119" s="126"/>
      <c r="AB119" s="126"/>
      <c r="AC119" s="126"/>
      <c r="AD119" s="111"/>
    </row>
    <row r="120" spans="1:30" s="115" customFormat="1" ht="15.75" customHeight="1">
      <c r="A120" s="111"/>
      <c r="B120" s="111"/>
      <c r="C120" s="111" t="s">
        <v>401</v>
      </c>
      <c r="D120" s="113"/>
      <c r="E120" s="150"/>
      <c r="F120" s="150"/>
      <c r="G120" s="106" t="s">
        <v>347</v>
      </c>
      <c r="H120" s="111" t="s">
        <v>246</v>
      </c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26" t="s">
        <v>345</v>
      </c>
      <c r="V120" s="391">
        <f>E125</f>
        <v>5000</v>
      </c>
      <c r="W120" s="392"/>
      <c r="X120" s="78" t="s">
        <v>244</v>
      </c>
      <c r="Y120" s="126"/>
      <c r="Z120" s="126"/>
      <c r="AA120" s="126"/>
      <c r="AB120" s="126"/>
      <c r="AC120" s="126"/>
      <c r="AD120" s="111"/>
    </row>
    <row r="121" spans="1:30" s="115" customFormat="1" ht="15.75" customHeight="1">
      <c r="A121" s="111"/>
      <c r="B121" s="111"/>
      <c r="C121" s="111" t="s">
        <v>402</v>
      </c>
      <c r="D121" s="113"/>
      <c r="E121" s="150"/>
      <c r="F121" s="150"/>
      <c r="G121" s="106" t="s">
        <v>347</v>
      </c>
      <c r="H121" s="111" t="s">
        <v>248</v>
      </c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26" t="s">
        <v>345</v>
      </c>
      <c r="V121" s="393">
        <f>L136</f>
        <v>0</v>
      </c>
      <c r="W121" s="393"/>
      <c r="X121" s="78" t="s">
        <v>244</v>
      </c>
      <c r="Y121" s="92"/>
      <c r="Z121" s="126"/>
      <c r="AA121" s="126"/>
      <c r="AB121" s="126"/>
      <c r="AC121" s="126"/>
      <c r="AD121" s="111"/>
    </row>
    <row r="122" spans="1:30" s="115" customFormat="1" ht="9" customHeight="1">
      <c r="A122" s="111"/>
      <c r="B122" s="111"/>
      <c r="C122" s="111"/>
      <c r="D122" s="113"/>
      <c r="E122" s="150"/>
      <c r="F122" s="150"/>
      <c r="G122" s="106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26"/>
      <c r="V122" s="151"/>
      <c r="W122" s="151"/>
      <c r="X122" s="78"/>
      <c r="Y122" s="92"/>
      <c r="Z122" s="126"/>
      <c r="AA122" s="126"/>
      <c r="AB122" s="126"/>
      <c r="AC122" s="126"/>
      <c r="AD122" s="111"/>
    </row>
    <row r="123" spans="1:30" s="115" customFormat="1" ht="15.75" customHeight="1">
      <c r="A123" s="111"/>
      <c r="B123" s="111"/>
      <c r="C123" s="362" t="s">
        <v>403</v>
      </c>
      <c r="D123" s="362"/>
      <c r="E123" s="382" t="s">
        <v>404</v>
      </c>
      <c r="F123" s="382"/>
      <c r="G123" s="106" t="s">
        <v>405</v>
      </c>
      <c r="H123" s="362" t="s">
        <v>406</v>
      </c>
      <c r="I123" s="362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26"/>
      <c r="V123" s="151"/>
      <c r="W123" s="151"/>
      <c r="X123" s="78"/>
      <c r="Y123" s="92"/>
      <c r="Z123" s="126"/>
      <c r="AA123" s="126"/>
      <c r="AB123" s="126"/>
      <c r="AC123" s="126"/>
      <c r="AD123" s="111"/>
    </row>
    <row r="124" spans="1:30" s="115" customFormat="1" ht="15.75" customHeight="1">
      <c r="A124" s="111"/>
      <c r="B124" s="111"/>
      <c r="C124" s="111"/>
      <c r="D124" s="113" t="s">
        <v>407</v>
      </c>
      <c r="E124" s="394">
        <f>V119</f>
        <v>10000</v>
      </c>
      <c r="F124" s="394"/>
      <c r="G124" s="106" t="s">
        <v>405</v>
      </c>
      <c r="H124" s="395">
        <f>F133</f>
        <v>0.5</v>
      </c>
      <c r="I124" s="396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26"/>
      <c r="V124" s="151"/>
      <c r="W124" s="151"/>
      <c r="X124" s="78"/>
      <c r="Y124" s="92"/>
      <c r="Z124" s="126"/>
      <c r="AA124" s="126"/>
      <c r="AB124" s="126"/>
      <c r="AC124" s="126"/>
      <c r="AD124" s="111"/>
    </row>
    <row r="125" spans="1:30" s="115" customFormat="1" ht="15.75" customHeight="1">
      <c r="A125" s="111"/>
      <c r="B125" s="111"/>
      <c r="C125" s="111"/>
      <c r="D125" s="113" t="s">
        <v>407</v>
      </c>
      <c r="E125" s="375">
        <f>E124*H124</f>
        <v>5000</v>
      </c>
      <c r="F125" s="375"/>
      <c r="G125" s="106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26"/>
      <c r="V125" s="151"/>
      <c r="W125" s="151"/>
      <c r="X125" s="78"/>
      <c r="Y125" s="92"/>
      <c r="Z125" s="126"/>
      <c r="AA125" s="126"/>
      <c r="AB125" s="126"/>
      <c r="AC125" s="126"/>
      <c r="AD125" s="111"/>
    </row>
    <row r="126" spans="1:30" s="115" customFormat="1" ht="9" customHeight="1">
      <c r="A126" s="111"/>
      <c r="B126" s="111"/>
      <c r="C126" s="111"/>
      <c r="D126" s="113"/>
      <c r="E126" s="150"/>
      <c r="F126" s="150"/>
      <c r="G126" s="106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26"/>
      <c r="V126" s="151"/>
      <c r="W126" s="151"/>
      <c r="X126" s="78"/>
      <c r="Y126" s="92"/>
      <c r="Z126" s="126"/>
      <c r="AA126" s="126"/>
      <c r="AB126" s="126"/>
      <c r="AC126" s="126"/>
      <c r="AD126" s="111"/>
    </row>
    <row r="127" spans="1:30" s="115" customFormat="1" ht="15.75" customHeight="1">
      <c r="A127" s="111"/>
      <c r="B127" s="111"/>
      <c r="C127" s="111" t="s">
        <v>406</v>
      </c>
      <c r="D127" s="113"/>
      <c r="E127" s="150"/>
      <c r="F127" s="150"/>
      <c r="G127" s="106" t="s">
        <v>213</v>
      </c>
      <c r="H127" s="111" t="s">
        <v>253</v>
      </c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26"/>
      <c r="V127" s="151"/>
      <c r="W127" s="151"/>
      <c r="X127" s="78"/>
      <c r="Y127" s="92"/>
      <c r="Z127" s="126"/>
      <c r="AA127" s="126"/>
      <c r="AB127" s="126"/>
      <c r="AC127" s="126"/>
      <c r="AD127" s="111"/>
    </row>
    <row r="128" spans="1:30" s="115" customFormat="1" ht="7.5" customHeight="1">
      <c r="A128" s="111"/>
      <c r="B128" s="111"/>
      <c r="C128" s="111"/>
      <c r="D128" s="113"/>
      <c r="E128" s="150"/>
      <c r="F128" s="150"/>
      <c r="G128" s="106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26"/>
      <c r="V128" s="151"/>
      <c r="W128" s="151"/>
      <c r="X128" s="78"/>
      <c r="Y128" s="92"/>
      <c r="Z128" s="126"/>
      <c r="AA128" s="126"/>
      <c r="AB128" s="126"/>
      <c r="AC128" s="126"/>
      <c r="AD128" s="111"/>
    </row>
    <row r="129" spans="1:33" s="115" customFormat="1" ht="15.75" customHeight="1">
      <c r="A129" s="111"/>
      <c r="B129" s="111"/>
      <c r="C129" s="362" t="s">
        <v>406</v>
      </c>
      <c r="D129" s="362"/>
      <c r="E129" s="382" t="s">
        <v>407</v>
      </c>
      <c r="F129" s="150"/>
      <c r="G129" s="110"/>
      <c r="H129" s="152" t="s">
        <v>408</v>
      </c>
      <c r="I129" s="110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26"/>
      <c r="V129" s="151"/>
      <c r="W129" s="151"/>
      <c r="X129" s="78"/>
      <c r="Y129" s="92"/>
      <c r="Z129" s="126"/>
      <c r="AA129" s="126"/>
      <c r="AB129" s="126"/>
      <c r="AC129" s="126"/>
      <c r="AD129" s="111"/>
    </row>
    <row r="130" spans="1:33" s="115" customFormat="1" ht="15.75" customHeight="1">
      <c r="A130" s="111"/>
      <c r="B130" s="111"/>
      <c r="C130" s="362"/>
      <c r="D130" s="362"/>
      <c r="E130" s="382"/>
      <c r="F130" s="386" t="s">
        <v>409</v>
      </c>
      <c r="G130" s="386"/>
      <c r="H130" s="153" t="s">
        <v>410</v>
      </c>
      <c r="I130" s="387" t="s">
        <v>408</v>
      </c>
      <c r="J130" s="387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26"/>
      <c r="V130" s="151"/>
      <c r="W130" s="151"/>
      <c r="X130" s="78"/>
      <c r="Y130" s="92"/>
      <c r="Z130" s="126"/>
      <c r="AA130" s="126"/>
      <c r="AB130" s="126"/>
      <c r="AC130" s="126"/>
      <c r="AD130" s="111"/>
    </row>
    <row r="131" spans="1:33" s="115" customFormat="1" ht="15.75" customHeight="1">
      <c r="A131" s="111"/>
      <c r="B131" s="111"/>
      <c r="C131" s="113"/>
      <c r="D131" s="113"/>
      <c r="E131" s="382" t="s">
        <v>407</v>
      </c>
      <c r="F131" s="154"/>
      <c r="H131" s="155">
        <f>T38</f>
        <v>2000</v>
      </c>
      <c r="I131" s="156"/>
      <c r="J131" s="157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26"/>
      <c r="V131" s="151"/>
      <c r="W131" s="151"/>
      <c r="X131" s="78"/>
      <c r="Y131" s="92"/>
      <c r="Z131" s="126"/>
      <c r="AA131" s="126"/>
      <c r="AB131" s="126"/>
      <c r="AC131" s="126"/>
      <c r="AD131" s="111"/>
    </row>
    <row r="132" spans="1:33" s="115" customFormat="1" ht="15.75" customHeight="1">
      <c r="A132" s="111"/>
      <c r="B132" s="111"/>
      <c r="C132" s="113"/>
      <c r="D132" s="113"/>
      <c r="E132" s="382"/>
      <c r="F132" s="388">
        <f>T39</f>
        <v>6000</v>
      </c>
      <c r="G132" s="388"/>
      <c r="H132" s="153" t="s">
        <v>410</v>
      </c>
      <c r="I132" s="389">
        <f>T38</f>
        <v>2000</v>
      </c>
      <c r="J132" s="390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26"/>
      <c r="V132" s="151"/>
      <c r="W132" s="151"/>
      <c r="X132" s="78"/>
      <c r="Y132" s="92"/>
      <c r="Z132" s="126"/>
      <c r="AA132" s="126"/>
      <c r="AB132" s="126"/>
      <c r="AC132" s="126"/>
      <c r="AD132" s="111"/>
    </row>
    <row r="133" spans="1:33" s="115" customFormat="1" ht="15.75" customHeight="1">
      <c r="A133" s="111"/>
      <c r="B133" s="111"/>
      <c r="C133" s="111"/>
      <c r="D133" s="113"/>
      <c r="E133" s="382" t="s">
        <v>407</v>
      </c>
      <c r="F133" s="383">
        <f>H131/(F132-I132)</f>
        <v>0.5</v>
      </c>
      <c r="G133" s="383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26"/>
      <c r="V133" s="151"/>
      <c r="W133" s="151"/>
      <c r="X133" s="78"/>
      <c r="Y133" s="92"/>
      <c r="Z133" s="126"/>
      <c r="AA133" s="126"/>
      <c r="AB133" s="126"/>
      <c r="AC133" s="126"/>
      <c r="AD133" s="111"/>
    </row>
    <row r="134" spans="1:33" s="115" customFormat="1" ht="15.75" customHeight="1">
      <c r="A134" s="111"/>
      <c r="B134" s="111"/>
      <c r="C134" s="111"/>
      <c r="D134" s="113"/>
      <c r="E134" s="382"/>
      <c r="F134" s="383"/>
      <c r="G134" s="383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26"/>
      <c r="V134" s="151"/>
      <c r="W134" s="151"/>
      <c r="X134" s="78"/>
      <c r="Y134" s="92"/>
      <c r="Z134" s="126"/>
      <c r="AA134" s="126"/>
      <c r="AB134" s="126"/>
      <c r="AC134" s="126"/>
      <c r="AD134" s="111"/>
    </row>
    <row r="135" spans="1:33" s="115" customFormat="1" ht="15.75" customHeight="1">
      <c r="A135" s="111"/>
      <c r="B135" s="111"/>
      <c r="C135" s="362" t="s">
        <v>411</v>
      </c>
      <c r="D135" s="362"/>
      <c r="E135" s="383">
        <f>V118</f>
        <v>1</v>
      </c>
      <c r="F135" s="383"/>
      <c r="G135" s="362" t="s">
        <v>412</v>
      </c>
      <c r="H135" s="362"/>
      <c r="I135" s="384">
        <f>V119</f>
        <v>10000</v>
      </c>
      <c r="J135" s="385"/>
      <c r="K135" s="111" t="s">
        <v>413</v>
      </c>
      <c r="L135" s="378">
        <f>V120</f>
        <v>5000</v>
      </c>
      <c r="M135" s="378"/>
      <c r="N135" s="111" t="s">
        <v>413</v>
      </c>
      <c r="O135" s="85">
        <f>V121</f>
        <v>0</v>
      </c>
      <c r="P135" s="111" t="s">
        <v>414</v>
      </c>
      <c r="Q135" s="111" t="s">
        <v>405</v>
      </c>
      <c r="R135" s="147" t="s">
        <v>397</v>
      </c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</row>
    <row r="136" spans="1:33" s="121" customFormat="1" ht="15.75" customHeight="1">
      <c r="A136" s="96"/>
      <c r="B136" s="96"/>
      <c r="C136" s="96"/>
      <c r="D136" s="92" t="s">
        <v>407</v>
      </c>
      <c r="E136" s="379">
        <f>ROUND(E135*(I135+L135+O135)/1000,0)</f>
        <v>15</v>
      </c>
      <c r="F136" s="379"/>
      <c r="G136" s="111" t="s">
        <v>172</v>
      </c>
      <c r="H136" s="110"/>
      <c r="I136" s="110"/>
      <c r="J136" s="110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149"/>
      <c r="AD136" s="96"/>
    </row>
    <row r="137" spans="1:33" s="121" customFormat="1" ht="15.75" customHeight="1">
      <c r="A137" s="96"/>
      <c r="B137" s="96"/>
      <c r="C137" s="96"/>
      <c r="D137" s="92"/>
      <c r="E137" s="125"/>
      <c r="F137" s="125"/>
      <c r="G137" s="111"/>
      <c r="H137" s="110"/>
      <c r="I137" s="110"/>
      <c r="J137" s="110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149"/>
      <c r="AD137" s="96"/>
    </row>
    <row r="138" spans="1:33" s="81" customFormat="1" ht="15.75" customHeight="1">
      <c r="A138" s="77" t="s">
        <v>415</v>
      </c>
      <c r="B138" s="78"/>
      <c r="C138" s="78"/>
      <c r="D138" s="102"/>
      <c r="E138" s="158"/>
      <c r="F138" s="158"/>
      <c r="G138" s="78"/>
      <c r="H138" s="117"/>
      <c r="I138" s="117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</row>
    <row r="139" spans="1:33" s="81" customFormat="1" ht="15.75" customHeight="1">
      <c r="A139" s="78"/>
      <c r="B139" s="78"/>
      <c r="C139" s="364" t="s">
        <v>416</v>
      </c>
      <c r="D139" s="364"/>
      <c r="E139" s="380">
        <f>E64</f>
        <v>480</v>
      </c>
      <c r="F139" s="380"/>
      <c r="G139" s="380"/>
      <c r="H139" s="159" t="s">
        <v>263</v>
      </c>
      <c r="I139" s="380">
        <f>E100</f>
        <v>548</v>
      </c>
      <c r="J139" s="380"/>
      <c r="K139" s="380"/>
      <c r="L139" s="160" t="s">
        <v>413</v>
      </c>
      <c r="M139" s="381">
        <f>F113</f>
        <v>120</v>
      </c>
      <c r="N139" s="381"/>
      <c r="O139" s="381"/>
      <c r="P139" s="161" t="s">
        <v>417</v>
      </c>
      <c r="Q139" s="372">
        <f>E136</f>
        <v>15</v>
      </c>
      <c r="R139" s="372"/>
      <c r="S139" s="372"/>
    </row>
    <row r="140" spans="1:33" s="81" customFormat="1" ht="15.75" customHeight="1">
      <c r="A140" s="78"/>
      <c r="B140" s="102"/>
      <c r="C140" s="102"/>
      <c r="D140" s="102" t="s">
        <v>237</v>
      </c>
      <c r="E140" s="373">
        <f>E139+I139+M139+Q139</f>
        <v>1163</v>
      </c>
      <c r="F140" s="373"/>
      <c r="G140" s="373"/>
      <c r="H140" s="373"/>
      <c r="I140" s="98" t="s">
        <v>172</v>
      </c>
      <c r="J140" s="162"/>
      <c r="K140" s="162"/>
      <c r="L140" s="162"/>
      <c r="M140" s="162"/>
      <c r="N140" s="162"/>
      <c r="O140" s="162"/>
      <c r="P140" s="102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G140" s="115" t="s">
        <v>501</v>
      </c>
    </row>
    <row r="141" spans="1:33" s="81" customFormat="1" ht="7.5" customHeight="1">
      <c r="A141" s="78"/>
      <c r="B141" s="102"/>
      <c r="C141" s="102"/>
      <c r="D141" s="102"/>
      <c r="E141" s="163"/>
      <c r="F141" s="163"/>
      <c r="G141" s="163"/>
      <c r="H141" s="98"/>
      <c r="I141" s="162"/>
      <c r="J141" s="162"/>
      <c r="K141" s="162"/>
      <c r="L141" s="162"/>
      <c r="M141" s="162"/>
      <c r="N141" s="162"/>
      <c r="O141" s="162"/>
      <c r="X141" s="78"/>
      <c r="Y141" s="78"/>
      <c r="Z141" s="78"/>
      <c r="AA141" s="78"/>
      <c r="AB141" s="78"/>
      <c r="AC141" s="78"/>
      <c r="AD141" s="78"/>
    </row>
    <row r="142" spans="1:33" s="81" customFormat="1" ht="15.75" customHeight="1">
      <c r="A142" s="78"/>
      <c r="B142" s="102"/>
      <c r="C142" s="102"/>
      <c r="D142" s="102"/>
      <c r="E142" s="163"/>
      <c r="F142" s="163"/>
      <c r="G142" s="163"/>
      <c r="H142" s="98"/>
      <c r="I142" s="162"/>
      <c r="J142" s="162"/>
      <c r="K142" s="162"/>
      <c r="L142" s="162"/>
      <c r="M142" s="162"/>
      <c r="N142" s="162"/>
      <c r="O142" s="162"/>
      <c r="P142" s="102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</row>
    <row r="143" spans="1:33" s="81" customFormat="1" ht="15.75" customHeight="1">
      <c r="A143" s="101" t="s">
        <v>265</v>
      </c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</row>
    <row r="144" spans="1:33" s="81" customFormat="1" ht="9" customHeight="1">
      <c r="A144" s="82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</row>
    <row r="145" spans="1:30" s="81" customFormat="1" ht="15.75" customHeight="1">
      <c r="A145" s="78"/>
      <c r="B145" s="78"/>
      <c r="C145" s="370" t="s">
        <v>418</v>
      </c>
      <c r="D145" s="370"/>
      <c r="E145" s="374"/>
      <c r="F145" s="375">
        <f>E140</f>
        <v>1163</v>
      </c>
      <c r="G145" s="375"/>
      <c r="H145" s="375"/>
      <c r="I145" s="98" t="s">
        <v>172</v>
      </c>
      <c r="J145" s="78"/>
      <c r="K145" s="78"/>
      <c r="L145" s="78"/>
      <c r="M145" s="164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</row>
    <row r="146" spans="1:30" s="81" customFormat="1" ht="11.25" customHeight="1">
      <c r="A146" s="78"/>
      <c r="B146" s="102"/>
      <c r="C146" s="102"/>
      <c r="D146" s="102"/>
      <c r="E146" s="78"/>
      <c r="F146" s="78"/>
      <c r="G146" s="78"/>
      <c r="H146" s="78"/>
      <c r="I146" s="162"/>
      <c r="J146" s="162"/>
      <c r="K146" s="162"/>
      <c r="L146" s="162"/>
      <c r="M146" s="162"/>
      <c r="N146" s="162"/>
      <c r="O146" s="162"/>
      <c r="P146" s="102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</row>
    <row r="147" spans="1:30" s="81" customFormat="1" ht="15.75" customHeight="1">
      <c r="A147" s="82"/>
      <c r="B147" s="78"/>
      <c r="C147" s="370" t="s">
        <v>419</v>
      </c>
      <c r="D147" s="370"/>
      <c r="E147" s="370"/>
      <c r="F147" s="371" t="s">
        <v>420</v>
      </c>
      <c r="G147" s="371"/>
      <c r="H147" s="371"/>
      <c r="I147" s="371"/>
      <c r="J147" s="371"/>
      <c r="K147" s="371"/>
      <c r="L147" s="371"/>
      <c r="M147" s="371"/>
      <c r="N147" s="371"/>
      <c r="O147" s="371"/>
      <c r="P147" s="371"/>
      <c r="Q147" s="364" t="s">
        <v>269</v>
      </c>
      <c r="R147" s="376">
        <v>101.3</v>
      </c>
      <c r="S147" s="376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</row>
    <row r="148" spans="1:30" s="81" customFormat="1" ht="15.75" customHeight="1">
      <c r="A148" s="78"/>
      <c r="B148" s="78"/>
      <c r="C148" s="370"/>
      <c r="D148" s="370"/>
      <c r="E148" s="370"/>
      <c r="F148" s="377" t="s">
        <v>421</v>
      </c>
      <c r="G148" s="377"/>
      <c r="H148" s="377"/>
      <c r="I148" s="377"/>
      <c r="J148" s="377"/>
      <c r="K148" s="377"/>
      <c r="L148" s="377"/>
      <c r="M148" s="377"/>
      <c r="N148" s="377"/>
      <c r="O148" s="377"/>
      <c r="P148" s="377"/>
      <c r="Q148" s="364"/>
      <c r="R148" s="377" t="s">
        <v>422</v>
      </c>
      <c r="S148" s="377"/>
      <c r="T148" s="78"/>
      <c r="U148" s="78"/>
      <c r="V148" s="78"/>
      <c r="W148" s="165"/>
      <c r="X148" s="165"/>
      <c r="Y148" s="165"/>
      <c r="Z148" s="78"/>
      <c r="AA148" s="78"/>
      <c r="AB148" s="78"/>
      <c r="AC148" s="78"/>
      <c r="AD148" s="78"/>
    </row>
    <row r="149" spans="1:30" s="81" customFormat="1" ht="9" customHeight="1">
      <c r="A149" s="105"/>
      <c r="B149" s="105"/>
      <c r="C149" s="105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02"/>
      <c r="P149" s="102"/>
      <c r="Q149" s="102"/>
      <c r="R149" s="78"/>
      <c r="S149" s="78"/>
      <c r="T149" s="78"/>
      <c r="U149" s="78"/>
      <c r="V149" s="78"/>
      <c r="W149" s="165"/>
      <c r="X149" s="165"/>
      <c r="Y149" s="165"/>
      <c r="Z149" s="78"/>
      <c r="AA149" s="78"/>
      <c r="AB149" s="78"/>
      <c r="AC149" s="78"/>
      <c r="AD149" s="78"/>
    </row>
    <row r="150" spans="1:30" s="81" customFormat="1" ht="15.75" customHeight="1">
      <c r="A150" s="112"/>
      <c r="B150" s="112"/>
      <c r="C150" s="111"/>
      <c r="D150" s="167" t="s">
        <v>423</v>
      </c>
      <c r="E150" s="111"/>
      <c r="F150" s="106" t="s">
        <v>347</v>
      </c>
      <c r="G150" s="111" t="s">
        <v>424</v>
      </c>
      <c r="H150" s="111"/>
      <c r="I150" s="111"/>
      <c r="J150" s="111"/>
      <c r="K150" s="111"/>
      <c r="L150" s="111"/>
      <c r="M150" s="111"/>
      <c r="N150" s="111"/>
      <c r="O150" s="113" t="s">
        <v>345</v>
      </c>
      <c r="P150" s="358">
        <v>8.84</v>
      </c>
      <c r="Q150" s="358"/>
      <c r="R150" s="111" t="s">
        <v>274</v>
      </c>
      <c r="S150" s="111"/>
      <c r="T150" s="111"/>
      <c r="U150" s="111"/>
      <c r="V150" s="111"/>
      <c r="W150" s="168"/>
      <c r="X150" s="168"/>
      <c r="Y150" s="168"/>
      <c r="Z150" s="111"/>
      <c r="AA150" s="111"/>
      <c r="AB150" s="111"/>
      <c r="AC150" s="78"/>
      <c r="AD150" s="78"/>
    </row>
    <row r="151" spans="1:30" s="81" customFormat="1" ht="15.75" customHeight="1">
      <c r="A151" s="112"/>
      <c r="B151" s="112"/>
      <c r="C151" s="111"/>
      <c r="D151" s="167" t="s">
        <v>425</v>
      </c>
      <c r="E151" s="113"/>
      <c r="F151" s="106" t="s">
        <v>347</v>
      </c>
      <c r="G151" s="111" t="s">
        <v>426</v>
      </c>
      <c r="H151" s="113"/>
      <c r="I151" s="113"/>
      <c r="J151" s="113"/>
      <c r="K151" s="113"/>
      <c r="L151" s="113"/>
      <c r="M151" s="113"/>
      <c r="N151" s="113"/>
      <c r="O151" s="113" t="s">
        <v>345</v>
      </c>
      <c r="P151" s="368">
        <v>1</v>
      </c>
      <c r="Q151" s="368"/>
      <c r="R151" s="111" t="s">
        <v>274</v>
      </c>
      <c r="S151" s="111"/>
      <c r="T151" s="111"/>
      <c r="U151" s="111"/>
      <c r="V151" s="111"/>
      <c r="W151" s="111"/>
      <c r="X151" s="168"/>
      <c r="Y151" s="168"/>
      <c r="Z151" s="168"/>
      <c r="AA151" s="111"/>
      <c r="AB151" s="111"/>
      <c r="AC151" s="111"/>
      <c r="AD151" s="78"/>
    </row>
    <row r="152" spans="1:30" s="81" customFormat="1" ht="15.75" customHeight="1">
      <c r="A152" s="113"/>
      <c r="B152" s="111"/>
      <c r="C152" s="111"/>
      <c r="D152" s="167" t="s">
        <v>427</v>
      </c>
      <c r="E152" s="111"/>
      <c r="F152" s="106" t="s">
        <v>347</v>
      </c>
      <c r="G152" s="111" t="s">
        <v>428</v>
      </c>
      <c r="H152" s="111"/>
      <c r="I152" s="111"/>
      <c r="J152" s="111"/>
      <c r="K152" s="111"/>
      <c r="L152" s="111"/>
      <c r="M152" s="111"/>
      <c r="N152" s="111"/>
      <c r="O152" s="113" t="s">
        <v>345</v>
      </c>
      <c r="P152" s="369">
        <f>T40</f>
        <v>20</v>
      </c>
      <c r="Q152" s="369"/>
      <c r="R152" s="111" t="s">
        <v>279</v>
      </c>
      <c r="S152" s="111"/>
      <c r="T152" s="111"/>
      <c r="U152" s="111"/>
      <c r="V152" s="111"/>
      <c r="W152" s="111"/>
      <c r="X152" s="168"/>
      <c r="Y152" s="168"/>
      <c r="Z152" s="168"/>
      <c r="AA152" s="111"/>
      <c r="AB152" s="111"/>
      <c r="AC152" s="111"/>
      <c r="AD152" s="78"/>
    </row>
    <row r="153" spans="1:30" s="81" customFormat="1" ht="15.75" customHeight="1">
      <c r="A153" s="112"/>
      <c r="B153" s="112"/>
      <c r="C153" s="111"/>
      <c r="D153" s="167" t="s">
        <v>429</v>
      </c>
      <c r="E153" s="113"/>
      <c r="F153" s="106" t="s">
        <v>347</v>
      </c>
      <c r="G153" s="111" t="s">
        <v>430</v>
      </c>
      <c r="H153" s="113"/>
      <c r="I153" s="113"/>
      <c r="J153" s="113"/>
      <c r="K153" s="113"/>
      <c r="L153" s="113"/>
      <c r="M153" s="113"/>
      <c r="N153" s="113"/>
      <c r="O153" s="113" t="s">
        <v>345</v>
      </c>
      <c r="P153" s="358">
        <v>8.7899999999999991</v>
      </c>
      <c r="Q153" s="358"/>
      <c r="R153" s="94" t="str">
        <f>"(mg/L,at"&amp;P152&amp;"℃)"</f>
        <v>(mg/L,at20℃)</v>
      </c>
      <c r="S153" s="111"/>
      <c r="T153" s="111"/>
      <c r="U153" s="111"/>
      <c r="V153" s="111"/>
      <c r="W153" s="168"/>
      <c r="X153" s="168"/>
      <c r="Y153" s="168"/>
      <c r="Z153" s="111"/>
      <c r="AA153" s="111"/>
      <c r="AB153" s="111"/>
      <c r="AC153" s="78"/>
      <c r="AD153" s="78"/>
    </row>
    <row r="154" spans="1:30" s="81" customFormat="1" ht="15.75" customHeight="1">
      <c r="A154" s="113"/>
      <c r="B154" s="111"/>
      <c r="C154" s="111"/>
      <c r="D154" s="167" t="s">
        <v>282</v>
      </c>
      <c r="E154" s="111"/>
      <c r="F154" s="106" t="s">
        <v>347</v>
      </c>
      <c r="G154" s="111" t="s">
        <v>283</v>
      </c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68"/>
      <c r="X154" s="168"/>
      <c r="Y154" s="168"/>
      <c r="Z154" s="111"/>
      <c r="AA154" s="111"/>
      <c r="AB154" s="111"/>
      <c r="AC154" s="78"/>
      <c r="AD154" s="78"/>
    </row>
    <row r="155" spans="1:30" s="81" customFormat="1" ht="15.75" customHeight="1">
      <c r="A155" s="102"/>
      <c r="B155" s="78"/>
      <c r="C155" s="78"/>
      <c r="D155" s="78"/>
      <c r="E155" s="78"/>
      <c r="F155" s="102"/>
      <c r="G155" s="370" t="s">
        <v>284</v>
      </c>
      <c r="H155" s="370"/>
      <c r="I155" s="370"/>
      <c r="J155" s="371" t="s">
        <v>431</v>
      </c>
      <c r="K155" s="371"/>
      <c r="L155" s="371"/>
      <c r="M155" s="371"/>
      <c r="N155" s="78"/>
      <c r="P155" s="364" t="s">
        <v>432</v>
      </c>
      <c r="Q155" s="364"/>
      <c r="R155" s="364"/>
      <c r="S155" s="364"/>
      <c r="T155" s="364"/>
      <c r="U155" s="364"/>
      <c r="V155" s="363">
        <v>5</v>
      </c>
      <c r="W155" s="363"/>
      <c r="X155" s="364" t="s">
        <v>433</v>
      </c>
      <c r="Y155" s="165"/>
      <c r="Z155" s="78"/>
      <c r="AA155" s="78"/>
      <c r="AB155" s="78"/>
      <c r="AC155" s="78"/>
      <c r="AD155" s="78"/>
    </row>
    <row r="156" spans="1:30" s="81" customFormat="1" ht="15.75" customHeight="1">
      <c r="A156" s="102"/>
      <c r="B156" s="78"/>
      <c r="C156" s="78"/>
      <c r="D156" s="78"/>
      <c r="E156" s="78"/>
      <c r="F156" s="102"/>
      <c r="G156" s="370"/>
      <c r="H156" s="370"/>
      <c r="I156" s="370"/>
      <c r="J156" s="365">
        <v>10.332000000000001</v>
      </c>
      <c r="K156" s="365"/>
      <c r="L156" s="365"/>
      <c r="M156" s="365"/>
      <c r="N156" s="78"/>
      <c r="P156" s="364"/>
      <c r="Q156" s="364"/>
      <c r="R156" s="364"/>
      <c r="S156" s="364"/>
      <c r="T156" s="364"/>
      <c r="U156" s="364"/>
      <c r="V156" s="363"/>
      <c r="W156" s="363"/>
      <c r="X156" s="364"/>
      <c r="Y156" s="165"/>
      <c r="Z156" s="78"/>
      <c r="AA156" s="78"/>
      <c r="AB156" s="78"/>
      <c r="AC156" s="78"/>
      <c r="AD156" s="78"/>
    </row>
    <row r="157" spans="1:30" s="81" customFormat="1" ht="15.75" customHeight="1">
      <c r="A157" s="102"/>
      <c r="B157" s="78"/>
      <c r="C157" s="78"/>
      <c r="D157" s="78"/>
      <c r="E157" s="78"/>
      <c r="F157" s="102"/>
      <c r="G157" s="102"/>
      <c r="H157" s="78" t="s">
        <v>237</v>
      </c>
      <c r="I157" s="366">
        <f>ROUND((1+(V155/2)/J156),3)</f>
        <v>1.242</v>
      </c>
      <c r="J157" s="366"/>
      <c r="K157" s="166"/>
      <c r="L157" s="166"/>
      <c r="M157" s="166"/>
      <c r="N157" s="78"/>
      <c r="O157" s="78"/>
      <c r="P157" s="102"/>
      <c r="Q157" s="78"/>
      <c r="R157" s="102"/>
      <c r="S157" s="102"/>
      <c r="T157" s="169"/>
      <c r="U157" s="169"/>
      <c r="V157" s="102"/>
      <c r="W157" s="165"/>
      <c r="X157" s="165"/>
      <c r="Y157" s="165"/>
      <c r="Z157" s="170"/>
      <c r="AA157" s="78"/>
      <c r="AB157" s="78"/>
      <c r="AC157" s="78"/>
      <c r="AD157" s="78"/>
    </row>
    <row r="158" spans="1:30" s="81" customFormat="1" ht="15.75" customHeight="1">
      <c r="A158" s="171"/>
      <c r="B158" s="172"/>
      <c r="C158" s="172"/>
      <c r="D158" s="173" t="s">
        <v>288</v>
      </c>
      <c r="E158" s="172"/>
      <c r="F158" s="106" t="s">
        <v>347</v>
      </c>
      <c r="G158" s="172" t="s">
        <v>434</v>
      </c>
      <c r="H158" s="172"/>
      <c r="I158" s="172"/>
      <c r="J158" s="172"/>
      <c r="K158" s="172"/>
      <c r="L158" s="172"/>
      <c r="M158" s="172"/>
      <c r="N158" s="172"/>
      <c r="O158" s="172" t="s">
        <v>435</v>
      </c>
      <c r="P158" s="367">
        <v>0.83</v>
      </c>
      <c r="Q158" s="367"/>
      <c r="R158" s="172"/>
      <c r="S158" s="172"/>
      <c r="T158" s="172"/>
      <c r="U158" s="172"/>
      <c r="V158" s="172"/>
      <c r="W158" s="172"/>
    </row>
    <row r="159" spans="1:30" s="81" customFormat="1" ht="15.75" customHeight="1">
      <c r="A159" s="171"/>
      <c r="B159" s="172"/>
      <c r="C159" s="172"/>
      <c r="D159" s="173" t="s">
        <v>291</v>
      </c>
      <c r="E159" s="172"/>
      <c r="F159" s="106" t="s">
        <v>347</v>
      </c>
      <c r="G159" s="172" t="s">
        <v>436</v>
      </c>
      <c r="H159" s="172"/>
      <c r="I159" s="172"/>
      <c r="J159" s="172"/>
      <c r="K159" s="172"/>
      <c r="L159" s="172"/>
      <c r="M159" s="172"/>
      <c r="N159" s="172"/>
      <c r="O159" s="172" t="s">
        <v>435</v>
      </c>
      <c r="P159" s="367">
        <v>0.95</v>
      </c>
      <c r="Q159" s="367"/>
      <c r="R159" s="174"/>
      <c r="S159" s="172"/>
      <c r="T159" s="172"/>
      <c r="U159" s="78"/>
      <c r="V159" s="78"/>
      <c r="W159" s="78"/>
    </row>
    <row r="160" spans="1:30" s="81" customFormat="1" ht="15.75" customHeight="1">
      <c r="A160" s="171"/>
      <c r="B160" s="172"/>
      <c r="C160" s="172"/>
      <c r="D160" s="173" t="s">
        <v>422</v>
      </c>
      <c r="E160" s="172"/>
      <c r="F160" s="106" t="s">
        <v>347</v>
      </c>
      <c r="G160" s="172" t="s">
        <v>437</v>
      </c>
      <c r="H160" s="172"/>
      <c r="I160" s="172"/>
      <c r="J160" s="172"/>
      <c r="K160" s="172"/>
      <c r="L160" s="172"/>
      <c r="M160" s="172"/>
      <c r="N160" s="172"/>
      <c r="O160" s="172" t="s">
        <v>435</v>
      </c>
      <c r="P160" s="358">
        <v>101.3</v>
      </c>
      <c r="Q160" s="358"/>
      <c r="R160" s="172" t="s">
        <v>438</v>
      </c>
      <c r="S160" s="172"/>
      <c r="T160" s="172"/>
      <c r="U160" s="172"/>
      <c r="V160" s="172"/>
      <c r="W160" s="172"/>
      <c r="X160" s="172"/>
      <c r="Y160" s="172"/>
      <c r="Z160" s="172"/>
      <c r="AA160" s="172"/>
      <c r="AB160" s="165"/>
      <c r="AC160" s="165"/>
      <c r="AD160" s="165"/>
    </row>
    <row r="161" spans="1:33" s="81" customFormat="1" ht="8.25" customHeight="1">
      <c r="A161" s="171"/>
      <c r="B161" s="172"/>
      <c r="C161" s="172"/>
      <c r="D161" s="172"/>
      <c r="E161" s="172"/>
      <c r="F161" s="106"/>
      <c r="G161" s="172"/>
      <c r="H161" s="172"/>
      <c r="I161" s="172"/>
      <c r="J161" s="172"/>
      <c r="K161" s="175"/>
      <c r="L161" s="175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65"/>
      <c r="X161" s="165"/>
      <c r="Y161" s="165"/>
      <c r="Z161" s="78"/>
      <c r="AA161" s="78"/>
      <c r="AB161" s="78"/>
      <c r="AC161" s="78"/>
      <c r="AD161" s="78"/>
    </row>
    <row r="162" spans="1:33" s="81" customFormat="1" ht="15.75" customHeight="1">
      <c r="A162" s="111"/>
      <c r="B162" s="111"/>
      <c r="C162" s="359" t="s">
        <v>439</v>
      </c>
      <c r="D162" s="359"/>
      <c r="E162" s="359"/>
      <c r="F162" s="168"/>
      <c r="G162" s="168"/>
      <c r="H162" s="168"/>
      <c r="I162" s="168"/>
      <c r="J162" s="168"/>
      <c r="K162" s="168"/>
      <c r="L162" s="360">
        <f>F145</f>
        <v>1163</v>
      </c>
      <c r="M162" s="360"/>
      <c r="N162" s="176" t="s">
        <v>365</v>
      </c>
      <c r="O162" s="361">
        <f>P150</f>
        <v>8.84</v>
      </c>
      <c r="P162" s="361"/>
      <c r="Q162" s="176" t="s">
        <v>365</v>
      </c>
      <c r="R162" s="361">
        <f>I157</f>
        <v>1.242</v>
      </c>
      <c r="S162" s="361"/>
      <c r="T162" s="177"/>
      <c r="U162" s="177"/>
      <c r="V162" s="168"/>
      <c r="W162" s="168"/>
      <c r="X162" s="168"/>
      <c r="Y162" s="178"/>
      <c r="Z162" s="362" t="s">
        <v>269</v>
      </c>
      <c r="AA162" s="353">
        <v>101.3</v>
      </c>
      <c r="AB162" s="353"/>
      <c r="AC162" s="78"/>
      <c r="AD162" s="78"/>
    </row>
    <row r="163" spans="1:33" s="81" customFormat="1" ht="15.75" customHeight="1">
      <c r="A163" s="111"/>
      <c r="B163" s="111"/>
      <c r="C163" s="359"/>
      <c r="D163" s="359"/>
      <c r="E163" s="359"/>
      <c r="F163" s="354" t="s">
        <v>440</v>
      </c>
      <c r="G163" s="354"/>
      <c r="H163" s="354"/>
      <c r="I163" s="354"/>
      <c r="J163" s="179" t="s">
        <v>365</v>
      </c>
      <c r="K163" s="355">
        <f>P158</f>
        <v>0.83</v>
      </c>
      <c r="L163" s="356"/>
      <c r="M163" s="180" t="s">
        <v>441</v>
      </c>
      <c r="N163" s="356">
        <f>P159</f>
        <v>0.95</v>
      </c>
      <c r="O163" s="356"/>
      <c r="P163" s="179" t="s">
        <v>365</v>
      </c>
      <c r="Q163" s="356">
        <f>P153</f>
        <v>8.7899999999999991</v>
      </c>
      <c r="R163" s="356"/>
      <c r="S163" s="179" t="s">
        <v>365</v>
      </c>
      <c r="T163" s="357">
        <f>I157</f>
        <v>1.242</v>
      </c>
      <c r="U163" s="356"/>
      <c r="V163" s="179" t="s">
        <v>355</v>
      </c>
      <c r="W163" s="356">
        <f>P151</f>
        <v>1</v>
      </c>
      <c r="X163" s="356"/>
      <c r="Y163" s="180" t="s">
        <v>442</v>
      </c>
      <c r="Z163" s="362"/>
      <c r="AA163" s="356">
        <f>P160</f>
        <v>101.3</v>
      </c>
      <c r="AB163" s="356"/>
      <c r="AC163" s="78"/>
      <c r="AD163" s="78"/>
    </row>
    <row r="164" spans="1:33" s="81" customFormat="1" ht="15.75" customHeight="1">
      <c r="A164" s="111"/>
      <c r="B164" s="168"/>
      <c r="C164" s="168"/>
      <c r="D164" s="78"/>
      <c r="E164" s="112" t="s">
        <v>360</v>
      </c>
      <c r="F164" s="348">
        <f>ROUNDUP((L162*O162*R162/(1.024^(P152-20)*K163*(N163*Q163*T163-W163)))*AA162/AA163,1)</f>
        <v>1641.6999999999998</v>
      </c>
      <c r="G164" s="348"/>
      <c r="H164" s="98" t="s">
        <v>172</v>
      </c>
      <c r="I164" s="111"/>
      <c r="J164" s="168"/>
      <c r="K164" s="168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78"/>
      <c r="AD164" s="78"/>
    </row>
    <row r="165" spans="1:33" ht="10.5" customHeight="1">
      <c r="A165" s="64"/>
      <c r="B165" s="31"/>
      <c r="C165" s="181"/>
      <c r="D165" s="181"/>
      <c r="E165" s="87"/>
      <c r="F165" s="87"/>
      <c r="G165" s="31"/>
      <c r="H165" s="181"/>
      <c r="I165" s="181"/>
      <c r="J165" s="31"/>
      <c r="K165" s="31"/>
      <c r="L165" s="31"/>
      <c r="M165" s="18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</row>
    <row r="166" spans="1:33" ht="13.5" customHeight="1">
      <c r="A166" s="64"/>
      <c r="B166" s="31" t="s">
        <v>299</v>
      </c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</row>
    <row r="167" spans="1:33" ht="13.5" customHeight="1">
      <c r="A167" s="71"/>
      <c r="B167" s="31"/>
      <c r="C167" s="31"/>
      <c r="D167" s="342" t="s">
        <v>443</v>
      </c>
      <c r="E167" s="342"/>
      <c r="F167" s="334" t="s">
        <v>444</v>
      </c>
      <c r="G167" s="334"/>
      <c r="H167" s="334"/>
      <c r="I167" s="334"/>
      <c r="J167" s="334"/>
      <c r="K167" s="334"/>
      <c r="L167" s="334"/>
      <c r="M167" s="333" t="s">
        <v>269</v>
      </c>
      <c r="N167" s="349" t="s">
        <v>445</v>
      </c>
      <c r="O167" s="349"/>
      <c r="P167" s="349"/>
      <c r="Q167" s="333" t="s">
        <v>269</v>
      </c>
      <c r="R167" s="334">
        <v>1</v>
      </c>
      <c r="S167" s="334"/>
      <c r="T167" s="334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</row>
    <row r="168" spans="1:33" ht="13.5" customHeight="1">
      <c r="A168" s="71"/>
      <c r="B168" s="31"/>
      <c r="C168" s="31"/>
      <c r="D168" s="342"/>
      <c r="E168" s="342"/>
      <c r="F168" s="350" t="s">
        <v>446</v>
      </c>
      <c r="G168" s="350"/>
      <c r="H168" s="350"/>
      <c r="I168" s="350"/>
      <c r="J168" s="350"/>
      <c r="K168" s="350"/>
      <c r="L168" s="350"/>
      <c r="M168" s="333"/>
      <c r="N168" s="351" t="s">
        <v>447</v>
      </c>
      <c r="O168" s="351"/>
      <c r="P168" s="351"/>
      <c r="Q168" s="333"/>
      <c r="R168" s="352" t="s">
        <v>448</v>
      </c>
      <c r="S168" s="352"/>
      <c r="T168" s="352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</row>
    <row r="169" spans="1:33" ht="13.5" customHeight="1">
      <c r="A169" s="71"/>
      <c r="B169" s="182"/>
      <c r="C169" s="182"/>
      <c r="D169" s="183"/>
      <c r="E169" s="183"/>
      <c r="F169" s="183"/>
      <c r="G169" s="183"/>
      <c r="H169" s="183"/>
      <c r="I169" s="183"/>
      <c r="J169" s="183"/>
      <c r="K169" s="183"/>
      <c r="L169" s="184"/>
      <c r="M169" s="184"/>
      <c r="N169" s="184"/>
      <c r="O169" s="183"/>
      <c r="P169" s="184"/>
      <c r="Q169" s="184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31"/>
      <c r="AC169" s="31"/>
      <c r="AD169" s="31"/>
    </row>
    <row r="170" spans="1:33" ht="11.25" customHeight="1">
      <c r="A170" s="71"/>
      <c r="B170" s="182"/>
      <c r="C170" s="182"/>
      <c r="D170" s="183"/>
      <c r="E170" s="183"/>
      <c r="F170" s="31"/>
      <c r="G170" s="183"/>
      <c r="H170" s="183"/>
      <c r="I170" s="186"/>
      <c r="J170" s="186"/>
      <c r="K170" s="187"/>
      <c r="L170" s="187"/>
      <c r="M170" s="187"/>
      <c r="N170" s="187"/>
      <c r="O170" s="188"/>
      <c r="P170" s="189"/>
      <c r="Q170" s="189"/>
      <c r="R170" s="71"/>
      <c r="S170" s="71"/>
      <c r="T170" s="190"/>
      <c r="U170" s="190"/>
      <c r="V170" s="191"/>
      <c r="W170" s="71"/>
    </row>
    <row r="171" spans="1:33" ht="15.75" customHeight="1">
      <c r="A171" s="71"/>
      <c r="B171" s="182"/>
      <c r="C171" s="182"/>
      <c r="D171" s="183"/>
      <c r="E171" s="183"/>
      <c r="F171" s="185" t="s">
        <v>449</v>
      </c>
      <c r="G171" s="183" t="s">
        <v>347</v>
      </c>
      <c r="H171" s="185" t="s">
        <v>450</v>
      </c>
      <c r="I171" s="185"/>
      <c r="J171" s="185"/>
      <c r="K171" s="185"/>
      <c r="L171" s="185"/>
      <c r="M171" s="31"/>
      <c r="N171" s="31"/>
      <c r="O171" s="31" t="s">
        <v>345</v>
      </c>
      <c r="P171" s="341">
        <v>1.2929999999999999</v>
      </c>
      <c r="Q171" s="341"/>
      <c r="R171" s="341"/>
      <c r="S171" s="185" t="s">
        <v>310</v>
      </c>
      <c r="T171" s="185"/>
      <c r="U171" s="185"/>
      <c r="V171" s="71"/>
      <c r="W171" s="71"/>
      <c r="X171" s="71"/>
      <c r="Y171" s="71"/>
      <c r="Z171" s="71"/>
      <c r="AA171" s="71"/>
      <c r="AB171" s="71"/>
      <c r="AC171" s="31"/>
      <c r="AD171" s="31"/>
    </row>
    <row r="172" spans="1:33" ht="15.75" customHeight="1">
      <c r="A172" s="71"/>
      <c r="B172" s="182"/>
      <c r="C172" s="182"/>
      <c r="D172" s="183"/>
      <c r="E172" s="183"/>
      <c r="F172" s="185" t="s">
        <v>451</v>
      </c>
      <c r="G172" s="183" t="s">
        <v>347</v>
      </c>
      <c r="H172" s="185" t="s">
        <v>452</v>
      </c>
      <c r="I172" s="185"/>
      <c r="J172" s="185"/>
      <c r="K172" s="185"/>
      <c r="L172" s="185"/>
      <c r="M172" s="185"/>
      <c r="N172" s="185"/>
      <c r="O172" s="31" t="s">
        <v>345</v>
      </c>
      <c r="P172" s="341">
        <v>0.23200000000000001</v>
      </c>
      <c r="Q172" s="341"/>
      <c r="R172" s="341"/>
      <c r="S172" s="185" t="s">
        <v>313</v>
      </c>
      <c r="T172" s="31"/>
      <c r="U172" s="185"/>
      <c r="V172" s="71"/>
      <c r="W172" s="71"/>
      <c r="X172" s="71"/>
      <c r="Y172" s="71"/>
      <c r="Z172" s="71"/>
      <c r="AA172" s="71"/>
      <c r="AB172" s="71"/>
      <c r="AC172" s="31"/>
      <c r="AD172" s="31"/>
    </row>
    <row r="173" spans="1:33" ht="15.75" customHeight="1">
      <c r="A173" s="71"/>
      <c r="B173" s="182"/>
      <c r="C173" s="182"/>
      <c r="D173" s="183"/>
      <c r="E173" s="183"/>
      <c r="F173" s="185"/>
      <c r="G173" s="183"/>
      <c r="H173" s="185"/>
      <c r="I173" s="185"/>
      <c r="J173" s="185"/>
      <c r="K173" s="185"/>
      <c r="L173" s="185"/>
      <c r="M173" s="185"/>
      <c r="N173" s="185"/>
      <c r="O173" s="192"/>
      <c r="P173" s="192"/>
      <c r="Q173" s="192"/>
      <c r="R173" s="185"/>
      <c r="S173" s="31"/>
      <c r="T173" s="185"/>
      <c r="U173" s="71"/>
      <c r="V173" s="71"/>
      <c r="W173" s="71"/>
      <c r="X173" s="71"/>
      <c r="Y173" s="71"/>
      <c r="Z173" s="71"/>
      <c r="AA173" s="71"/>
      <c r="AB173" s="31"/>
      <c r="AC173" s="31"/>
      <c r="AD173" s="31"/>
    </row>
    <row r="174" spans="1:33" ht="13.5" customHeight="1">
      <c r="A174" s="71"/>
      <c r="B174" s="31"/>
      <c r="C174" s="31"/>
      <c r="D174" s="342" t="s">
        <v>443</v>
      </c>
      <c r="E174" s="342"/>
      <c r="F174" s="343">
        <f>F164</f>
        <v>1641.6999999999998</v>
      </c>
      <c r="G174" s="343"/>
      <c r="H174" s="343"/>
      <c r="I174" s="343"/>
      <c r="J174" s="343"/>
      <c r="K174" s="343"/>
      <c r="L174" s="343"/>
      <c r="M174" s="343"/>
      <c r="N174" s="343"/>
      <c r="O174" s="343"/>
      <c r="P174" s="343"/>
      <c r="Q174" s="343"/>
      <c r="R174" s="333" t="s">
        <v>269</v>
      </c>
      <c r="S174" s="344" t="s">
        <v>453</v>
      </c>
      <c r="T174" s="344"/>
      <c r="U174" s="344"/>
      <c r="V174" s="333" t="s">
        <v>269</v>
      </c>
      <c r="W174" s="334">
        <v>1</v>
      </c>
      <c r="X174" s="334"/>
      <c r="Y174" s="334"/>
      <c r="Z174" s="71"/>
      <c r="AA174" s="71"/>
      <c r="AB174" s="31"/>
      <c r="AC174" s="31"/>
      <c r="AD174" s="31"/>
    </row>
    <row r="175" spans="1:33" ht="13.5" customHeight="1">
      <c r="A175" s="71"/>
      <c r="B175" s="31"/>
      <c r="C175" s="31"/>
      <c r="D175" s="342"/>
      <c r="E175" s="342"/>
      <c r="F175" s="335">
        <f>'必要送風量の簡易計算（例）パターン⑤の場合'!$E$37</f>
        <v>25</v>
      </c>
      <c r="G175" s="335"/>
      <c r="H175" s="193" t="s">
        <v>454</v>
      </c>
      <c r="I175" s="193"/>
      <c r="J175" s="193"/>
      <c r="K175" s="336">
        <f>P171</f>
        <v>1.2929999999999999</v>
      </c>
      <c r="L175" s="336"/>
      <c r="M175" s="336"/>
      <c r="N175" s="193" t="s">
        <v>365</v>
      </c>
      <c r="O175" s="336">
        <f>P172</f>
        <v>0.23200000000000001</v>
      </c>
      <c r="P175" s="336"/>
      <c r="Q175" s="336"/>
      <c r="R175" s="333"/>
      <c r="S175" s="337" t="s">
        <v>316</v>
      </c>
      <c r="T175" s="337"/>
      <c r="U175" s="337"/>
      <c r="V175" s="333"/>
      <c r="W175" s="338" t="s">
        <v>448</v>
      </c>
      <c r="X175" s="338"/>
      <c r="Y175" s="338"/>
      <c r="Z175" s="71"/>
      <c r="AA175" s="71"/>
      <c r="AB175" s="31"/>
      <c r="AC175" s="31"/>
      <c r="AD175" s="31"/>
      <c r="AG175" s="115" t="s">
        <v>504</v>
      </c>
    </row>
    <row r="176" spans="1:33" ht="13.5" customHeight="1">
      <c r="A176" s="71"/>
      <c r="B176" s="71"/>
      <c r="C176" s="71"/>
      <c r="D176" s="71"/>
      <c r="E176" s="88" t="s">
        <v>360</v>
      </c>
      <c r="F176" s="345">
        <f>ROUNDUP((F174/(F175/100*K175*O175))*(273+20)/273*1/24/60,0)</f>
        <v>17</v>
      </c>
      <c r="G176" s="346"/>
      <c r="H176" s="347"/>
      <c r="I176" s="185" t="s">
        <v>318</v>
      </c>
      <c r="J176" s="71"/>
      <c r="K176" s="71"/>
      <c r="L176" s="71"/>
      <c r="N176" s="71"/>
      <c r="O176" s="185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31"/>
      <c r="AC176" s="31"/>
      <c r="AD176" s="31"/>
    </row>
    <row r="177" spans="1:33" ht="13.5" customHeight="1">
      <c r="A177" s="71"/>
      <c r="B177" s="71"/>
      <c r="C177" s="71"/>
      <c r="D177" s="71"/>
      <c r="E177" s="88"/>
      <c r="F177" s="194"/>
      <c r="G177" s="194"/>
      <c r="H177" s="185"/>
      <c r="I177" s="71"/>
      <c r="J177" s="71"/>
      <c r="K177" s="71"/>
      <c r="L177" s="71"/>
      <c r="M177" s="71"/>
      <c r="N177" s="71"/>
      <c r="O177" s="270"/>
      <c r="P177" s="195"/>
      <c r="Q177" s="195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31"/>
      <c r="AC177" s="31"/>
      <c r="AD177" s="31"/>
    </row>
    <row r="178" spans="1:33" s="121" customFormat="1" ht="15.75" customHeight="1">
      <c r="A178" s="126"/>
      <c r="B178" s="126"/>
      <c r="C178" s="267"/>
      <c r="D178" s="267"/>
      <c r="E178" s="268"/>
      <c r="F178" s="268"/>
      <c r="G178" s="126"/>
      <c r="H178" s="269"/>
      <c r="I178" s="269"/>
      <c r="J178" s="126"/>
      <c r="K178" s="269"/>
      <c r="L178" s="269"/>
      <c r="M178" s="126"/>
      <c r="N178" s="271"/>
      <c r="O178" s="271"/>
      <c r="P178" s="126"/>
      <c r="Q178" s="130"/>
      <c r="R178" s="130"/>
      <c r="S178" s="130"/>
      <c r="T178" s="130"/>
      <c r="U178" s="130"/>
      <c r="V178" s="126"/>
      <c r="W178" s="130"/>
      <c r="X178" s="130"/>
      <c r="Y178" s="126"/>
      <c r="Z178" s="126" t="s">
        <v>455</v>
      </c>
      <c r="AA178" s="332" t="s">
        <v>320</v>
      </c>
      <c r="AB178" s="332"/>
      <c r="AC178" s="126" t="s">
        <v>455</v>
      </c>
      <c r="AD178" s="126"/>
      <c r="AE178" s="126"/>
      <c r="AF178" s="126"/>
      <c r="AG178" s="126"/>
    </row>
    <row r="179" spans="1:33">
      <c r="A179" s="81"/>
      <c r="B179" s="81"/>
      <c r="C179" s="81"/>
      <c r="D179" s="196"/>
      <c r="E179" s="197"/>
      <c r="F179" s="197"/>
      <c r="G179" s="81"/>
      <c r="H179" s="198"/>
      <c r="I179" s="198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</row>
    <row r="180" spans="1:33">
      <c r="A180" s="199"/>
      <c r="B180" s="81"/>
      <c r="C180" s="81"/>
      <c r="D180" s="196"/>
      <c r="E180" s="200"/>
      <c r="F180" s="200"/>
      <c r="G180" s="81"/>
      <c r="H180" s="198"/>
      <c r="I180" s="198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</row>
    <row r="181" spans="1:33">
      <c r="A181" s="81"/>
      <c r="B181" s="81"/>
      <c r="C181" s="328"/>
      <c r="D181" s="328"/>
      <c r="E181" s="201"/>
      <c r="F181" s="329"/>
      <c r="G181" s="329"/>
      <c r="H181" s="202"/>
      <c r="I181" s="330"/>
      <c r="J181" s="330"/>
      <c r="K181" s="203"/>
      <c r="L181" s="331"/>
      <c r="M181" s="331"/>
      <c r="N181" s="203"/>
      <c r="O181" s="331"/>
      <c r="P181" s="33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</row>
    <row r="182" spans="1:33">
      <c r="A182" s="81"/>
      <c r="B182" s="196"/>
      <c r="C182" s="196"/>
      <c r="D182" s="203"/>
      <c r="E182" s="327"/>
      <c r="F182" s="327"/>
      <c r="G182" s="327"/>
      <c r="H182" s="204"/>
      <c r="I182" s="205"/>
      <c r="J182" s="205"/>
      <c r="K182" s="205"/>
      <c r="L182" s="205"/>
      <c r="M182" s="205"/>
      <c r="N182" s="205"/>
      <c r="O182" s="205"/>
      <c r="P182" s="196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</row>
    <row r="183" spans="1:33">
      <c r="A183" s="206"/>
      <c r="D183" s="196"/>
      <c r="E183" s="207"/>
      <c r="F183" s="207"/>
      <c r="G183" s="207"/>
      <c r="H183" s="204"/>
      <c r="I183" s="205"/>
      <c r="J183" s="205"/>
      <c r="K183" s="208"/>
      <c r="L183" s="208"/>
      <c r="N183" s="209"/>
      <c r="O183" s="209"/>
      <c r="S183" s="210"/>
      <c r="T183" s="210"/>
      <c r="V183" s="211"/>
      <c r="W183" s="212"/>
    </row>
    <row r="184" spans="1:33">
      <c r="A184" s="213"/>
    </row>
    <row r="185" spans="1:33" ht="14.25">
      <c r="B185" s="339"/>
      <c r="C185" s="340"/>
      <c r="D185" s="340"/>
      <c r="E185" s="340"/>
      <c r="F185" s="340"/>
      <c r="G185" s="329"/>
      <c r="H185" s="329"/>
      <c r="I185" s="202"/>
      <c r="J185" s="330"/>
      <c r="K185" s="330"/>
    </row>
    <row r="186" spans="1:33">
      <c r="F186" s="214"/>
      <c r="G186" s="327"/>
      <c r="H186" s="327"/>
      <c r="I186" s="327"/>
      <c r="J186" s="204"/>
      <c r="K186" s="205"/>
      <c r="L186" s="205"/>
    </row>
  </sheetData>
  <mergeCells count="191">
    <mergeCell ref="A1:AD1"/>
    <mergeCell ref="Q9:R9"/>
    <mergeCell ref="Q10:R10"/>
    <mergeCell ref="Q11:R11"/>
    <mergeCell ref="H13:J13"/>
    <mergeCell ref="G17:H17"/>
    <mergeCell ref="M17:N17"/>
    <mergeCell ref="T28:U28"/>
    <mergeCell ref="T32:U32"/>
    <mergeCell ref="T33:U33"/>
    <mergeCell ref="T34:U34"/>
    <mergeCell ref="T35:U35"/>
    <mergeCell ref="T38:U38"/>
    <mergeCell ref="L18:M18"/>
    <mergeCell ref="L19:M19"/>
    <mergeCell ref="T24:U24"/>
    <mergeCell ref="T25:U25"/>
    <mergeCell ref="T26:U26"/>
    <mergeCell ref="T27:U27"/>
    <mergeCell ref="S55:T55"/>
    <mergeCell ref="S56:T56"/>
    <mergeCell ref="S57:T57"/>
    <mergeCell ref="S58:T58"/>
    <mergeCell ref="V58:W58"/>
    <mergeCell ref="V59:W59"/>
    <mergeCell ref="T39:U39"/>
    <mergeCell ref="T40:U40"/>
    <mergeCell ref="C47:D47"/>
    <mergeCell ref="C48:D48"/>
    <mergeCell ref="C49:D49"/>
    <mergeCell ref="C50:D50"/>
    <mergeCell ref="AC63:AD63"/>
    <mergeCell ref="E64:G64"/>
    <mergeCell ref="J73:L73"/>
    <mergeCell ref="N73:O73"/>
    <mergeCell ref="T73:U73"/>
    <mergeCell ref="V60:W60"/>
    <mergeCell ref="S61:T61"/>
    <mergeCell ref="F63:G63"/>
    <mergeCell ref="I63:J63"/>
    <mergeCell ref="K63:L63"/>
    <mergeCell ref="M63:O63"/>
    <mergeCell ref="P63:R63"/>
    <mergeCell ref="S63:T63"/>
    <mergeCell ref="Z84:AA84"/>
    <mergeCell ref="J75:L75"/>
    <mergeCell ref="N75:O75"/>
    <mergeCell ref="T75:U75"/>
    <mergeCell ref="U76:V76"/>
    <mergeCell ref="U77:V77"/>
    <mergeCell ref="U78:V78"/>
    <mergeCell ref="Y63:Z63"/>
    <mergeCell ref="AA63:AB63"/>
    <mergeCell ref="L85:M85"/>
    <mergeCell ref="P85:R85"/>
    <mergeCell ref="J86:K86"/>
    <mergeCell ref="X87:Y87"/>
    <mergeCell ref="X88:Y88"/>
    <mergeCell ref="X89:Y89"/>
    <mergeCell ref="K84:L84"/>
    <mergeCell ref="N84:O84"/>
    <mergeCell ref="Q84:R84"/>
    <mergeCell ref="T84:U84"/>
    <mergeCell ref="W84:X84"/>
    <mergeCell ref="K97:L97"/>
    <mergeCell ref="N97:O97"/>
    <mergeCell ref="Q97:R97"/>
    <mergeCell ref="T97:U97"/>
    <mergeCell ref="C99:D99"/>
    <mergeCell ref="E99:F99"/>
    <mergeCell ref="H99:I99"/>
    <mergeCell ref="X90:Y90"/>
    <mergeCell ref="X91:Y91"/>
    <mergeCell ref="X92:Y92"/>
    <mergeCell ref="X93:Y93"/>
    <mergeCell ref="X94:Y94"/>
    <mergeCell ref="N96:O96"/>
    <mergeCell ref="Q96:R96"/>
    <mergeCell ref="T96:U96"/>
    <mergeCell ref="F112:G112"/>
    <mergeCell ref="I112:K112"/>
    <mergeCell ref="M112:O112"/>
    <mergeCell ref="F113:H113"/>
    <mergeCell ref="V118:W118"/>
    <mergeCell ref="V119:W119"/>
    <mergeCell ref="E100:G100"/>
    <mergeCell ref="V105:W105"/>
    <mergeCell ref="V106:W106"/>
    <mergeCell ref="V107:W107"/>
    <mergeCell ref="U108:V108"/>
    <mergeCell ref="G110:H110"/>
    <mergeCell ref="L110:M110"/>
    <mergeCell ref="E125:F125"/>
    <mergeCell ref="C129:D130"/>
    <mergeCell ref="E129:E130"/>
    <mergeCell ref="F130:G130"/>
    <mergeCell ref="I130:J130"/>
    <mergeCell ref="E131:E132"/>
    <mergeCell ref="F132:G132"/>
    <mergeCell ref="I132:J132"/>
    <mergeCell ref="V120:W120"/>
    <mergeCell ref="V121:W121"/>
    <mergeCell ref="C123:D123"/>
    <mergeCell ref="E123:F123"/>
    <mergeCell ref="H123:I123"/>
    <mergeCell ref="E124:F124"/>
    <mergeCell ref="H124:I124"/>
    <mergeCell ref="L135:M135"/>
    <mergeCell ref="E136:F136"/>
    <mergeCell ref="C139:D139"/>
    <mergeCell ref="E139:G139"/>
    <mergeCell ref="I139:K139"/>
    <mergeCell ref="M139:O139"/>
    <mergeCell ref="E133:E134"/>
    <mergeCell ref="F133:G134"/>
    <mergeCell ref="C135:D135"/>
    <mergeCell ref="E135:F135"/>
    <mergeCell ref="G135:H135"/>
    <mergeCell ref="I135:J135"/>
    <mergeCell ref="P150:Q150"/>
    <mergeCell ref="P151:Q151"/>
    <mergeCell ref="P152:Q152"/>
    <mergeCell ref="P153:Q153"/>
    <mergeCell ref="G155:I156"/>
    <mergeCell ref="J155:M155"/>
    <mergeCell ref="P155:U156"/>
    <mergeCell ref="Q139:S139"/>
    <mergeCell ref="E140:H140"/>
    <mergeCell ref="C145:E145"/>
    <mergeCell ref="F145:H145"/>
    <mergeCell ref="C147:E148"/>
    <mergeCell ref="F147:P147"/>
    <mergeCell ref="Q147:Q148"/>
    <mergeCell ref="R147:S147"/>
    <mergeCell ref="F148:P148"/>
    <mergeCell ref="R148:S148"/>
    <mergeCell ref="P160:Q160"/>
    <mergeCell ref="C162:E163"/>
    <mergeCell ref="L162:M162"/>
    <mergeCell ref="O162:P162"/>
    <mergeCell ref="R162:S162"/>
    <mergeCell ref="Z162:Z163"/>
    <mergeCell ref="V155:W156"/>
    <mergeCell ref="X155:X156"/>
    <mergeCell ref="J156:M156"/>
    <mergeCell ref="I157:J157"/>
    <mergeCell ref="P158:Q158"/>
    <mergeCell ref="P159:Q159"/>
    <mergeCell ref="AA162:AB162"/>
    <mergeCell ref="F163:I163"/>
    <mergeCell ref="K163:L163"/>
    <mergeCell ref="N163:O163"/>
    <mergeCell ref="Q163:R163"/>
    <mergeCell ref="T163:U163"/>
    <mergeCell ref="W163:X163"/>
    <mergeCell ref="AA163:AB163"/>
    <mergeCell ref="R167:T167"/>
    <mergeCell ref="P171:R171"/>
    <mergeCell ref="P172:R172"/>
    <mergeCell ref="D174:E175"/>
    <mergeCell ref="F174:Q174"/>
    <mergeCell ref="R174:R175"/>
    <mergeCell ref="S174:U174"/>
    <mergeCell ref="F176:H176"/>
    <mergeCell ref="F164:G164"/>
    <mergeCell ref="D167:E168"/>
    <mergeCell ref="F167:L167"/>
    <mergeCell ref="M167:M168"/>
    <mergeCell ref="N167:P167"/>
    <mergeCell ref="Q167:Q168"/>
    <mergeCell ref="F168:L168"/>
    <mergeCell ref="N168:P168"/>
    <mergeCell ref="R168:T168"/>
    <mergeCell ref="G186:I186"/>
    <mergeCell ref="C181:D181"/>
    <mergeCell ref="F181:G181"/>
    <mergeCell ref="I181:J181"/>
    <mergeCell ref="L181:M181"/>
    <mergeCell ref="O181:P181"/>
    <mergeCell ref="E182:G182"/>
    <mergeCell ref="AA178:AB178"/>
    <mergeCell ref="V174:V175"/>
    <mergeCell ref="W174:Y174"/>
    <mergeCell ref="F175:G175"/>
    <mergeCell ref="K175:M175"/>
    <mergeCell ref="O175:Q175"/>
    <mergeCell ref="S175:U175"/>
    <mergeCell ref="W175:Y175"/>
    <mergeCell ref="B185:F185"/>
    <mergeCell ref="G185:H185"/>
    <mergeCell ref="J185:K185"/>
  </mergeCells>
  <phoneticPr fontId="1"/>
  <pageMargins left="0.94488188976377963" right="0.35433070866141736" top="0.98425196850393704" bottom="1.0236220472440944" header="0.51181102362204722" footer="0.51181102362204722"/>
  <pageSetup paperSize="9" orientation="portrait" blackAndWhite="1" verticalDpi="1200" r:id="rId1"/>
  <headerFooter alignWithMargins="0">
    <oddFooter>&amp;C&amp;P</oddFooter>
  </headerFooter>
  <rowBreaks count="1" manualBreakCount="1">
    <brk id="142" max="2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パターン①~④</vt:lpstr>
      <vt:lpstr>パターン⑤~⑥</vt:lpstr>
      <vt:lpstr>必要送風量の簡易計算（例）パターン⑤の場合</vt:lpstr>
      <vt:lpstr>詳細（条件１）</vt:lpstr>
      <vt:lpstr>詳細（条件２）</vt:lpstr>
      <vt:lpstr>'パターン①~④'!Print_Area</vt:lpstr>
      <vt:lpstr>'パターン⑤~⑥'!Print_Area</vt:lpstr>
      <vt:lpstr>'詳細（条件１）'!Print_Area</vt:lpstr>
      <vt:lpstr>'詳細（条件２）'!Print_Area</vt:lpstr>
      <vt:lpstr>'必要送風量の簡易計算（例）パターン⑤の場合'!Print_Area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雅子</dc:creator>
  <cp:lastModifiedBy>下池 誠</cp:lastModifiedBy>
  <cp:lastPrinted>2018-03-26T06:27:16Z</cp:lastPrinted>
  <dcterms:created xsi:type="dcterms:W3CDTF">2016-12-19T08:15:32Z</dcterms:created>
  <dcterms:modified xsi:type="dcterms:W3CDTF">2018-03-27T00:26:53Z</dcterms:modified>
</cp:coreProperties>
</file>