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iwetsv2\研究1部\(02)企画提案\【H29】業務\【国交省】下水処理場における最適な水質とエネルギー管理\60_報告書\添付図等\"/>
    </mc:Choice>
  </mc:AlternateContent>
  <bookViews>
    <workbookView xWindow="0" yWindow="0" windowWidth="13665" windowHeight="11025"/>
  </bookViews>
  <sheets>
    <sheet name="月別グラフ" sheetId="1" r:id="rId1"/>
    <sheet name="複数グラフ" sheetId="2" r:id="rId2"/>
    <sheet name="四半期評価例" sheetId="4" r:id="rId3"/>
  </sheets>
  <definedNames>
    <definedName name="_xlnm._FilterDatabase" localSheetId="2" hidden="1">#REF!</definedName>
    <definedName name="_xlnm._FilterDatabase" localSheetId="1" hidden="1">#REF!</definedName>
    <definedName name="_xlnm._FilterDatabase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F29" i="2"/>
  <c r="G18" i="4" l="1"/>
  <c r="C18" i="4"/>
  <c r="C17" i="4"/>
  <c r="C14" i="4"/>
  <c r="C13" i="4"/>
  <c r="K17" i="4" l="1"/>
  <c r="J17" i="4"/>
  <c r="H18" i="4"/>
  <c r="H17" i="4" l="1"/>
  <c r="G17" i="4"/>
  <c r="K18" i="4"/>
  <c r="J18" i="4"/>
  <c r="F28" i="2" l="1"/>
  <c r="C28" i="2"/>
  <c r="F24" i="2" l="1"/>
  <c r="H26" i="2"/>
  <c r="H31" i="2" s="1"/>
  <c r="G24" i="2"/>
  <c r="C24" i="2"/>
  <c r="H25" i="2"/>
  <c r="G31" i="2" s="1"/>
  <c r="E24" i="2"/>
  <c r="G32" i="2" s="1"/>
  <c r="H32" i="2" s="1"/>
  <c r="H24" i="2"/>
  <c r="D31" i="2" s="1"/>
  <c r="D24" i="2"/>
  <c r="E25" i="2"/>
  <c r="D32" i="2" s="1"/>
  <c r="E26" i="2"/>
  <c r="E32" i="2" s="1"/>
  <c r="C22" i="1"/>
  <c r="C21" i="1"/>
  <c r="C13" i="1"/>
  <c r="C14" i="1"/>
  <c r="P14" i="1"/>
  <c r="C15" i="1"/>
  <c r="P15" i="1"/>
  <c r="C16" i="1"/>
  <c r="Q16" i="1"/>
  <c r="P16" i="1"/>
  <c r="C17" i="1"/>
  <c r="P17" i="1"/>
  <c r="C18" i="1"/>
  <c r="Q18" i="1"/>
  <c r="P18" i="1"/>
  <c r="C19" i="1"/>
  <c r="P19" i="1"/>
  <c r="Q19" i="1"/>
  <c r="R19" i="1"/>
  <c r="C20" i="1"/>
  <c r="P20" i="1"/>
  <c r="Q20" i="1"/>
  <c r="R20" i="1"/>
  <c r="C25" i="1"/>
  <c r="C26" i="1"/>
  <c r="E31" i="2" l="1"/>
  <c r="Q12" i="1"/>
  <c r="Q22" i="1" s="1"/>
  <c r="J25" i="1" s="1"/>
  <c r="Q14" i="1"/>
  <c r="P13" i="1"/>
  <c r="P12" i="1"/>
  <c r="R11" i="1"/>
  <c r="Q17" i="1"/>
  <c r="Q15" i="1"/>
  <c r="Q13" i="1"/>
  <c r="Q11" i="1"/>
  <c r="P11" i="1"/>
  <c r="R18" i="1"/>
  <c r="R17" i="1"/>
  <c r="R16" i="1"/>
  <c r="R15" i="1"/>
  <c r="R14" i="1"/>
  <c r="R13" i="1"/>
  <c r="R12" i="1"/>
  <c r="J26" i="1" l="1"/>
  <c r="D25" i="1"/>
  <c r="D26" i="1"/>
  <c r="H25" i="1" s="1"/>
  <c r="Q21" i="1"/>
  <c r="G26" i="1" s="1"/>
  <c r="P21" i="1"/>
  <c r="K26" i="1"/>
  <c r="P22" i="1"/>
  <c r="R21" i="1"/>
  <c r="H26" i="1" s="1"/>
  <c r="R22" i="1"/>
  <c r="K25" i="1" s="1"/>
  <c r="G25" i="1" l="1"/>
</calcChain>
</file>

<file path=xl/sharedStrings.xml><?xml version="1.0" encoding="utf-8"?>
<sst xmlns="http://schemas.openxmlformats.org/spreadsheetml/2006/main" count="93" uniqueCount="54">
  <si>
    <t>y軸</t>
    <rPh sb="1" eb="2">
      <t>ジク</t>
    </rPh>
    <phoneticPr fontId="2"/>
  </si>
  <si>
    <t>x軸</t>
    <rPh sb="1" eb="2">
      <t>ジク</t>
    </rPh>
    <phoneticPr fontId="2"/>
  </si>
  <si>
    <t>(横線用)</t>
    <rPh sb="1" eb="2">
      <t>ヨコ</t>
    </rPh>
    <rPh sb="2" eb="3">
      <t>セン</t>
    </rPh>
    <rPh sb="3" eb="4">
      <t>ヨウ</t>
    </rPh>
    <phoneticPr fontId="2"/>
  </si>
  <si>
    <t>(縦線用)</t>
    <rPh sb="1" eb="3">
      <t>タテセン</t>
    </rPh>
    <rPh sb="3" eb="4">
      <t>ヨウ</t>
    </rPh>
    <phoneticPr fontId="2"/>
  </si>
  <si>
    <t>点線作図用</t>
    <rPh sb="0" eb="2">
      <t>テンセン</t>
    </rPh>
    <rPh sb="2" eb="4">
      <t>サクズ</t>
    </rPh>
    <rPh sb="4" eb="5">
      <t>ヨウ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</si>
  <si>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</si>
  <si>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</si>
  <si>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電力量原単位[送風](kWh/m3)</t>
    <rPh sb="2" eb="3">
      <t>リョウ</t>
    </rPh>
    <rPh sb="7" eb="9">
      <t>ソウフウ</t>
    </rPh>
    <phoneticPr fontId="2"/>
  </si>
  <si>
    <t>処理水T-N濃度(mg/L)</t>
    <rPh sb="0" eb="2">
      <t>ショリ</t>
    </rPh>
    <rPh sb="2" eb="3">
      <t>スイ</t>
    </rPh>
    <phoneticPr fontId="2"/>
  </si>
  <si>
    <t>H27年度</t>
    <rPh sb="3" eb="5">
      <t>ネンド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</si>
  <si>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</si>
  <si>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</si>
  <si>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</si>
  <si>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</si>
  <si>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</si>
  <si>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</si>
  <si>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</si>
  <si>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</si>
  <si>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</si>
  <si>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</si>
  <si>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</si>
  <si>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</si>
  <si>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</si>
  <si>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</si>
  <si>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2"/>
  </si>
  <si>
    <t>処理場名</t>
    <rPh sb="0" eb="3">
      <t>ショリジョウ</t>
    </rPh>
    <rPh sb="3" eb="4">
      <t>メイ</t>
    </rPh>
    <phoneticPr fontId="2"/>
  </si>
  <si>
    <t>[H27平均値]</t>
    <rPh sb="4" eb="6">
      <t>ヘイキン</t>
    </rPh>
    <rPh sb="6" eb="7">
      <t>チ</t>
    </rPh>
    <phoneticPr fontId="2"/>
  </si>
  <si>
    <t>タイトル項目，凡例の名称</t>
    <rPh sb="4" eb="6">
      <t>コウモク</t>
    </rPh>
    <rPh sb="7" eb="9">
      <t>ハンレイ</t>
    </rPh>
    <rPh sb="10" eb="12">
      <t>メイショウ</t>
    </rPh>
    <phoneticPr fontId="2"/>
  </si>
  <si>
    <t>作図用の数値</t>
    <rPh sb="0" eb="3">
      <t>サクズヨウ</t>
    </rPh>
    <rPh sb="4" eb="6">
      <t>スウチ</t>
    </rPh>
    <phoneticPr fontId="2"/>
  </si>
  <si>
    <t>入力が必要な個所</t>
    <rPh sb="0" eb="2">
      <t>ニュウリョク</t>
    </rPh>
    <rPh sb="3" eb="5">
      <t>ヒツヨウ</t>
    </rPh>
    <rPh sb="6" eb="8">
      <t>カショ</t>
    </rPh>
    <phoneticPr fontId="2"/>
  </si>
  <si>
    <t>(全体)</t>
    <rPh sb="1" eb="3">
      <t>ゼンタイ</t>
    </rPh>
    <phoneticPr fontId="2"/>
  </si>
  <si>
    <t>○○浄化センター</t>
    <rPh sb="2" eb="4">
      <t>ジョウカ</t>
    </rPh>
    <phoneticPr fontId="2"/>
  </si>
  <si>
    <t>処理水T-N濃度(mg/L)</t>
    <rPh sb="0" eb="2">
      <t>ショリ</t>
    </rPh>
    <rPh sb="2" eb="3">
      <t>スイ</t>
    </rPh>
    <rPh sb="6" eb="8">
      <t>ノウド</t>
    </rPh>
    <phoneticPr fontId="2"/>
  </si>
  <si>
    <t>H25</t>
    <phoneticPr fontId="2"/>
  </si>
  <si>
    <t>H26</t>
    <phoneticPr fontId="2"/>
  </si>
  <si>
    <t>H27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</si>
  <si>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</si>
  <si>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</si>
  <si>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</si>
  <si>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</si>
  <si>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</si>
  <si>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</si>
  <si>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</si>
  <si>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</si>
  <si>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電力量原単位[送風](kWh/m3)</t>
    <rPh sb="0" eb="2">
      <t>デンリョク</t>
    </rPh>
    <rPh sb="2" eb="3">
      <t>リョウ</t>
    </rPh>
    <rPh sb="3" eb="6">
      <t>ゲンタンイ</t>
    </rPh>
    <rPh sb="7" eb="9">
      <t>ソウフウ</t>
    </rPh>
    <phoneticPr fontId="2"/>
  </si>
  <si>
    <t>【H27全平均値】</t>
    <rPh sb="4" eb="5">
      <t>ゼン</t>
    </rPh>
    <rPh sb="5" eb="8">
      <t>ヘイキンチ</t>
    </rPh>
    <phoneticPr fontId="2"/>
  </si>
  <si>
    <t>(数値無しの場合は点線表示なし↑)</t>
    <rPh sb="1" eb="3">
      <t>スウチ</t>
    </rPh>
    <rPh sb="3" eb="4">
      <t>ナ</t>
    </rPh>
    <rPh sb="6" eb="8">
      <t>バアイ</t>
    </rPh>
    <rPh sb="9" eb="11">
      <t>テンセン</t>
    </rPh>
    <rPh sb="11" eb="13">
      <t>ヒョウジ</t>
    </rPh>
    <phoneticPr fontId="2"/>
  </si>
  <si>
    <t>○～○年度平均</t>
    <rPh sb="3" eb="5">
      <t>ネンド</t>
    </rPh>
    <rPh sb="5" eb="7">
      <t>ヘイキン</t>
    </rPh>
    <phoneticPr fontId="2"/>
  </si>
  <si>
    <t>[目標値]</t>
    <rPh sb="1" eb="4">
      <t>モクヒョウチ</t>
    </rPh>
    <phoneticPr fontId="2"/>
  </si>
  <si>
    <t>H28年度</t>
    <rPh sb="3" eb="5">
      <t>ネンド</t>
    </rPh>
    <phoneticPr fontId="2"/>
  </si>
  <si>
    <t>←原則変更不可</t>
    <rPh sb="1" eb="3">
      <t>ゲンソク</t>
    </rPh>
    <rPh sb="3" eb="5">
      <t>ヘンコウ</t>
    </rPh>
    <rPh sb="5" eb="7">
      <t>フカ</t>
    </rPh>
    <phoneticPr fontId="2"/>
  </si>
  <si>
    <t>↑原則変更不可</t>
    <rPh sb="1" eb="3">
      <t>ゲンソク</t>
    </rPh>
    <rPh sb="3" eb="5">
      <t>ヘンコウ</t>
    </rPh>
    <rPh sb="5" eb="7">
      <t>フカ</t>
    </rPh>
    <phoneticPr fontId="2"/>
  </si>
  <si>
    <t>※記載した月数分が図視される（例：7～10月など）</t>
    <rPh sb="1" eb="3">
      <t>キサイ</t>
    </rPh>
    <rPh sb="5" eb="7">
      <t>ツキスウ</t>
    </rPh>
    <rPh sb="7" eb="8">
      <t>ブン</t>
    </rPh>
    <rPh sb="9" eb="10">
      <t>ズ</t>
    </rPh>
    <rPh sb="10" eb="11">
      <t>シ</t>
    </rPh>
    <rPh sb="15" eb="16">
      <t>レイ</t>
    </rPh>
    <rPh sb="21" eb="22">
      <t>ガツ</t>
    </rPh>
    <phoneticPr fontId="2"/>
  </si>
  <si>
    <t>○○県（市）</t>
    <rPh sb="2" eb="3">
      <t>ケン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</si>
</sst>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.0;[Red]\-#,##0.0"/>
    <numFmt numFmtId="178" formatCode="#,##0.000;[Red]\-#,##0.00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178" fontId="3" fillId="0" borderId="2" xfId="1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0" fontId="0" fillId="2" borderId="0" xfId="0" applyFont="1" applyFill="1">
      <alignment vertical="center"/>
    </xf>
    <xf numFmtId="177" fontId="3" fillId="0" borderId="5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177" fontId="3" fillId="0" borderId="7" xfId="1" applyNumberFormat="1" applyFont="1" applyBorder="1">
      <alignment vertical="center"/>
    </xf>
    <xf numFmtId="178" fontId="3" fillId="0" borderId="2" xfId="1" applyNumberFormat="1" applyFont="1" applyFill="1" applyBorder="1">
      <alignment vertical="center"/>
    </xf>
    <xf numFmtId="178" fontId="3" fillId="0" borderId="3" xfId="1" applyNumberFormat="1" applyFont="1" applyFill="1" applyBorder="1">
      <alignment vertical="center"/>
    </xf>
    <xf numFmtId="0" fontId="0" fillId="0" borderId="8" xfId="0" applyFont="1" applyBorder="1" applyAlignment="1">
      <alignment horizontal="center" vertical="center"/>
    </xf>
    <xf numFmtId="177" fontId="3" fillId="0" borderId="9" xfId="1" applyNumberFormat="1" applyFont="1" applyFill="1" applyBorder="1">
      <alignment vertical="center"/>
    </xf>
    <xf numFmtId="177" fontId="3" fillId="0" borderId="10" xfId="1" applyNumberFormat="1" applyFont="1" applyFill="1" applyBorder="1">
      <alignment vertical="center"/>
    </xf>
    <xf numFmtId="177" fontId="3" fillId="0" borderId="12" xfId="1" applyNumberFormat="1" applyFont="1" applyFill="1" applyBorder="1">
      <alignment vertical="center"/>
    </xf>
    <xf numFmtId="177" fontId="3" fillId="0" borderId="13" xfId="1" applyNumberFormat="1" applyFont="1" applyFill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177" fontId="3" fillId="0" borderId="5" xfId="1" applyNumberFormat="1" applyFont="1" applyFill="1" applyBorder="1">
      <alignment vertical="center"/>
    </xf>
    <xf numFmtId="177" fontId="3" fillId="0" borderId="6" xfId="1" applyNumberFormat="1" applyFont="1" applyFill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0" xfId="0" applyFont="1" applyFill="1">
      <alignment vertical="center"/>
    </xf>
    <xf numFmtId="177" fontId="4" fillId="3" borderId="6" xfId="1" applyNumberFormat="1" applyFont="1" applyFill="1" applyBorder="1" applyAlignment="1">
      <alignment horizontal="right" vertical="center"/>
    </xf>
    <xf numFmtId="178" fontId="4" fillId="3" borderId="3" xfId="1" applyNumberFormat="1" applyFont="1" applyFill="1" applyBorder="1" applyAlignment="1">
      <alignment horizontal="right" vertical="center"/>
    </xf>
    <xf numFmtId="177" fontId="4" fillId="3" borderId="13" xfId="1" applyNumberFormat="1" applyFont="1" applyFill="1" applyBorder="1" applyAlignment="1">
      <alignment horizontal="right" vertical="center"/>
    </xf>
    <xf numFmtId="177" fontId="3" fillId="3" borderId="13" xfId="1" applyNumberFormat="1" applyFont="1" applyFill="1" applyBorder="1">
      <alignment vertical="center"/>
    </xf>
    <xf numFmtId="178" fontId="3" fillId="3" borderId="3" xfId="1" applyNumberFormat="1" applyFont="1" applyFill="1" applyBorder="1">
      <alignment vertical="center"/>
    </xf>
    <xf numFmtId="177" fontId="3" fillId="3" borderId="10" xfId="1" applyNumberFormat="1" applyFont="1" applyFill="1" applyBorder="1">
      <alignment vertical="center"/>
    </xf>
    <xf numFmtId="177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0" fillId="0" borderId="23" xfId="0" applyFont="1" applyBorder="1" applyAlignment="1">
      <alignment horizontal="center" vertical="center"/>
    </xf>
    <xf numFmtId="177" fontId="3" fillId="0" borderId="24" xfId="1" applyNumberFormat="1" applyFont="1" applyFill="1" applyBorder="1">
      <alignment vertical="center"/>
    </xf>
    <xf numFmtId="178" fontId="3" fillId="0" borderId="25" xfId="1" applyNumberFormat="1" applyFont="1" applyFill="1" applyBorder="1">
      <alignment vertical="center"/>
    </xf>
    <xf numFmtId="177" fontId="3" fillId="0" borderId="26" xfId="1" applyNumberFormat="1" applyFont="1" applyFill="1" applyBorder="1">
      <alignment vertical="center"/>
    </xf>
    <xf numFmtId="177" fontId="3" fillId="0" borderId="27" xfId="1" applyNumberFormat="1" applyFont="1" applyFill="1" applyBorder="1">
      <alignment vertical="center"/>
    </xf>
    <xf numFmtId="177" fontId="4" fillId="3" borderId="7" xfId="1" applyNumberFormat="1" applyFont="1" applyFill="1" applyBorder="1" applyAlignment="1">
      <alignment horizontal="right" vertical="center"/>
    </xf>
    <xf numFmtId="177" fontId="4" fillId="3" borderId="5" xfId="1" applyNumberFormat="1" applyFont="1" applyFill="1" applyBorder="1" applyAlignment="1">
      <alignment horizontal="right" vertical="center"/>
    </xf>
    <xf numFmtId="178" fontId="4" fillId="3" borderId="4" xfId="1" applyNumberFormat="1" applyFont="1" applyFill="1" applyBorder="1" applyAlignment="1">
      <alignment horizontal="right" vertical="center"/>
    </xf>
    <xf numFmtId="178" fontId="4" fillId="3" borderId="2" xfId="1" applyNumberFormat="1" applyFont="1" applyFill="1" applyBorder="1" applyAlignment="1">
      <alignment horizontal="right" vertical="center"/>
    </xf>
    <xf numFmtId="177" fontId="4" fillId="3" borderId="28" xfId="1" applyNumberFormat="1" applyFont="1" applyFill="1" applyBorder="1" applyAlignment="1">
      <alignment horizontal="right" vertical="center"/>
    </xf>
    <xf numFmtId="177" fontId="4" fillId="3" borderId="12" xfId="1" applyNumberFormat="1" applyFont="1" applyFill="1" applyBorder="1" applyAlignment="1">
      <alignment horizontal="right" vertical="center"/>
    </xf>
    <xf numFmtId="177" fontId="3" fillId="3" borderId="28" xfId="1" applyNumberFormat="1" applyFont="1" applyFill="1" applyBorder="1">
      <alignment vertical="center"/>
    </xf>
    <xf numFmtId="177" fontId="3" fillId="3" borderId="12" xfId="1" applyNumberFormat="1" applyFont="1" applyFill="1" applyBorder="1">
      <alignment vertical="center"/>
    </xf>
    <xf numFmtId="178" fontId="3" fillId="3" borderId="4" xfId="1" applyNumberFormat="1" applyFont="1" applyFill="1" applyBorder="1">
      <alignment vertical="center"/>
    </xf>
    <xf numFmtId="178" fontId="3" fillId="3" borderId="2" xfId="1" applyNumberFormat="1" applyFont="1" applyFill="1" applyBorder="1">
      <alignment vertical="center"/>
    </xf>
    <xf numFmtId="177" fontId="3" fillId="3" borderId="29" xfId="1" applyNumberFormat="1" applyFont="1" applyFill="1" applyBorder="1">
      <alignment vertical="center"/>
    </xf>
    <xf numFmtId="177" fontId="3" fillId="3" borderId="9" xfId="1" applyNumberFormat="1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177" fontId="3" fillId="0" borderId="29" xfId="1" applyNumberFormat="1" applyFont="1" applyFill="1" applyBorder="1">
      <alignment vertical="center"/>
    </xf>
    <xf numFmtId="178" fontId="3" fillId="0" borderId="4" xfId="1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6" fillId="2" borderId="1" xfId="3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7" fontId="4" fillId="0" borderId="1" xfId="1" applyNumberFormat="1" applyFont="1" applyBorder="1" applyAlignment="1">
      <alignment vertical="top"/>
    </xf>
    <xf numFmtId="178" fontId="4" fillId="0" borderId="1" xfId="1" applyNumberFormat="1" applyFont="1" applyBorder="1" applyAlignment="1">
      <alignment vertical="top"/>
    </xf>
    <xf numFmtId="177" fontId="4" fillId="3" borderId="1" xfId="0" applyNumberFormat="1" applyFont="1" applyFill="1" applyBorder="1">
      <alignment vertical="center"/>
    </xf>
    <xf numFmtId="178" fontId="4" fillId="3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177" fontId="4" fillId="3" borderId="1" xfId="1" applyNumberFormat="1" applyFont="1" applyFill="1" applyBorder="1" applyAlignment="1">
      <alignment horizontal="right" vertical="center"/>
    </xf>
    <xf numFmtId="178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7" fontId="4" fillId="3" borderId="30" xfId="1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0" fillId="4" borderId="0" xfId="0" applyFont="1" applyFill="1">
      <alignment vertical="center"/>
    </xf>
    <xf numFmtId="178" fontId="4" fillId="4" borderId="1" xfId="1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177" fontId="4" fillId="4" borderId="1" xfId="1" applyNumberFormat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4" fillId="4" borderId="0" xfId="0" applyFont="1" applyFill="1">
      <alignment vertical="center"/>
    </xf>
    <xf numFmtId="40" fontId="4" fillId="4" borderId="1" xfId="1" applyNumberFormat="1" applyFont="1" applyFill="1" applyBorder="1">
      <alignment vertical="center"/>
    </xf>
    <xf numFmtId="177" fontId="4" fillId="3" borderId="31" xfId="1" applyNumberFormat="1" applyFont="1" applyFill="1" applyBorder="1" applyAlignment="1">
      <alignment horizontal="right" vertical="center"/>
    </xf>
    <xf numFmtId="177" fontId="4" fillId="3" borderId="4" xfId="1" applyNumberFormat="1" applyFont="1" applyFill="1" applyBorder="1" applyAlignment="1">
      <alignment horizontal="right" vertical="center"/>
    </xf>
    <xf numFmtId="177" fontId="4" fillId="3" borderId="3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2" xfId="2"/>
    <cellStyle name="標準 2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月別グラフ!$C$8</c:f>
          <c:strCache>
            <c:ptCount val="1"/>
            <c:pt idx="0">
              <c:v>○○浄化センター</c:v>
            </c:pt>
          </c:strCache>
        </c:strRef>
      </c:tx>
      <c:layout>
        <c:manualLayout>
          <c:xMode val="edge"/>
          <c:yMode val="edge"/>
          <c:x val="0.1307196258668685"/>
          <c:y val="2.873937297541523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2574042150057"/>
          <c:y val="8.0845506401892628E-2"/>
          <c:w val="0.82021546458469596"/>
          <c:h val="0.78287501843369145"/>
        </c:manualLayout>
      </c:layout>
      <c:scatterChart>
        <c:scatterStyle val="lineMarker"/>
        <c:varyColors val="0"/>
        <c:ser>
          <c:idx val="2"/>
          <c:order val="0"/>
          <c:tx>
            <c:strRef>
              <c:f>月別グラフ!$C$24</c:f>
              <c:strCache>
                <c:ptCount val="1"/>
                <c:pt idx="0">
                  <c:v>[H27平均値]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月別グラフ!$G$25:$K$25</c:f>
              <c:numCache>
                <c:formatCode>#,##0.000;[Red]\-#,##0.000</c:formatCode>
                <c:ptCount val="5"/>
                <c:pt idx="0">
                  <c:v>9.6750000000000003E-2</c:v>
                </c:pt>
                <c:pt idx="1">
                  <c:v>9.6750000000000003E-2</c:v>
                </c:pt>
                <c:pt idx="3">
                  <c:v>0.06</c:v>
                </c:pt>
                <c:pt idx="4">
                  <c:v>0.13</c:v>
                </c:pt>
              </c:numCache>
            </c:numRef>
          </c:xVal>
          <c:yVal>
            <c:numRef>
              <c:f>月別グラフ!$G$26:$K$26</c:f>
              <c:numCache>
                <c:formatCode>#,##0.0;[Red]\-#,##0.0</c:formatCode>
                <c:ptCount val="5"/>
                <c:pt idx="0">
                  <c:v>8</c:v>
                </c:pt>
                <c:pt idx="1">
                  <c:v>23</c:v>
                </c:pt>
                <c:pt idx="3" formatCode="0.0_);[Red]\(0.0\)">
                  <c:v>11.850000000000001</c:v>
                </c:pt>
                <c:pt idx="4" formatCode="0.0_);[Red]\(0.0\)">
                  <c:v>11.850000000000001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月別グラフ!$B$11</c:f>
              <c:strCache>
                <c:ptCount val="1"/>
                <c:pt idx="0">
                  <c:v>H27年度</c:v>
                </c:pt>
              </c:strCache>
            </c:strRef>
          </c:tx>
          <c:spPr>
            <a:ln w="19050">
              <a:solidFill>
                <a:srgbClr val="0000FF"/>
              </a:solidFill>
              <a:headEnd type="oval"/>
              <a:tailEnd type="stealt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FF"/>
                </a:solidFill>
                <a:ln>
                  <a:noFill/>
                </a:ln>
              </c:spPr>
            </c:marker>
            <c:bubble3D val="0"/>
          </c:dPt>
          <c:xVal>
            <c:numRef>
              <c:f>月別グラフ!$D$12:$O$12</c:f>
              <c:numCache>
                <c:formatCode>#,##0.000;[Red]\-#,##0.000</c:formatCode>
                <c:ptCount val="12"/>
                <c:pt idx="0">
                  <c:v>9.0999999999999998E-2</c:v>
                </c:pt>
                <c:pt idx="1">
                  <c:v>9.9000000000000005E-2</c:v>
                </c:pt>
                <c:pt idx="2">
                  <c:v>0.10100000000000001</c:v>
                </c:pt>
                <c:pt idx="3">
                  <c:v>9.6000000000000002E-2</c:v>
                </c:pt>
              </c:numCache>
            </c:numRef>
          </c:xVal>
          <c:yVal>
            <c:numRef>
              <c:f>月別グラフ!$D$11:$O$11</c:f>
              <c:numCache>
                <c:formatCode>#,##0.0;[Red]\-#,##0.0</c:formatCode>
                <c:ptCount val="12"/>
                <c:pt idx="0">
                  <c:v>12.6</c:v>
                </c:pt>
                <c:pt idx="1">
                  <c:v>12.5</c:v>
                </c:pt>
                <c:pt idx="2">
                  <c:v>11.3</c:v>
                </c:pt>
                <c:pt idx="3">
                  <c:v>11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月別グラフ!$B$13</c:f>
              <c:strCache>
                <c:ptCount val="1"/>
                <c:pt idx="0">
                  <c:v>H26年度</c:v>
                </c:pt>
              </c:strCache>
            </c:strRef>
          </c:tx>
          <c:spPr>
            <a:ln>
              <a:solidFill>
                <a:srgbClr val="00B050"/>
              </a:solidFill>
              <a:headEnd type="oval"/>
              <a:tailEnd type="stealth"/>
            </a:ln>
          </c:spPr>
          <c:marker>
            <c:symbol val="none"/>
          </c:marker>
          <c:xVal>
            <c:numRef>
              <c:f>月別グラフ!$D$14:$O$14</c:f>
              <c:numCache>
                <c:formatCode>#,##0.000;[Red]\-#,##0.000</c:formatCode>
                <c:ptCount val="12"/>
                <c:pt idx="0">
                  <c:v>8.5999999999999993E-2</c:v>
                </c:pt>
                <c:pt idx="1">
                  <c:v>0.107</c:v>
                </c:pt>
                <c:pt idx="2">
                  <c:v>9.2999999999999999E-2</c:v>
                </c:pt>
                <c:pt idx="3">
                  <c:v>7.8E-2</c:v>
                </c:pt>
              </c:numCache>
            </c:numRef>
          </c:xVal>
          <c:yVal>
            <c:numRef>
              <c:f>月別グラフ!$D$13:$O$13</c:f>
              <c:numCache>
                <c:formatCode>#,##0.0;[Red]\-#,##0.0</c:formatCode>
                <c:ptCount val="12"/>
                <c:pt idx="0">
                  <c:v>12.6</c:v>
                </c:pt>
                <c:pt idx="1">
                  <c:v>12.6</c:v>
                </c:pt>
                <c:pt idx="2">
                  <c:v>10.5</c:v>
                </c:pt>
                <c:pt idx="3">
                  <c:v>12.3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月別グラフ!$B$15</c:f>
              <c:strCache>
                <c:ptCount val="1"/>
                <c:pt idx="0">
                  <c:v>H25年度</c:v>
                </c:pt>
              </c:strCache>
            </c:strRef>
          </c:tx>
          <c:spPr>
            <a:ln w="19050">
              <a:solidFill>
                <a:srgbClr val="FF0000"/>
              </a:solidFill>
              <a:headEnd type="oval"/>
              <a:tailEnd type="stealt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Pt>
            <c:idx val="4"/>
            <c:bubble3D val="0"/>
          </c:dPt>
          <c:xVal>
            <c:numRef>
              <c:f>月別グラフ!$D$16:$O$16</c:f>
              <c:numCache>
                <c:formatCode>#,##0.000;[Red]\-#,##0.000</c:formatCode>
                <c:ptCount val="12"/>
                <c:pt idx="0">
                  <c:v>8.6999999999999994E-2</c:v>
                </c:pt>
                <c:pt idx="1">
                  <c:v>9.5000000000000001E-2</c:v>
                </c:pt>
                <c:pt idx="2">
                  <c:v>0.105</c:v>
                </c:pt>
                <c:pt idx="3">
                  <c:v>7.6999999999999999E-2</c:v>
                </c:pt>
              </c:numCache>
            </c:numRef>
          </c:xVal>
          <c:yVal>
            <c:numRef>
              <c:f>月別グラフ!$D$15:$O$15</c:f>
              <c:numCache>
                <c:formatCode>#,##0.0;[Red]\-#,##0.0</c:formatCode>
                <c:ptCount val="12"/>
                <c:pt idx="0">
                  <c:v>18.5</c:v>
                </c:pt>
                <c:pt idx="1">
                  <c:v>16</c:v>
                </c:pt>
                <c:pt idx="2">
                  <c:v>11.3</c:v>
                </c:pt>
                <c:pt idx="3">
                  <c:v>13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月別グラフ!$B$17</c:f>
              <c:strCache>
                <c:ptCount val="1"/>
              </c:strCache>
            </c:strRef>
          </c:tx>
          <c:spPr>
            <a:ln w="19050">
              <a:solidFill>
                <a:schemeClr val="accent2"/>
              </a:solidFill>
              <a:headEnd type="oval"/>
              <a:tailEnd type="stealth"/>
            </a:ln>
          </c:spPr>
          <c:marker>
            <c:symbol val="none"/>
          </c:marker>
          <c:xVal>
            <c:numRef>
              <c:f>月別グラフ!$D$18:$O$18</c:f>
              <c:numCache>
                <c:formatCode>#,##0.000;[Red]\-#,##0.000</c:formatCode>
                <c:ptCount val="12"/>
              </c:numCache>
            </c:numRef>
          </c:xVal>
          <c:yVal>
            <c:numRef>
              <c:f>月別グラフ!$D$17:$O$17</c:f>
              <c:numCache>
                <c:formatCode>#,##0.0;[Red]\-#,##0.0</c:formatCode>
                <c:ptCount val="12"/>
              </c:numCache>
            </c:numRef>
          </c:yVal>
          <c:smooth val="0"/>
        </c:ser>
        <c:ser>
          <c:idx val="3"/>
          <c:order val="5"/>
          <c:tx>
            <c:strRef>
              <c:f>月別グラフ!$B$19</c:f>
              <c:strCache>
                <c:ptCount val="1"/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headEnd type="oval"/>
              <a:tailEnd type="stealth"/>
            </a:ln>
          </c:spPr>
          <c:marker>
            <c:symbol val="none"/>
          </c:marker>
          <c:xVal>
            <c:numRef>
              <c:f>月別グラフ!$D$20:$O$20</c:f>
              <c:numCache>
                <c:formatCode>#,##0.000;[Red]\-#,##0.000</c:formatCode>
                <c:ptCount val="12"/>
              </c:numCache>
            </c:numRef>
          </c:xVal>
          <c:yVal>
            <c:numRef>
              <c:f>月別グラフ!$D$19:$O$19</c:f>
              <c:numCache>
                <c:formatCode>#,##0.0;[Red]\-#,##0.0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58624"/>
        <c:axId val="106357840"/>
      </c:scatterChart>
      <c:valAx>
        <c:axId val="106358624"/>
        <c:scaling>
          <c:orientation val="minMax"/>
        </c:scaling>
        <c:delete val="0"/>
        <c:axPos val="b"/>
        <c:title>
          <c:tx>
            <c:strRef>
              <c:f>月別グラフ!$C$12</c:f>
              <c:strCache>
                <c:ptCount val="1"/>
                <c:pt idx="0">
                  <c:v>電力量原単位[送風](kWh/m3)</c:v>
                </c:pt>
              </c:strCache>
            </c:strRef>
          </c:tx>
          <c:layout>
            <c:manualLayout>
              <c:xMode val="edge"/>
              <c:yMode val="edge"/>
              <c:x val="0.34215173691523854"/>
              <c:y val="0.9355883700149664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6357840"/>
        <c:crosses val="autoZero"/>
        <c:crossBetween val="midCat"/>
      </c:valAx>
      <c:valAx>
        <c:axId val="106357840"/>
        <c:scaling>
          <c:orientation val="minMax"/>
        </c:scaling>
        <c:delete val="0"/>
        <c:axPos val="l"/>
        <c:title>
          <c:tx>
            <c:strRef>
              <c:f>月別グラフ!$C$11</c:f>
              <c:strCache>
                <c:ptCount val="1"/>
                <c:pt idx="0">
                  <c:v>処理水T-N濃度(mg/L)</c:v>
                </c:pt>
              </c:strCache>
            </c:strRef>
          </c:tx>
          <c:layout>
            <c:manualLayout>
              <c:xMode val="edge"/>
              <c:yMode val="edge"/>
              <c:x val="1.0666913694611705E-2"/>
              <c:y val="0.28503803278756734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635862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3891738780177229"/>
          <c:y val="0.10233289366747937"/>
          <c:w val="0.34095059899690755"/>
          <c:h val="0.30464047324033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複数グラフ!$B$8</c:f>
          <c:strCache>
            <c:ptCount val="1"/>
            <c:pt idx="0">
              <c:v>○○県（市）</c:v>
            </c:pt>
          </c:strCache>
        </c:strRef>
      </c:tx>
      <c:layout>
        <c:manualLayout>
          <c:xMode val="edge"/>
          <c:yMode val="edge"/>
          <c:x val="0.75698100729534812"/>
          <c:y val="9.25929389467646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619426104711346E-2"/>
          <c:y val="2.3198857862482155E-2"/>
          <c:w val="0.61251377436088195"/>
          <c:h val="0.8086560557602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複数グラフ!$B$29</c:f>
              <c:strCache>
                <c:ptCount val="1"/>
                <c:pt idx="0">
                  <c:v>【H27全平均値】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複数グラフ!$D$31:$H$31</c:f>
              <c:numCache>
                <c:formatCode>#,##0.000;[Red]\-#,##0.000</c:formatCode>
                <c:ptCount val="5"/>
                <c:pt idx="0">
                  <c:v>0.14300169542236896</c:v>
                </c:pt>
                <c:pt idx="1">
                  <c:v>0.14300169542236896</c:v>
                </c:pt>
                <c:pt idx="3">
                  <c:v>7.0080799777974337E-2</c:v>
                </c:pt>
                <c:pt idx="4">
                  <c:v>0.23180000000000001</c:v>
                </c:pt>
              </c:numCache>
            </c:numRef>
          </c:xVal>
          <c:yVal>
            <c:numRef>
              <c:f>複数グラフ!$D$32:$H$32</c:f>
              <c:numCache>
                <c:formatCode>#,##0.00_);[Red]\(#,##0.00\)</c:formatCode>
                <c:ptCount val="5"/>
                <c:pt idx="0">
                  <c:v>4.395999999999999</c:v>
                </c:pt>
                <c:pt idx="1">
                  <c:v>20.160000000000004</c:v>
                </c:pt>
                <c:pt idx="3">
                  <c:v>11.159057291666668</c:v>
                </c:pt>
                <c:pt idx="4">
                  <c:v>11.159057291666668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複数グラフ!$B$11</c:f>
              <c:strCache>
                <c:ptCount val="1"/>
                <c:pt idx="0">
                  <c:v>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複数グラフ!$F$11:$H$11</c:f>
              <c:numCache>
                <c:formatCode>#,##0.000;[Red]\-#,##0.000</c:formatCode>
                <c:ptCount val="3"/>
                <c:pt idx="0">
                  <c:v>9.2249999999999999E-2</c:v>
                </c:pt>
                <c:pt idx="1">
                  <c:v>8.9916666666666659E-2</c:v>
                </c:pt>
                <c:pt idx="2">
                  <c:v>9.6833333333333327E-2</c:v>
                </c:pt>
              </c:numCache>
            </c:numRef>
          </c:xVal>
          <c:yVal>
            <c:numRef>
              <c:f>複数グラフ!$C$11:$E$11</c:f>
              <c:numCache>
                <c:formatCode>#,##0.0;[Red]\-#,##0.0</c:formatCode>
                <c:ptCount val="3"/>
                <c:pt idx="0">
                  <c:v>14.4</c:v>
                </c:pt>
                <c:pt idx="1">
                  <c:v>13.033333333333331</c:v>
                </c:pt>
                <c:pt idx="2">
                  <c:v>11.85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複数グラフ!$B$12</c:f>
              <c:strCache>
                <c:ptCount val="1"/>
                <c:pt idx="0">
                  <c:v>B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複数グラフ!$F$12:$H$12</c:f>
              <c:numCache>
                <c:formatCode>#,##0.000;[Red]\-#,##0.000</c:formatCode>
                <c:ptCount val="3"/>
                <c:pt idx="0">
                  <c:v>0.16333333333333333</c:v>
                </c:pt>
                <c:pt idx="1">
                  <c:v>0.16250000000000001</c:v>
                </c:pt>
                <c:pt idx="2">
                  <c:v>0.16441666666666666</c:v>
                </c:pt>
              </c:numCache>
            </c:numRef>
          </c:xVal>
          <c:yVal>
            <c:numRef>
              <c:f>複数グラフ!$C$12:$E$12</c:f>
              <c:numCache>
                <c:formatCode>#,##0.0;[Red]\-#,##0.0</c:formatCode>
                <c:ptCount val="3"/>
                <c:pt idx="0">
                  <c:v>5.4949999999999983</c:v>
                </c:pt>
                <c:pt idx="1">
                  <c:v>5.7824999999999989</c:v>
                </c:pt>
                <c:pt idx="2">
                  <c:v>6.270833333333333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複数グラフ!$B$13</c:f>
              <c:strCache>
                <c:ptCount val="1"/>
                <c:pt idx="0">
                  <c:v>C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複数グラフ!$F$13:$H$13</c:f>
              <c:numCache>
                <c:formatCode>#,##0.000;[Red]\-#,##0.000</c:formatCode>
                <c:ptCount val="3"/>
                <c:pt idx="0">
                  <c:v>0.14315966127888302</c:v>
                </c:pt>
                <c:pt idx="1">
                  <c:v>0.1346461857971645</c:v>
                </c:pt>
                <c:pt idx="2">
                  <c:v>0.14350653139373529</c:v>
                </c:pt>
              </c:numCache>
            </c:numRef>
          </c:xVal>
          <c:yVal>
            <c:numRef>
              <c:f>複数グラフ!$C$13:$E$13</c:f>
              <c:numCache>
                <c:formatCode>#,##0.0;[Red]\-#,##0.0</c:formatCode>
                <c:ptCount val="3"/>
                <c:pt idx="0">
                  <c:v>13.183777777777777</c:v>
                </c:pt>
                <c:pt idx="1">
                  <c:v>13.047083333333333</c:v>
                </c:pt>
                <c:pt idx="2">
                  <c:v>13.199999999999998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複数グラフ!$B$14</c:f>
              <c:strCache>
                <c:ptCount val="1"/>
                <c:pt idx="0">
                  <c:v>D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複数グラフ!$F$14:$H$14</c:f>
              <c:numCache>
                <c:formatCode>#,##0.000;[Red]\-#,##0.000</c:formatCode>
                <c:ptCount val="3"/>
                <c:pt idx="0">
                  <c:v>8.7600999722467918E-2</c:v>
                </c:pt>
                <c:pt idx="1">
                  <c:v>9.5664957773536966E-2</c:v>
                </c:pt>
                <c:pt idx="2">
                  <c:v>0.10043366828475649</c:v>
                </c:pt>
              </c:numCache>
            </c:numRef>
          </c:xVal>
          <c:yVal>
            <c:numRef>
              <c:f>複数グラフ!$C$14:$E$14</c:f>
              <c:numCache>
                <c:formatCode>#,##0.0;[Red]\-#,##0.0</c:formatCode>
                <c:ptCount val="3"/>
                <c:pt idx="0">
                  <c:v>15.608333333333334</c:v>
                </c:pt>
                <c:pt idx="1">
                  <c:v>15.841666666666663</c:v>
                </c:pt>
                <c:pt idx="2">
                  <c:v>16.800000000000004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複数グラフ!$B$15</c:f>
              <c:strCache>
                <c:ptCount val="1"/>
                <c:pt idx="0">
                  <c:v>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複数グラフ!$F$15:$H$15</c:f>
              <c:numCache>
                <c:formatCode>#,##0.000;[Red]\-#,##0.000</c:formatCode>
                <c:ptCount val="3"/>
                <c:pt idx="0">
                  <c:v>0.1705209972897809</c:v>
                </c:pt>
                <c:pt idx="1">
                  <c:v>0.17672626682581752</c:v>
                </c:pt>
                <c:pt idx="2">
                  <c:v>0.19057336370045994</c:v>
                </c:pt>
              </c:numCache>
            </c:numRef>
          </c:xVal>
          <c:yVal>
            <c:numRef>
              <c:f>複数グラフ!$C$15:$E$15</c:f>
              <c:numCache>
                <c:formatCode>#,##0.0;[Red]\-#,##0.0</c:formatCode>
                <c:ptCount val="3"/>
                <c:pt idx="0">
                  <c:v>6.0458333333333334</c:v>
                </c:pt>
                <c:pt idx="1">
                  <c:v>6.461666666666666</c:v>
                </c:pt>
                <c:pt idx="2">
                  <c:v>6.6516666666666673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複数グラフ!$B$16</c:f>
              <c:strCache>
                <c:ptCount val="1"/>
                <c:pt idx="0">
                  <c:v>F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複数グラフ!$F$16:$H$16</c:f>
              <c:numCache>
                <c:formatCode>#,##0.000;[Red]\-#,##0.000</c:formatCode>
                <c:ptCount val="3"/>
                <c:pt idx="0">
                  <c:v>0.17058333333333331</c:v>
                </c:pt>
                <c:pt idx="1">
                  <c:v>0.14058333333333331</c:v>
                </c:pt>
                <c:pt idx="2">
                  <c:v>0.13675000000000001</c:v>
                </c:pt>
              </c:numCache>
            </c:numRef>
          </c:xVal>
          <c:yVal>
            <c:numRef>
              <c:f>複数グラフ!$C$16:$E$16</c:f>
              <c:numCache>
                <c:formatCode>#,##0.0;[Red]\-#,##0.0</c:formatCode>
                <c:ptCount val="3"/>
                <c:pt idx="0">
                  <c:v>11.376083333333334</c:v>
                </c:pt>
                <c:pt idx="1">
                  <c:v>11.168416666666667</c:v>
                </c:pt>
                <c:pt idx="2">
                  <c:v>11.908333333333333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複数グラフ!$B$17</c:f>
              <c:strCache>
                <c:ptCount val="1"/>
                <c:pt idx="0">
                  <c:v>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複数グラフ!$F$17:$H$17</c:f>
              <c:numCache>
                <c:formatCode>#,##0.000;[Red]\-#,##0.000</c:formatCode>
                <c:ptCount val="3"/>
                <c:pt idx="0">
                  <c:v>0.14666666666666667</c:v>
                </c:pt>
                <c:pt idx="1">
                  <c:v>0.14316666666666666</c:v>
                </c:pt>
                <c:pt idx="2">
                  <c:v>0.13658333333333333</c:v>
                </c:pt>
              </c:numCache>
            </c:numRef>
          </c:xVal>
          <c:yVal>
            <c:numRef>
              <c:f>複数グラフ!$C$17:$E$17</c:f>
              <c:numCache>
                <c:formatCode>#,##0.0;[Red]\-#,##0.0</c:formatCode>
                <c:ptCount val="3"/>
                <c:pt idx="0">
                  <c:v>7.6707083333333337</c:v>
                </c:pt>
                <c:pt idx="1">
                  <c:v>8.7110000000000003</c:v>
                </c:pt>
                <c:pt idx="2">
                  <c:v>8.9228749999999994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複数グラフ!$B$18</c:f>
              <c:strCache>
                <c:ptCount val="1"/>
                <c:pt idx="0">
                  <c:v>H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複数グラフ!$F$18:$H$18</c:f>
              <c:numCache>
                <c:formatCode>#,##0.000;[Red]\-#,##0.000</c:formatCode>
                <c:ptCount val="3"/>
                <c:pt idx="0">
                  <c:v>0.19316666666666668</c:v>
                </c:pt>
                <c:pt idx="1">
                  <c:v>0.17141666666666666</c:v>
                </c:pt>
                <c:pt idx="2">
                  <c:v>0.17491666666666669</c:v>
                </c:pt>
              </c:numCache>
            </c:numRef>
          </c:xVal>
          <c:yVal>
            <c:numRef>
              <c:f>複数グラフ!$C$18:$E$18</c:f>
              <c:numCache>
                <c:formatCode>#,##0.0;[Red]\-#,##0.0</c:formatCode>
                <c:ptCount val="3"/>
                <c:pt idx="0">
                  <c:v>10.371749999999999</c:v>
                </c:pt>
                <c:pt idx="1">
                  <c:v>10.543458333333332</c:v>
                </c:pt>
                <c:pt idx="2">
                  <c:v>13.668750000000001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複数グラフ!$B$19</c:f>
              <c:strCache>
                <c:ptCount val="1"/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複数グラフ!$F$19:$H$19</c:f>
              <c:numCache>
                <c:formatCode>#,##0.000;[Red]\-#,##0.000</c:formatCode>
                <c:ptCount val="3"/>
              </c:numCache>
            </c:numRef>
          </c:xVal>
          <c:yVal>
            <c:numRef>
              <c:f>複数グラフ!$C$19:$E$19</c:f>
              <c:numCache>
                <c:formatCode>#,##0.0;[Red]\-#,##0.0</c:formatCode>
                <c:ptCount val="3"/>
              </c:numCache>
            </c:numRef>
          </c:yVal>
          <c:smooth val="0"/>
        </c:ser>
        <c:ser>
          <c:idx val="10"/>
          <c:order val="10"/>
          <c:tx>
            <c:strRef>
              <c:f>複数グラフ!$B$20</c:f>
              <c:strCache>
                <c:ptCount val="1"/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複数グラフ!$F$20:$H$20</c:f>
              <c:numCache>
                <c:formatCode>#,##0.000;[Red]\-#,##0.000</c:formatCode>
                <c:ptCount val="3"/>
              </c:numCache>
            </c:numRef>
          </c:xVal>
          <c:yVal>
            <c:numRef>
              <c:f>複数グラフ!$C$20:$E$20</c:f>
              <c:numCache>
                <c:formatCode>#,##0.0;[Red]\-#,##0.0</c:formatCode>
                <c:ptCount val="3"/>
              </c:numCache>
            </c:numRef>
          </c:yVal>
          <c:smooth val="0"/>
        </c:ser>
        <c:ser>
          <c:idx val="11"/>
          <c:order val="11"/>
          <c:tx>
            <c:strRef>
              <c:f>複数グラフ!$B$21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複数グラフ!$F$21:$H$21</c:f>
              <c:numCache>
                <c:formatCode>#,##0.000;[Red]\-#,##0.000</c:formatCode>
                <c:ptCount val="3"/>
              </c:numCache>
            </c:numRef>
          </c:xVal>
          <c:yVal>
            <c:numRef>
              <c:f>複数グラフ!$C$21:$E$21</c:f>
              <c:numCache>
                <c:formatCode>#,##0.0;[Red]\-#,##0.0</c:formatCode>
                <c:ptCount val="3"/>
              </c:numCache>
            </c:numRef>
          </c:yVal>
          <c:smooth val="0"/>
        </c:ser>
        <c:ser>
          <c:idx val="12"/>
          <c:order val="12"/>
          <c:tx>
            <c:strRef>
              <c:f>複数グラフ!$B$22</c:f>
              <c:strCache>
                <c:ptCount val="1"/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複数グラフ!$F$22:$H$22</c:f>
              <c:numCache>
                <c:formatCode>#,##0.000;[Red]\-#,##0.000</c:formatCode>
                <c:ptCount val="3"/>
              </c:numCache>
            </c:numRef>
          </c:xVal>
          <c:yVal>
            <c:numRef>
              <c:f>複数グラフ!$C$22:$E$22</c:f>
              <c:numCache>
                <c:formatCode>#,##0.0;[Red]\-#,##0.0</c:formatCode>
                <c:ptCount val="3"/>
              </c:numCache>
            </c:numRef>
          </c:yVal>
          <c:smooth val="0"/>
        </c:ser>
        <c:ser>
          <c:idx val="13"/>
          <c:order val="13"/>
          <c:tx>
            <c:strRef>
              <c:f>複数グラフ!$B$23</c:f>
              <c:strCache>
                <c:ptCount val="1"/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  <a:headEnd type="oval"/>
              <a:tailEnd type="stealth"/>
            </a:ln>
            <a:effectLst/>
          </c:spPr>
          <c:marker>
            <c:symbol val="none"/>
          </c:marker>
          <c:xVal>
            <c:numRef>
              <c:f>複数グラフ!$F$23:$H$23</c:f>
              <c:numCache>
                <c:formatCode>#,##0.000;[Red]\-#,##0.000</c:formatCode>
                <c:ptCount val="3"/>
              </c:numCache>
            </c:numRef>
          </c:xVal>
          <c:yVal>
            <c:numRef>
              <c:f>複数グラフ!$C$23:$E$23</c:f>
              <c:numCache>
                <c:formatCode>#,##0.0;[Red]\-#,##0.0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17096"/>
        <c:axId val="161815136"/>
      </c:scatterChart>
      <c:valAx>
        <c:axId val="161817096"/>
        <c:scaling>
          <c:orientation val="minMax"/>
        </c:scaling>
        <c:delete val="0"/>
        <c:axPos val="b"/>
        <c:title>
          <c:tx>
            <c:strRef>
              <c:f>複数グラフ!$F$9</c:f>
              <c:strCache>
                <c:ptCount val="1"/>
                <c:pt idx="0">
                  <c:v>電力量原単位[送風](kWh/m3)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815136"/>
        <c:crosses val="autoZero"/>
        <c:crossBetween val="midCat"/>
      </c:valAx>
      <c:valAx>
        <c:axId val="161815136"/>
        <c:scaling>
          <c:orientation val="minMax"/>
        </c:scaling>
        <c:delete val="0"/>
        <c:axPos val="l"/>
        <c:title>
          <c:tx>
            <c:strRef>
              <c:f>複数グラフ!$C$9</c:f>
              <c:strCache>
                <c:ptCount val="1"/>
                <c:pt idx="0">
                  <c:v>処理水T-N濃度(mg/L)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8170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3761696323392645"/>
          <c:y val="8.5446350085099224E-2"/>
          <c:w val="0.2519307568629488"/>
          <c:h val="0.3865162935393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四半期評価例!$C$8</c:f>
          <c:strCache>
            <c:ptCount val="1"/>
            <c:pt idx="0">
              <c:v>○○浄化センター</c:v>
            </c:pt>
          </c:strCache>
        </c:strRef>
      </c:tx>
      <c:layout>
        <c:manualLayout>
          <c:xMode val="edge"/>
          <c:yMode val="edge"/>
          <c:x val="0.1307196258668685"/>
          <c:y val="2.8739372975415233E-4"/>
        </c:manualLayout>
      </c:layout>
      <c:overlay val="1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520741029820252"/>
          <c:y val="8.0845506401892628E-2"/>
          <c:w val="0.77356809990587927"/>
          <c:h val="0.7239181802566893"/>
        </c:manualLayout>
      </c:layout>
      <c:scatterChart>
        <c:scatterStyle val="lineMarker"/>
        <c:varyColors val="0"/>
        <c:ser>
          <c:idx val="2"/>
          <c:order val="0"/>
          <c:tx>
            <c:strRef>
              <c:f>四半期評価例!$C$16</c:f>
              <c:strCache>
                <c:ptCount val="1"/>
                <c:pt idx="0">
                  <c:v>[目標値]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四半期評価例!$G$17:$K$17</c:f>
              <c:numCache>
                <c:formatCode>#,##0.000;[Red]\-#,##0.000</c:formatCode>
                <c:ptCount val="5"/>
                <c:pt idx="0">
                  <c:v>0.1</c:v>
                </c:pt>
                <c:pt idx="1">
                  <c:v>0.1</c:v>
                </c:pt>
                <c:pt idx="3">
                  <c:v>6.2400000000000004E-2</c:v>
                </c:pt>
                <c:pt idx="4">
                  <c:v>0.14399999999999999</c:v>
                </c:pt>
              </c:numCache>
            </c:numRef>
          </c:xVal>
          <c:yVal>
            <c:numRef>
              <c:f>四半期評価例!$G$18:$K$18</c:f>
              <c:numCache>
                <c:formatCode>#,##0.0;[Red]\-#,##0.0</c:formatCode>
                <c:ptCount val="5"/>
                <c:pt idx="0">
                  <c:v>8.4</c:v>
                </c:pt>
                <c:pt idx="1">
                  <c:v>15.12</c:v>
                </c:pt>
                <c:pt idx="3" formatCode="0.0_);[Red]\(0.0\)">
                  <c:v>10</c:v>
                </c:pt>
                <c:pt idx="4" formatCode="0.0_);[Red]\(0.0\)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四半期評価例!$B$11</c:f>
              <c:strCache>
                <c:ptCount val="1"/>
                <c:pt idx="0">
                  <c:v>○～○年度平均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headEnd type="oval"/>
              <a:tailEnd type="stealth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FF"/>
                </a:solidFill>
                <a:ln>
                  <a:noFill/>
                </a:ln>
              </c:spPr>
            </c:marker>
            <c:bubble3D val="0"/>
          </c:dPt>
          <c:xVal>
            <c:numRef>
              <c:f>四半期評価例!$D$12:$O$12</c:f>
              <c:numCache>
                <c:formatCode>#,##0.0;[Red]\-#,##0.0</c:formatCode>
                <c:ptCount val="12"/>
                <c:pt idx="5" formatCode="#,##0.000;[Red]\-#,##0.000">
                  <c:v>9.0999999999999998E-2</c:v>
                </c:pt>
                <c:pt idx="6" formatCode="#,##0.000;[Red]\-#,##0.000">
                  <c:v>9.9000000000000005E-2</c:v>
                </c:pt>
                <c:pt idx="7" formatCode="#,##0.000;[Red]\-#,##0.000">
                  <c:v>0.12</c:v>
                </c:pt>
                <c:pt idx="8" formatCode="#,##0.000;[Red]\-#,##0.000">
                  <c:v>9.6000000000000002E-2</c:v>
                </c:pt>
              </c:numCache>
            </c:numRef>
          </c:xVal>
          <c:yVal>
            <c:numRef>
              <c:f>四半期評価例!$D$11:$O$11</c:f>
              <c:numCache>
                <c:formatCode>#,##0.0;[Red]\-#,##0.0</c:formatCode>
                <c:ptCount val="12"/>
                <c:pt idx="5">
                  <c:v>12.6</c:v>
                </c:pt>
                <c:pt idx="6">
                  <c:v>12.5</c:v>
                </c:pt>
                <c:pt idx="7">
                  <c:v>11.3</c:v>
                </c:pt>
                <c:pt idx="8">
                  <c:v>11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四半期評価例!$B$13</c:f>
              <c:strCache>
                <c:ptCount val="1"/>
                <c:pt idx="0">
                  <c:v>H28年度</c:v>
                </c:pt>
              </c:strCache>
            </c:strRef>
          </c:tx>
          <c:spPr>
            <a:ln>
              <a:solidFill>
                <a:srgbClr val="FF0000"/>
              </a:solidFill>
              <a:headEnd type="oval"/>
              <a:tailEnd type="stealth"/>
            </a:ln>
          </c:spPr>
          <c:marker>
            <c:symbol val="none"/>
          </c:marker>
          <c:dLbls>
            <c:dLbl>
              <c:idx val="0"/>
              <c:tx>
                <c:strRef>
                  <c:f>四半期評価例!$D$10</c:f>
                  <c:strCache>
                    <c:ptCount val="1"/>
                    <c:pt idx="0">
                      <c:v>4月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{A777B04C-B3E7-486D-9BBE-D2C27B4B6287}</c15:txfldGUID>
                      <c15:f>四半期評価例!$D$10</c15:f>
                      <c15:dlblFieldTableCache>
                        <c:ptCount val="1"/>
                        <c:pt idx="0">
                          <c:v>4月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四半期評価例!$E$10</c:f>
                  <c:strCache>
                    <c:ptCount val="1"/>
                    <c:pt idx="0">
                      <c:v>5月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{689F7ABB-F35F-4622-83C2-6342E5271F3B}</c15:txfldGUID>
                      <c15:f>四半期評価例!$E$10</c15:f>
                      <c15:dlblFieldTableCache>
                        <c:ptCount val="1"/>
                        <c:pt idx="0">
                          <c:v>5月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四半期評価例!$F$10</c:f>
                  <c:strCache>
                    <c:ptCount val="1"/>
                    <c:pt idx="0">
                      <c:v>6月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{92299E27-F32C-4A88-B169-E83C08607B5E}</c15:txfldGUID>
                      <c15:f>四半期評価例!$F$10</c15:f>
                      <c15:dlblFieldTableCache>
                        <c:ptCount val="1"/>
                        <c:pt idx="0">
                          <c:v>6月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四半期評価例!$G$10</c:f>
                  <c:strCache>
                    <c:ptCount val="1"/>
                    <c:pt idx="0">
                      <c:v>7月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{FFB2E201-8885-4A71-80A6-55075ED00643}</c15:txfldGUID>
                      <c15:f>四半期評価例!$G$10</c15:f>
                      <c15:dlblFieldTableCache>
                        <c:ptCount val="1"/>
                        <c:pt idx="0">
                          <c:v>7月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四半期評価例!$H$10</c:f>
                  <c:strCache>
                    <c:ptCount val="1"/>
                    <c:pt idx="0">
                      <c:v>8月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{11B98602-D445-4892-8F18-65EFC8EE5CD5}</c15:txfldGUID>
                      <c15:f>四半期評価例!$H$10</c15:f>
                      <c15:dlblFieldTableCache>
                        <c:ptCount val="1"/>
                        <c:pt idx="0">
                          <c:v>8月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四半期評価例!$I$10</c:f>
                  <c:strCache>
                    <c:ptCount val="1"/>
                    <c:pt idx="0">
                      <c:v>9月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{56FACA4D-DBB7-43B9-B93F-A17BD5F59014}</c15:txfldGUID>
                      <c15:f>四半期評価例!$I$10</c15:f>
                      <c15:dlblFieldTableCache>
                        <c:ptCount val="1"/>
                        <c:pt idx="0">
                          <c:v>9月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四半期評価例!$J$10</c:f>
                  <c:strCache>
                    <c:ptCount val="1"/>
                    <c:pt idx="0">
                      <c:v>10月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{B01020DE-345D-43F0-8E1E-E5F2E766832C}</c15:txfldGUID>
                      <c15:f>四半期評価例!$J$10</c15:f>
                      <c15:dlblFieldTableCache>
                        <c:ptCount val="1"/>
                        <c:pt idx="0">
                          <c:v>10月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四半期評価例!$K$10</c:f>
                  <c:strCache>
                    <c:ptCount val="1"/>
                    <c:pt idx="0">
                      <c:v>11月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{E0AE114C-4ADA-4591-8020-B2D2ED3209C5}</c15:txfldGUID>
                      <c15:f>四半期評価例!$K$10</c15:f>
                      <c15:dlblFieldTableCache>
                        <c:ptCount val="1"/>
                        <c:pt idx="0">
                          <c:v>11月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四半期評価例!$L$10</c:f>
                  <c:strCache>
                    <c:ptCount val="1"/>
                    <c:pt idx="0">
                      <c:v>12月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{F4A81794-F23D-4BB1-9E7E-C2425527F44F}</c15:txfldGUID>
                      <c15:f>四半期評価例!$L$10</c15:f>
                      <c15:dlblFieldTableCache>
                        <c:ptCount val="1"/>
                        <c:pt idx="0">
                          <c:v>12月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四半期評価例!$M$10</c:f>
                  <c:strCache>
                    <c:ptCount val="1"/>
                    <c:pt idx="0">
                      <c:v>1月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{E8C5106E-80ED-4292-8C38-EEA87B1AB814}</c15:txfldGUID>
                      <c15:f>四半期評価例!$M$10</c15:f>
                      <c15:dlblFieldTableCache>
                        <c:ptCount val="1"/>
                        <c:pt idx="0">
                          <c:v>1月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四半期評価例!$N$10</c:f>
                  <c:strCache>
                    <c:ptCount val="1"/>
                    <c:pt idx="0">
                      <c:v>2月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{A1D99610-26EC-440B-914B-418785C0F27B}</c15:txfldGUID>
                      <c15:f>四半期評価例!$N$10</c15:f>
                      <c15:dlblFieldTableCache>
                        <c:ptCount val="1"/>
                        <c:pt idx="0">
                          <c:v>2月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四半期評価例!$O$10</c:f>
                  <c:strCache>
                    <c:ptCount val="1"/>
                    <c:pt idx="0">
                      <c:v>3月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{793796C8-EF09-4AAA-B4BB-BF2CF142EC4E}</c15:txfldGUID>
                      <c15:f>四半期評価例!$O$10</c15:f>
                      <c15:dlblFieldTableCache>
                        <c:ptCount val="1"/>
                        <c:pt idx="0">
                          <c:v>3月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四半期評価例!$D$14:$O$14</c:f>
              <c:numCache>
                <c:formatCode>#,##0.0;[Red]\-#,##0.0</c:formatCode>
                <c:ptCount val="12"/>
                <c:pt idx="5">
                  <c:v>8.5999999999999993E-2</c:v>
                </c:pt>
                <c:pt idx="6">
                  <c:v>0.107</c:v>
                </c:pt>
                <c:pt idx="7">
                  <c:v>9.2999999999999999E-2</c:v>
                </c:pt>
                <c:pt idx="8">
                  <c:v>7.8E-2</c:v>
                </c:pt>
              </c:numCache>
            </c:numRef>
          </c:xVal>
          <c:yVal>
            <c:numRef>
              <c:f>四半期評価例!$D$13:$O$13</c:f>
              <c:numCache>
                <c:formatCode>#,##0.0;[Red]\-#,##0.0</c:formatCode>
                <c:ptCount val="12"/>
                <c:pt idx="5">
                  <c:v>12.6</c:v>
                </c:pt>
                <c:pt idx="6">
                  <c:v>12.6</c:v>
                </c:pt>
                <c:pt idx="7">
                  <c:v>10.5</c:v>
                </c:pt>
                <c:pt idx="8">
                  <c:v>12.3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17488"/>
        <c:axId val="161819056"/>
      </c:scatterChart>
      <c:valAx>
        <c:axId val="161817488"/>
        <c:scaling>
          <c:orientation val="minMax"/>
        </c:scaling>
        <c:delete val="0"/>
        <c:axPos val="b"/>
        <c:title>
          <c:tx>
            <c:strRef>
              <c:f>四半期評価例!$C$12</c:f>
              <c:strCache>
                <c:ptCount val="1"/>
                <c:pt idx="0">
                  <c:v>電力量原単位[送風](kWh/m3)</c:v>
                </c:pt>
              </c:strCache>
            </c:strRef>
          </c:tx>
          <c:layout>
            <c:manualLayout>
              <c:xMode val="edge"/>
              <c:yMode val="edge"/>
              <c:x val="0.34215173691523854"/>
              <c:y val="0.9355883700149664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1819056"/>
        <c:crosses val="autoZero"/>
        <c:crossBetween val="midCat"/>
      </c:valAx>
      <c:valAx>
        <c:axId val="161819056"/>
        <c:scaling>
          <c:orientation val="minMax"/>
        </c:scaling>
        <c:delete val="0"/>
        <c:axPos val="l"/>
        <c:title>
          <c:tx>
            <c:strRef>
              <c:f>四半期評価例!$C$11</c:f>
              <c:strCache>
                <c:ptCount val="1"/>
                <c:pt idx="0">
                  <c:v>処理水T-N濃度(mg/L)</c:v>
                </c:pt>
              </c:strCache>
            </c:strRef>
          </c:tx>
          <c:layout>
            <c:manualLayout>
              <c:xMode val="edge"/>
              <c:yMode val="edge"/>
              <c:x val="1.0666913694611705E-2"/>
              <c:y val="0.28503803278756734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181748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9710796354537323"/>
          <c:y val="0.63105732102868528"/>
          <c:w val="0.430357735895258"/>
          <c:h val="0.1658924184861111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27</xdr:row>
      <xdr:rowOff>57151</xdr:rowOff>
    </xdr:from>
    <xdr:to>
      <xdr:col>13</xdr:col>
      <xdr:colOff>104775</xdr:colOff>
      <xdr:row>49</xdr:row>
      <xdr:rowOff>38101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35</xdr:row>
      <xdr:rowOff>76199</xdr:rowOff>
    </xdr:from>
    <xdr:to>
      <xdr:col>8</xdr:col>
      <xdr:colOff>466725</xdr:colOff>
      <xdr:row>58</xdr:row>
      <xdr:rowOff>142874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50</xdr:row>
      <xdr:rowOff>114300</xdr:rowOff>
    </xdr:from>
    <xdr:to>
      <xdr:col>6</xdr:col>
      <xdr:colOff>400050</xdr:colOff>
      <xdr:row>52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3533775" y="8343900"/>
          <a:ext cx="15335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H25</a:t>
          </a:r>
          <a:r>
            <a:rPr kumimoji="1" lang="ja-JP" altLang="en-US" sz="1100"/>
            <a:t>→</a:t>
          </a:r>
          <a:r>
            <a:rPr kumimoji="1" lang="en-US" altLang="ja-JP" sz="1100"/>
            <a:t>H26</a:t>
          </a:r>
          <a:r>
            <a:rPr kumimoji="1" lang="ja-JP" altLang="en-US" sz="1100"/>
            <a:t>→</a:t>
          </a:r>
          <a:r>
            <a:rPr kumimoji="1" lang="en-US" altLang="ja-JP" sz="1100"/>
            <a:t>H27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20</xdr:row>
      <xdr:rowOff>38099</xdr:rowOff>
    </xdr:from>
    <xdr:to>
      <xdr:col>9</xdr:col>
      <xdr:colOff>352425</xdr:colOff>
      <xdr:row>36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7"/>
  <sheetViews>
    <sheetView showGridLines="0" tabSelected="1" workbookViewId="0">
      <selection activeCell="C49" sqref="C49"/>
    </sheetView>
  </sheetViews>
  <sheetFormatPr defaultRowHeight="13.5"/>
  <cols>
    <col min="1" max="1" width="4.125" customWidth="1"/>
    <col min="2" max="2" width="11.375" customWidth="1"/>
    <col min="3" max="3" width="28.625" customWidth="1"/>
    <col min="4" max="18" width="6.25" customWidth="1"/>
  </cols>
  <sheetData>
    <row r="2" spans="2:18">
      <c r="B2" t="s">
        <v>29</v>
      </c>
    </row>
    <row r="3" spans="2:18">
      <c r="B3" s="34"/>
      <c r="C3" t="s">
        <v>27</v>
      </c>
    </row>
    <row r="4" spans="2:18">
      <c r="B4" s="33"/>
      <c r="C4" t="s">
        <v>28</v>
      </c>
    </row>
    <row r="8" spans="2:18">
      <c r="B8" s="1" t="s">
        <v>25</v>
      </c>
      <c r="C8" s="24" t="s">
        <v>31</v>
      </c>
    </row>
    <row r="9" spans="2:18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>
      <c r="B10" s="23"/>
      <c r="C10" s="38"/>
      <c r="D10" s="22" t="s">
        <v>24</v>
      </c>
      <c r="E10" s="21" t="s">
        <v>23</v>
      </c>
      <c r="F10" s="21" t="s">
        <v>22</v>
      </c>
      <c r="G10" s="21" t="s">
        <v>21</v>
      </c>
      <c r="H10" s="21" t="s">
        <v>20</v>
      </c>
      <c r="I10" s="21" t="s">
        <v>19</v>
      </c>
      <c r="J10" s="21" t="s">
        <v>18</v>
      </c>
      <c r="K10" s="21" t="s">
        <v>17</v>
      </c>
      <c r="L10" s="21" t="s">
        <v>16</v>
      </c>
      <c r="M10" s="21" t="s">
        <v>15</v>
      </c>
      <c r="N10" s="21" t="s">
        <v>14</v>
      </c>
      <c r="O10" s="20" t="s">
        <v>13</v>
      </c>
      <c r="P10" s="44" t="s">
        <v>12</v>
      </c>
      <c r="Q10" s="21" t="s">
        <v>11</v>
      </c>
      <c r="R10" s="20" t="s">
        <v>10</v>
      </c>
    </row>
    <row r="11" spans="2:18">
      <c r="B11" s="35" t="s">
        <v>9</v>
      </c>
      <c r="C11" s="39" t="s">
        <v>8</v>
      </c>
      <c r="D11" s="49">
        <v>12.6</v>
      </c>
      <c r="E11" s="25">
        <v>12.5</v>
      </c>
      <c r="F11" s="25">
        <v>11.3</v>
      </c>
      <c r="G11" s="25">
        <v>11</v>
      </c>
      <c r="H11" s="25"/>
      <c r="I11" s="25"/>
      <c r="J11" s="25"/>
      <c r="K11" s="25"/>
      <c r="L11" s="25"/>
      <c r="M11" s="25"/>
      <c r="N11" s="25"/>
      <c r="O11" s="50"/>
      <c r="P11" s="45">
        <f t="shared" ref="P11:P20" si="0">IF(SUM(D11:O11)=0,"-",AVERAGE(D11:O11))</f>
        <v>11.850000000000001</v>
      </c>
      <c r="Q11" s="19">
        <f t="shared" ref="Q11:Q20" si="1">IF(SUM(D11:O11)=0,"-",MIN(D11:O11))</f>
        <v>11</v>
      </c>
      <c r="R11" s="18">
        <f t="shared" ref="R11:R20" si="2">IF(SUM(D11:O11)=0,"-",MAX(D11:O11))</f>
        <v>12.6</v>
      </c>
    </row>
    <row r="12" spans="2:18">
      <c r="B12" s="17"/>
      <c r="C12" s="40" t="s">
        <v>7</v>
      </c>
      <c r="D12" s="51">
        <v>9.0999999999999998E-2</v>
      </c>
      <c r="E12" s="26">
        <v>9.9000000000000005E-2</v>
      </c>
      <c r="F12" s="26">
        <v>0.10100000000000001</v>
      </c>
      <c r="G12" s="26">
        <v>9.6000000000000002E-2</v>
      </c>
      <c r="H12" s="26"/>
      <c r="I12" s="26"/>
      <c r="J12" s="26"/>
      <c r="K12" s="26"/>
      <c r="L12" s="26"/>
      <c r="M12" s="26"/>
      <c r="N12" s="26"/>
      <c r="O12" s="52"/>
      <c r="P12" s="46">
        <f t="shared" si="0"/>
        <v>9.6750000000000003E-2</v>
      </c>
      <c r="Q12" s="11">
        <f t="shared" si="1"/>
        <v>9.0999999999999998E-2</v>
      </c>
      <c r="R12" s="10">
        <f t="shared" si="2"/>
        <v>0.10100000000000001</v>
      </c>
    </row>
    <row r="13" spans="2:18">
      <c r="B13" s="36" t="s">
        <v>6</v>
      </c>
      <c r="C13" s="41" t="str">
        <f>C11</f>
        <v>処理水T-N濃度(mg/L)</v>
      </c>
      <c r="D13" s="53">
        <v>12.6</v>
      </c>
      <c r="E13" s="27">
        <v>12.6</v>
      </c>
      <c r="F13" s="27">
        <v>10.5</v>
      </c>
      <c r="G13" s="27">
        <v>12.3</v>
      </c>
      <c r="H13" s="27"/>
      <c r="I13" s="27"/>
      <c r="J13" s="27"/>
      <c r="K13" s="27"/>
      <c r="L13" s="27"/>
      <c r="M13" s="27"/>
      <c r="N13" s="27"/>
      <c r="O13" s="54"/>
      <c r="P13" s="47">
        <f t="shared" si="0"/>
        <v>12</v>
      </c>
      <c r="Q13" s="16">
        <f t="shared" si="1"/>
        <v>10.5</v>
      </c>
      <c r="R13" s="15">
        <f t="shared" si="2"/>
        <v>12.6</v>
      </c>
    </row>
    <row r="14" spans="2:18">
      <c r="B14" s="17"/>
      <c r="C14" s="42" t="str">
        <f>C12</f>
        <v>電力量原単位[送風](kWh/m3)</v>
      </c>
      <c r="D14" s="51">
        <v>8.5999999999999993E-2</v>
      </c>
      <c r="E14" s="26">
        <v>0.107</v>
      </c>
      <c r="F14" s="26">
        <v>9.2999999999999999E-2</v>
      </c>
      <c r="G14" s="26">
        <v>7.8E-2</v>
      </c>
      <c r="H14" s="26"/>
      <c r="I14" s="26"/>
      <c r="J14" s="26"/>
      <c r="K14" s="26"/>
      <c r="L14" s="26"/>
      <c r="M14" s="26"/>
      <c r="N14" s="26"/>
      <c r="O14" s="52"/>
      <c r="P14" s="46">
        <f t="shared" si="0"/>
        <v>9.1000000000000011E-2</v>
      </c>
      <c r="Q14" s="11">
        <f t="shared" si="1"/>
        <v>7.8E-2</v>
      </c>
      <c r="R14" s="10">
        <f t="shared" si="2"/>
        <v>0.107</v>
      </c>
    </row>
    <row r="15" spans="2:18">
      <c r="B15" s="36" t="s">
        <v>5</v>
      </c>
      <c r="C15" s="41" t="str">
        <f>C11</f>
        <v>処理水T-N濃度(mg/L)</v>
      </c>
      <c r="D15" s="53">
        <v>18.5</v>
      </c>
      <c r="E15" s="27">
        <v>16</v>
      </c>
      <c r="F15" s="27">
        <v>11.3</v>
      </c>
      <c r="G15" s="27">
        <v>13</v>
      </c>
      <c r="H15" s="27"/>
      <c r="I15" s="27"/>
      <c r="J15" s="27"/>
      <c r="K15" s="27"/>
      <c r="L15" s="27"/>
      <c r="M15" s="27"/>
      <c r="N15" s="27"/>
      <c r="O15" s="54"/>
      <c r="P15" s="47">
        <f t="shared" si="0"/>
        <v>14.7</v>
      </c>
      <c r="Q15" s="16">
        <f t="shared" si="1"/>
        <v>11.3</v>
      </c>
      <c r="R15" s="15">
        <f t="shared" si="2"/>
        <v>18.5</v>
      </c>
    </row>
    <row r="16" spans="2:18">
      <c r="B16" s="17"/>
      <c r="C16" s="42" t="str">
        <f>C12</f>
        <v>電力量原単位[送風](kWh/m3)</v>
      </c>
      <c r="D16" s="51">
        <v>8.6999999999999994E-2</v>
      </c>
      <c r="E16" s="26">
        <v>9.5000000000000001E-2</v>
      </c>
      <c r="F16" s="26">
        <v>0.105</v>
      </c>
      <c r="G16" s="26">
        <v>7.6999999999999999E-2</v>
      </c>
      <c r="H16" s="26"/>
      <c r="I16" s="26"/>
      <c r="J16" s="26"/>
      <c r="K16" s="26"/>
      <c r="L16" s="26"/>
      <c r="M16" s="26"/>
      <c r="N16" s="26"/>
      <c r="O16" s="52"/>
      <c r="P16" s="46">
        <f t="shared" si="0"/>
        <v>9.0999999999999998E-2</v>
      </c>
      <c r="Q16" s="11">
        <f t="shared" si="1"/>
        <v>7.6999999999999999E-2</v>
      </c>
      <c r="R16" s="10">
        <f t="shared" si="2"/>
        <v>0.105</v>
      </c>
    </row>
    <row r="17" spans="2:18">
      <c r="B17" s="37"/>
      <c r="C17" s="41" t="str">
        <f t="shared" ref="C17:C22" si="3">C11</f>
        <v>処理水T-N濃度(mg/L)</v>
      </c>
      <c r="D17" s="55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56"/>
      <c r="P17" s="47" t="str">
        <f t="shared" si="0"/>
        <v>-</v>
      </c>
      <c r="Q17" s="16" t="str">
        <f t="shared" si="1"/>
        <v>-</v>
      </c>
      <c r="R17" s="15" t="str">
        <f t="shared" si="2"/>
        <v>-</v>
      </c>
    </row>
    <row r="18" spans="2:18">
      <c r="B18" s="12"/>
      <c r="C18" s="42" t="str">
        <f t="shared" si="3"/>
        <v>電力量原単位[送風](kWh/m3)</v>
      </c>
      <c r="D18" s="5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8"/>
      <c r="P18" s="46" t="str">
        <f t="shared" si="0"/>
        <v>-</v>
      </c>
      <c r="Q18" s="11" t="str">
        <f t="shared" si="1"/>
        <v>-</v>
      </c>
      <c r="R18" s="10" t="str">
        <f t="shared" si="2"/>
        <v>-</v>
      </c>
    </row>
    <row r="19" spans="2:18">
      <c r="B19" s="37"/>
      <c r="C19" s="43" t="str">
        <f t="shared" si="3"/>
        <v>処理水T-N濃度(mg/L)</v>
      </c>
      <c r="D19" s="5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60"/>
      <c r="P19" s="48" t="str">
        <f t="shared" si="0"/>
        <v>-</v>
      </c>
      <c r="Q19" s="14" t="str">
        <f t="shared" si="1"/>
        <v>-</v>
      </c>
      <c r="R19" s="13" t="str">
        <f t="shared" si="2"/>
        <v>-</v>
      </c>
    </row>
    <row r="20" spans="2:18">
      <c r="B20" s="12"/>
      <c r="C20" s="42" t="str">
        <f t="shared" si="3"/>
        <v>電力量原単位[送風](kWh/m3)</v>
      </c>
      <c r="D20" s="5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58"/>
      <c r="P20" s="46" t="str">
        <f t="shared" si="0"/>
        <v>-</v>
      </c>
      <c r="Q20" s="11" t="str">
        <f t="shared" si="1"/>
        <v>-</v>
      </c>
      <c r="R20" s="10" t="str">
        <f t="shared" si="2"/>
        <v>-</v>
      </c>
    </row>
    <row r="21" spans="2:18">
      <c r="B21" s="61" t="s">
        <v>30</v>
      </c>
      <c r="C21" s="43" t="str">
        <f t="shared" si="3"/>
        <v>処理水T-N濃度(mg/L)</v>
      </c>
      <c r="D21" s="6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9">
        <f>AVERAGE(P17,P15,P13,P11,P19)</f>
        <v>12.85</v>
      </c>
      <c r="Q21" s="8">
        <f>MIN(Q17,Q15,Q13,Q11,Q19)</f>
        <v>10.5</v>
      </c>
      <c r="R21" s="7">
        <f>MAX(R17,R15,R13,R11,R19)</f>
        <v>18.5</v>
      </c>
    </row>
    <row r="22" spans="2:18">
      <c r="B22" s="12"/>
      <c r="C22" s="42" t="str">
        <f t="shared" si="3"/>
        <v>電力量原単位[送風](kWh/m3)</v>
      </c>
      <c r="D22" s="6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/>
      <c r="P22" s="5">
        <f>AVERAGE(P18,P16,P14,P12,P20)</f>
        <v>9.2916666666666661E-2</v>
      </c>
      <c r="Q22" s="4">
        <f>MIN(Q18,Q16,Q14,Q12,Q20)</f>
        <v>7.6999999999999999E-2</v>
      </c>
      <c r="R22" s="3">
        <f>MAX(R18,R16,R14,R12,R20)</f>
        <v>0.107</v>
      </c>
    </row>
    <row r="23" spans="2:18">
      <c r="P23" s="1"/>
      <c r="Q23" s="1"/>
      <c r="R23" s="1"/>
    </row>
    <row r="24" spans="2:18">
      <c r="B24" t="s">
        <v>4</v>
      </c>
      <c r="C24" s="6" t="s">
        <v>26</v>
      </c>
      <c r="F24" s="79"/>
      <c r="G24" s="79" t="s">
        <v>3</v>
      </c>
      <c r="H24" s="79"/>
      <c r="I24" s="80"/>
      <c r="J24" s="80" t="s">
        <v>2</v>
      </c>
      <c r="K24" s="80"/>
      <c r="L24" s="80"/>
    </row>
    <row r="25" spans="2:18">
      <c r="C25" s="2" t="str">
        <f>C11</f>
        <v>処理水T-N濃度(mg/L)</v>
      </c>
      <c r="D25" s="31">
        <f>P11</f>
        <v>11.850000000000001</v>
      </c>
      <c r="F25" s="80" t="s">
        <v>1</v>
      </c>
      <c r="G25" s="81">
        <f>D26</f>
        <v>9.6750000000000003E-2</v>
      </c>
      <c r="H25" s="81">
        <f>D26</f>
        <v>9.6750000000000003E-2</v>
      </c>
      <c r="I25" s="82"/>
      <c r="J25" s="81">
        <f>ROUNDDOWN(Q22*0.8,2)</f>
        <v>0.06</v>
      </c>
      <c r="K25" s="81">
        <f>ROUNDUP(R22*1.2,2)</f>
        <v>0.13</v>
      </c>
      <c r="L25" s="83"/>
    </row>
    <row r="26" spans="2:18">
      <c r="B26" s="1"/>
      <c r="C26" s="2" t="str">
        <f>C12</f>
        <v>電力量原単位[送風](kWh/m3)</v>
      </c>
      <c r="D26" s="32">
        <f>P12</f>
        <v>9.6750000000000003E-2</v>
      </c>
      <c r="F26" s="80" t="s">
        <v>0</v>
      </c>
      <c r="G26" s="84">
        <f>ROUNDDOWN(Q21*0.8,0)</f>
        <v>8</v>
      </c>
      <c r="H26" s="84">
        <f>ROUNDUP(R21*1.2,0)</f>
        <v>23</v>
      </c>
      <c r="I26" s="82"/>
      <c r="J26" s="85">
        <f>D25</f>
        <v>11.850000000000001</v>
      </c>
      <c r="K26" s="85">
        <f>D25</f>
        <v>11.850000000000001</v>
      </c>
      <c r="L26" s="83"/>
      <c r="M26" t="s">
        <v>50</v>
      </c>
    </row>
    <row r="27" spans="2:18">
      <c r="D27" s="64" t="s">
        <v>46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workbookViewId="0">
      <selection activeCell="M15" sqref="M15"/>
    </sheetView>
  </sheetViews>
  <sheetFormatPr defaultRowHeight="13.5"/>
  <cols>
    <col min="2" max="2" width="16.25" customWidth="1"/>
  </cols>
  <sheetData>
    <row r="2" spans="2:8">
      <c r="B2" t="s">
        <v>29</v>
      </c>
    </row>
    <row r="3" spans="2:8">
      <c r="B3" s="34"/>
      <c r="C3" t="s">
        <v>27</v>
      </c>
    </row>
    <row r="4" spans="2:8">
      <c r="B4" s="33"/>
      <c r="C4" t="s">
        <v>28</v>
      </c>
    </row>
    <row r="8" spans="2:8">
      <c r="B8" s="24" t="s">
        <v>53</v>
      </c>
      <c r="C8" s="66"/>
      <c r="D8" s="66"/>
      <c r="E8" s="66"/>
      <c r="F8" s="66"/>
      <c r="G8" s="66"/>
      <c r="H8" s="66"/>
    </row>
    <row r="9" spans="2:8">
      <c r="B9" s="67"/>
      <c r="C9" s="74" t="s">
        <v>32</v>
      </c>
      <c r="D9" s="67"/>
      <c r="E9" s="67"/>
      <c r="F9" s="74" t="s">
        <v>44</v>
      </c>
      <c r="G9" s="67"/>
      <c r="H9" s="67"/>
    </row>
    <row r="10" spans="2:8">
      <c r="B10" s="67"/>
      <c r="C10" s="72" t="s">
        <v>33</v>
      </c>
      <c r="D10" s="72" t="s">
        <v>34</v>
      </c>
      <c r="E10" s="72" t="s">
        <v>35</v>
      </c>
      <c r="F10" s="72" t="s">
        <v>33</v>
      </c>
      <c r="G10" s="72" t="s">
        <v>34</v>
      </c>
      <c r="H10" s="72" t="s">
        <v>35</v>
      </c>
    </row>
    <row r="11" spans="2:8">
      <c r="B11" s="65" t="s">
        <v>36</v>
      </c>
      <c r="C11" s="75">
        <v>14.4</v>
      </c>
      <c r="D11" s="75">
        <v>13.033333333333331</v>
      </c>
      <c r="E11" s="75">
        <v>11.85</v>
      </c>
      <c r="F11" s="76">
        <v>9.2249999999999999E-2</v>
      </c>
      <c r="G11" s="76">
        <v>8.9916666666666659E-2</v>
      </c>
      <c r="H11" s="76">
        <v>9.6833333333333327E-2</v>
      </c>
    </row>
    <row r="12" spans="2:8">
      <c r="B12" s="65" t="s">
        <v>37</v>
      </c>
      <c r="C12" s="75">
        <v>5.4949999999999983</v>
      </c>
      <c r="D12" s="75">
        <v>5.7824999999999989</v>
      </c>
      <c r="E12" s="75">
        <v>6.270833333333333</v>
      </c>
      <c r="F12" s="76">
        <v>0.16333333333333333</v>
      </c>
      <c r="G12" s="76">
        <v>0.16250000000000001</v>
      </c>
      <c r="H12" s="76">
        <v>0.16441666666666666</v>
      </c>
    </row>
    <row r="13" spans="2:8">
      <c r="B13" s="65" t="s">
        <v>38</v>
      </c>
      <c r="C13" s="75">
        <v>13.183777777777777</v>
      </c>
      <c r="D13" s="75">
        <v>13.047083333333333</v>
      </c>
      <c r="E13" s="75">
        <v>13.199999999999998</v>
      </c>
      <c r="F13" s="76">
        <v>0.14315966127888302</v>
      </c>
      <c r="G13" s="76">
        <v>0.1346461857971645</v>
      </c>
      <c r="H13" s="76">
        <v>0.14350653139373529</v>
      </c>
    </row>
    <row r="14" spans="2:8">
      <c r="B14" s="65" t="s">
        <v>39</v>
      </c>
      <c r="C14" s="75">
        <v>15.608333333333334</v>
      </c>
      <c r="D14" s="75">
        <v>15.841666666666663</v>
      </c>
      <c r="E14" s="75">
        <v>16.800000000000004</v>
      </c>
      <c r="F14" s="76">
        <v>8.7600999722467918E-2</v>
      </c>
      <c r="G14" s="76">
        <v>9.5664957773536966E-2</v>
      </c>
      <c r="H14" s="76">
        <v>0.10043366828475649</v>
      </c>
    </row>
    <row r="15" spans="2:8">
      <c r="B15" s="65" t="s">
        <v>40</v>
      </c>
      <c r="C15" s="75">
        <v>6.0458333333333334</v>
      </c>
      <c r="D15" s="75">
        <v>6.461666666666666</v>
      </c>
      <c r="E15" s="75">
        <v>6.6516666666666673</v>
      </c>
      <c r="F15" s="76">
        <v>0.1705209972897809</v>
      </c>
      <c r="G15" s="76">
        <v>0.17672626682581752</v>
      </c>
      <c r="H15" s="76">
        <v>0.19057336370045994</v>
      </c>
    </row>
    <row r="16" spans="2:8">
      <c r="B16" s="65" t="s">
        <v>41</v>
      </c>
      <c r="C16" s="75">
        <v>11.376083333333334</v>
      </c>
      <c r="D16" s="75">
        <v>11.168416666666667</v>
      </c>
      <c r="E16" s="75">
        <v>11.908333333333333</v>
      </c>
      <c r="F16" s="76">
        <v>0.17058333333333331</v>
      </c>
      <c r="G16" s="76">
        <v>0.14058333333333331</v>
      </c>
      <c r="H16" s="76">
        <v>0.13675000000000001</v>
      </c>
    </row>
    <row r="17" spans="2:8">
      <c r="B17" s="65" t="s">
        <v>42</v>
      </c>
      <c r="C17" s="75">
        <v>7.6707083333333337</v>
      </c>
      <c r="D17" s="75">
        <v>8.7110000000000003</v>
      </c>
      <c r="E17" s="75">
        <v>8.9228749999999994</v>
      </c>
      <c r="F17" s="76">
        <v>0.14666666666666667</v>
      </c>
      <c r="G17" s="76">
        <v>0.14316666666666666</v>
      </c>
      <c r="H17" s="76">
        <v>0.13658333333333333</v>
      </c>
    </row>
    <row r="18" spans="2:8">
      <c r="B18" s="65" t="s">
        <v>43</v>
      </c>
      <c r="C18" s="75">
        <v>10.371749999999999</v>
      </c>
      <c r="D18" s="75">
        <v>10.543458333333332</v>
      </c>
      <c r="E18" s="75">
        <v>13.668750000000001</v>
      </c>
      <c r="F18" s="76">
        <v>0.19316666666666668</v>
      </c>
      <c r="G18" s="76">
        <v>0.17141666666666666</v>
      </c>
      <c r="H18" s="76">
        <v>0.17491666666666669</v>
      </c>
    </row>
    <row r="19" spans="2:8">
      <c r="B19" s="65"/>
      <c r="C19" s="75"/>
      <c r="D19" s="75"/>
      <c r="E19" s="75"/>
      <c r="F19" s="76"/>
      <c r="G19" s="76"/>
      <c r="H19" s="76"/>
    </row>
    <row r="20" spans="2:8">
      <c r="B20" s="65"/>
      <c r="C20" s="75"/>
      <c r="D20" s="75"/>
      <c r="E20" s="75"/>
      <c r="F20" s="76"/>
      <c r="G20" s="76"/>
      <c r="H20" s="76"/>
    </row>
    <row r="21" spans="2:8">
      <c r="B21" s="65"/>
      <c r="C21" s="75"/>
      <c r="D21" s="75"/>
      <c r="E21" s="75"/>
      <c r="F21" s="76"/>
      <c r="G21" s="76"/>
      <c r="H21" s="76"/>
    </row>
    <row r="22" spans="2:8">
      <c r="B22" s="65"/>
      <c r="C22" s="75"/>
      <c r="D22" s="75"/>
      <c r="E22" s="75"/>
      <c r="F22" s="76"/>
      <c r="G22" s="76"/>
      <c r="H22" s="76"/>
    </row>
    <row r="23" spans="2:8">
      <c r="B23" s="65"/>
      <c r="C23" s="75"/>
      <c r="D23" s="75"/>
      <c r="E23" s="75"/>
      <c r="F23" s="76"/>
      <c r="G23" s="76"/>
      <c r="H23" s="76"/>
    </row>
    <row r="24" spans="2:8">
      <c r="B24" s="77" t="s">
        <v>12</v>
      </c>
      <c r="C24" s="68">
        <f t="shared" ref="C24:H24" si="0">AVERAGE(C11:C23)</f>
        <v>10.518935763888891</v>
      </c>
      <c r="D24" s="68">
        <f t="shared" si="0"/>
        <v>10.573640624999999</v>
      </c>
      <c r="E24" s="68">
        <f t="shared" si="0"/>
        <v>11.159057291666668</v>
      </c>
      <c r="F24" s="69">
        <f t="shared" si="0"/>
        <v>0.14591020728639148</v>
      </c>
      <c r="G24" s="69">
        <f t="shared" si="0"/>
        <v>0.13932759296623154</v>
      </c>
      <c r="H24" s="69">
        <f t="shared" si="0"/>
        <v>0.14300169542236896</v>
      </c>
    </row>
    <row r="25" spans="2:8">
      <c r="B25" s="77" t="s">
        <v>11</v>
      </c>
      <c r="C25" s="68"/>
      <c r="D25" s="68"/>
      <c r="E25" s="68">
        <f>MIN(C11:E23)</f>
        <v>5.4949999999999983</v>
      </c>
      <c r="F25" s="69"/>
      <c r="G25" s="69"/>
      <c r="H25" s="69">
        <f>MIN(F11:H23)</f>
        <v>8.7600999722467918E-2</v>
      </c>
    </row>
    <row r="26" spans="2:8">
      <c r="B26" s="77" t="s">
        <v>10</v>
      </c>
      <c r="C26" s="68"/>
      <c r="D26" s="68"/>
      <c r="E26" s="68">
        <f>MAX(C11:E23)</f>
        <v>16.800000000000004</v>
      </c>
      <c r="F26" s="69"/>
      <c r="G26" s="69"/>
      <c r="H26" s="69">
        <f>MAX(F11:H23)</f>
        <v>0.19316666666666668</v>
      </c>
    </row>
    <row r="27" spans="2:8">
      <c r="B27" s="66"/>
      <c r="C27" s="66"/>
      <c r="D27" s="66"/>
      <c r="E27" s="66"/>
      <c r="F27" s="66"/>
      <c r="G27" s="66"/>
      <c r="H27" s="66"/>
    </row>
    <row r="28" spans="2:8">
      <c r="B28" s="66" t="s">
        <v>4</v>
      </c>
      <c r="C28" s="66" t="str">
        <f>C9</f>
        <v>処理水T-N濃度(mg/L)</v>
      </c>
      <c r="D28" s="66"/>
      <c r="E28" s="66"/>
      <c r="F28" s="66" t="str">
        <f>F9</f>
        <v>電力量原単位[送風](kWh/m3)</v>
      </c>
      <c r="G28" s="66"/>
      <c r="H28" s="66"/>
    </row>
    <row r="29" spans="2:8">
      <c r="B29" s="73" t="s">
        <v>45</v>
      </c>
      <c r="C29" s="70">
        <f>E24</f>
        <v>11.159057291666668</v>
      </c>
      <c r="D29" s="66"/>
      <c r="E29" s="66"/>
      <c r="F29" s="71">
        <f>H24</f>
        <v>0.14300169542236896</v>
      </c>
      <c r="G29" s="66"/>
      <c r="H29" s="66"/>
    </row>
    <row r="30" spans="2:8">
      <c r="B30" s="66"/>
      <c r="C30" s="86"/>
      <c r="D30" s="86" t="s">
        <v>3</v>
      </c>
      <c r="E30" s="86"/>
      <c r="F30" s="86"/>
      <c r="G30" s="86" t="s">
        <v>2</v>
      </c>
      <c r="H30" s="86"/>
    </row>
    <row r="31" spans="2:8">
      <c r="B31" s="66"/>
      <c r="C31" s="86" t="s">
        <v>1</v>
      </c>
      <c r="D31" s="81">
        <f>F29</f>
        <v>0.14300169542236896</v>
      </c>
      <c r="E31" s="81">
        <f>F29</f>
        <v>0.14300169542236896</v>
      </c>
      <c r="F31" s="81"/>
      <c r="G31" s="81">
        <f>H25*0.8</f>
        <v>7.0080799777974337E-2</v>
      </c>
      <c r="H31" s="81">
        <f>H26*1.2</f>
        <v>0.23180000000000001</v>
      </c>
    </row>
    <row r="32" spans="2:8">
      <c r="B32" s="66"/>
      <c r="C32" s="86" t="s">
        <v>0</v>
      </c>
      <c r="D32" s="87">
        <f>E25*0.8</f>
        <v>4.395999999999999</v>
      </c>
      <c r="E32" s="87">
        <f>E26*1.2</f>
        <v>20.160000000000004</v>
      </c>
      <c r="F32" s="87"/>
      <c r="G32" s="87">
        <f>C29</f>
        <v>11.159057291666668</v>
      </c>
      <c r="H32" s="87">
        <f>G32</f>
        <v>11.159057291666668</v>
      </c>
    </row>
    <row r="33" spans="2:9">
      <c r="B33" s="66"/>
      <c r="C33" s="66"/>
      <c r="D33" s="66"/>
      <c r="E33" s="66"/>
      <c r="F33" s="66"/>
      <c r="G33" s="66"/>
      <c r="H33" t="s">
        <v>51</v>
      </c>
      <c r="I33" s="1"/>
    </row>
    <row r="34" spans="2:9">
      <c r="I34" s="1"/>
    </row>
    <row r="35" spans="2:9">
      <c r="I35" s="1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9"/>
  <sheetViews>
    <sheetView showGridLines="0" workbookViewId="0">
      <selection activeCell="Q31" sqref="Q31"/>
    </sheetView>
  </sheetViews>
  <sheetFormatPr defaultRowHeight="13.5"/>
  <cols>
    <col min="1" max="1" width="4.125" customWidth="1"/>
    <col min="2" max="2" width="15.625" customWidth="1"/>
    <col min="3" max="3" width="28.625" customWidth="1"/>
    <col min="4" max="15" width="6.25" customWidth="1"/>
  </cols>
  <sheetData>
    <row r="2" spans="2:15">
      <c r="B2" t="s">
        <v>29</v>
      </c>
    </row>
    <row r="3" spans="2:15">
      <c r="B3" s="34"/>
      <c r="C3" t="s">
        <v>27</v>
      </c>
    </row>
    <row r="4" spans="2:15">
      <c r="B4" s="33"/>
      <c r="C4" t="s">
        <v>28</v>
      </c>
      <c r="D4" t="s">
        <v>52</v>
      </c>
    </row>
    <row r="8" spans="2:15">
      <c r="B8" s="1" t="s">
        <v>25</v>
      </c>
      <c r="C8" s="24" t="s">
        <v>31</v>
      </c>
    </row>
    <row r="9" spans="2:1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>
      <c r="B10" s="23"/>
      <c r="C10" s="38"/>
      <c r="D10" s="22" t="s">
        <v>24</v>
      </c>
      <c r="E10" s="21" t="s">
        <v>23</v>
      </c>
      <c r="F10" s="21" t="s">
        <v>22</v>
      </c>
      <c r="G10" s="21" t="s">
        <v>21</v>
      </c>
      <c r="H10" s="21" t="s">
        <v>20</v>
      </c>
      <c r="I10" s="21" t="s">
        <v>19</v>
      </c>
      <c r="J10" s="21" t="s">
        <v>18</v>
      </c>
      <c r="K10" s="21" t="s">
        <v>17</v>
      </c>
      <c r="L10" s="21" t="s">
        <v>16</v>
      </c>
      <c r="M10" s="21" t="s">
        <v>15</v>
      </c>
      <c r="N10" s="21" t="s">
        <v>14</v>
      </c>
      <c r="O10" s="20" t="s">
        <v>13</v>
      </c>
    </row>
    <row r="11" spans="2:15">
      <c r="B11" s="35" t="s">
        <v>47</v>
      </c>
      <c r="C11" s="39" t="s">
        <v>8</v>
      </c>
      <c r="D11" s="49"/>
      <c r="E11" s="25"/>
      <c r="F11" s="25"/>
      <c r="G11" s="25"/>
      <c r="H11" s="25"/>
      <c r="I11" s="25">
        <v>12.6</v>
      </c>
      <c r="J11" s="25">
        <v>12.5</v>
      </c>
      <c r="K11" s="25">
        <v>11.3</v>
      </c>
      <c r="L11" s="25">
        <v>11</v>
      </c>
      <c r="M11" s="25"/>
      <c r="N11" s="25"/>
      <c r="O11" s="50"/>
    </row>
    <row r="12" spans="2:15">
      <c r="B12" s="17"/>
      <c r="C12" s="40" t="s">
        <v>7</v>
      </c>
      <c r="D12" s="89"/>
      <c r="E12" s="90"/>
      <c r="F12" s="90"/>
      <c r="G12" s="26"/>
      <c r="H12" s="26"/>
      <c r="I12" s="26">
        <v>9.0999999999999998E-2</v>
      </c>
      <c r="J12" s="26">
        <v>9.9000000000000005E-2</v>
      </c>
      <c r="K12" s="26">
        <v>0.12</v>
      </c>
      <c r="L12" s="26">
        <v>9.6000000000000002E-2</v>
      </c>
      <c r="M12" s="26"/>
      <c r="N12" s="26"/>
      <c r="O12" s="52"/>
    </row>
    <row r="13" spans="2:15">
      <c r="B13" s="36" t="s">
        <v>49</v>
      </c>
      <c r="C13" s="41" t="str">
        <f>C11</f>
        <v>処理水T-N濃度(mg/L)</v>
      </c>
      <c r="D13" s="53"/>
      <c r="E13" s="27"/>
      <c r="F13" s="27"/>
      <c r="G13" s="27"/>
      <c r="H13" s="27"/>
      <c r="I13" s="27">
        <v>12.6</v>
      </c>
      <c r="J13" s="27">
        <v>12.6</v>
      </c>
      <c r="K13" s="27">
        <v>10.5</v>
      </c>
      <c r="L13" s="27">
        <v>12.3</v>
      </c>
      <c r="M13" s="27"/>
      <c r="N13" s="27"/>
      <c r="O13" s="54"/>
    </row>
    <row r="14" spans="2:15">
      <c r="B14" s="17"/>
      <c r="C14" s="42" t="str">
        <f>C12</f>
        <v>電力量原単位[送風](kWh/m3)</v>
      </c>
      <c r="D14" s="89"/>
      <c r="E14" s="90"/>
      <c r="F14" s="90"/>
      <c r="G14" s="26"/>
      <c r="H14" s="78"/>
      <c r="I14" s="78">
        <v>8.5999999999999993E-2</v>
      </c>
      <c r="J14" s="78">
        <v>0.107</v>
      </c>
      <c r="K14" s="78">
        <v>9.2999999999999999E-2</v>
      </c>
      <c r="L14" s="78">
        <v>7.8E-2</v>
      </c>
      <c r="M14" s="78"/>
      <c r="N14" s="78"/>
      <c r="O14" s="88"/>
    </row>
    <row r="16" spans="2:15">
      <c r="B16" t="s">
        <v>4</v>
      </c>
      <c r="C16" s="6" t="s">
        <v>48</v>
      </c>
      <c r="F16" s="79"/>
      <c r="G16" s="79" t="s">
        <v>3</v>
      </c>
      <c r="H16" s="79"/>
      <c r="I16" s="80"/>
      <c r="J16" s="80" t="s">
        <v>2</v>
      </c>
      <c r="K16" s="80"/>
      <c r="L16" s="80"/>
    </row>
    <row r="17" spans="2:13">
      <c r="C17" s="2" t="str">
        <f>C11</f>
        <v>処理水T-N濃度(mg/L)</v>
      </c>
      <c r="D17" s="31">
        <v>10</v>
      </c>
      <c r="F17" s="80" t="s">
        <v>1</v>
      </c>
      <c r="G17" s="81">
        <f>D18</f>
        <v>0.1</v>
      </c>
      <c r="H17" s="81">
        <f>D18</f>
        <v>0.1</v>
      </c>
      <c r="I17" s="82"/>
      <c r="J17" s="81">
        <f>MIN(D12:O12,D14:O14)*0.8</f>
        <v>6.2400000000000004E-2</v>
      </c>
      <c r="K17" s="81">
        <f>MAX(D12:O12,D14:O14)*1.2</f>
        <v>0.14399999999999999</v>
      </c>
      <c r="L17" s="83"/>
    </row>
    <row r="18" spans="2:13">
      <c r="B18" s="1"/>
      <c r="C18" s="2" t="str">
        <f>C12</f>
        <v>電力量原単位[送風](kWh/m3)</v>
      </c>
      <c r="D18" s="32">
        <v>0.1</v>
      </c>
      <c r="F18" s="80" t="s">
        <v>0</v>
      </c>
      <c r="G18" s="84">
        <f>MIN(D11:O11,D13:O13)*0.8</f>
        <v>8.4</v>
      </c>
      <c r="H18" s="84">
        <f>MAX(D11:O11,D13:O13)*1.2</f>
        <v>15.12</v>
      </c>
      <c r="I18" s="82"/>
      <c r="J18" s="85">
        <f>D17</f>
        <v>10</v>
      </c>
      <c r="K18" s="85">
        <f>D17</f>
        <v>10</v>
      </c>
      <c r="L18" s="83"/>
      <c r="M18" t="s">
        <v>50</v>
      </c>
    </row>
    <row r="19" spans="2:13">
      <c r="D19" s="64"/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月別グラフ</vt:lpstr>
      <vt:lpstr>複数グラフ</vt:lpstr>
      <vt:lpstr>四半期評価例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雅子</dc:creator>
  <cp:lastModifiedBy>下池 誠</cp:lastModifiedBy>
  <cp:lastPrinted>2017-02-25T05:01:05Z</cp:lastPrinted>
  <dcterms:created xsi:type="dcterms:W3CDTF">2017-02-25T04:47:10Z</dcterms:created>
  <dcterms:modified xsi:type="dcterms:W3CDTF">2018-03-13T12:37:43Z</dcterms:modified>
</cp:coreProperties>
</file>