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2月\"/>
    </mc:Choice>
  </mc:AlternateContent>
  <xr:revisionPtr revIDLastSave="0" documentId="8_{2FC4EA73-BF71-43E9-B03D-1EDA8EC37595}" xr6:coauthVersionLast="47" xr6:coauthVersionMax="47" xr10:uidLastSave="{00000000-0000-0000-0000-000000000000}"/>
  <bookViews>
    <workbookView xWindow="-3390" yWindow="-16320" windowWidth="29040" windowHeight="15720" xr2:uid="{4382C3CC-7A46-4E77-8651-E20A69FEE3A1}"/>
  </bookViews>
  <sheets>
    <sheet name="1-1(普通・小型)" sheetId="1" r:id="rId1"/>
  </sheets>
  <externalReferences>
    <externalReference r:id="rId2"/>
    <externalReference r:id="rId3"/>
    <externalReference r:id="rId4"/>
  </externalReferences>
  <definedNames>
    <definedName name="Module1.社内配布用印刷">[1]!Module1.社内配布用印刷</definedName>
    <definedName name="Module1.提出用印刷">[1]!Module1.提出用印刷</definedName>
    <definedName name="_xlnm.Print_Area" localSheetId="0">'1-1(普通・小型)'!$A$1:$X$26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5" i="1" l="1"/>
  <c r="AF25" i="1" s="1"/>
  <c r="AG25" i="1" s="1"/>
  <c r="AB25" i="1"/>
  <c r="O25" i="1" s="1"/>
  <c r="V25" i="1"/>
  <c r="N25" i="1"/>
  <c r="M25" i="1"/>
  <c r="U25" i="1" s="1"/>
  <c r="L25" i="1"/>
  <c r="I25" i="1"/>
  <c r="AG24" i="1"/>
  <c r="AF24" i="1"/>
  <c r="AE24" i="1"/>
  <c r="AB24" i="1"/>
  <c r="O24" i="1" s="1"/>
  <c r="V24" i="1"/>
  <c r="U24" i="1"/>
  <c r="N24" i="1"/>
  <c r="M24" i="1"/>
  <c r="L24" i="1"/>
  <c r="I24" i="1"/>
  <c r="AG23" i="1"/>
  <c r="AF23" i="1"/>
  <c r="AE23" i="1"/>
  <c r="AB23" i="1"/>
  <c r="AC23" i="1" s="1"/>
  <c r="V23" i="1"/>
  <c r="U23" i="1"/>
  <c r="O23" i="1"/>
  <c r="N23" i="1"/>
  <c r="M23" i="1"/>
  <c r="L23" i="1"/>
  <c r="I23" i="1"/>
  <c r="AG22" i="1"/>
  <c r="AF22" i="1"/>
  <c r="AE22" i="1"/>
  <c r="AB22" i="1"/>
  <c r="AC22" i="1" s="1"/>
  <c r="V22" i="1"/>
  <c r="U22" i="1"/>
  <c r="O22" i="1"/>
  <c r="N22" i="1"/>
  <c r="M22" i="1"/>
  <c r="L22" i="1"/>
  <c r="I22" i="1"/>
  <c r="AF21" i="1"/>
  <c r="AG21" i="1" s="1"/>
  <c r="AE21" i="1"/>
  <c r="AC21" i="1"/>
  <c r="X21" i="1" s="1"/>
  <c r="AB21" i="1"/>
  <c r="V21" i="1"/>
  <c r="U21" i="1"/>
  <c r="O21" i="1"/>
  <c r="N21" i="1"/>
  <c r="M21" i="1"/>
  <c r="L21" i="1"/>
  <c r="I21" i="1"/>
  <c r="AE20" i="1"/>
  <c r="AF20" i="1" s="1"/>
  <c r="AG20" i="1" s="1"/>
  <c r="AB20" i="1"/>
  <c r="AC20" i="1" s="1"/>
  <c r="U20" i="1"/>
  <c r="O20" i="1"/>
  <c r="N20" i="1"/>
  <c r="V20" i="1" s="1"/>
  <c r="M20" i="1"/>
  <c r="L20" i="1"/>
  <c r="I20" i="1"/>
  <c r="AE19" i="1"/>
  <c r="AF19" i="1" s="1"/>
  <c r="AG19" i="1" s="1"/>
  <c r="AD19" i="1"/>
  <c r="AC19" i="1"/>
  <c r="X19" i="1" s="1"/>
  <c r="AB19" i="1"/>
  <c r="N19" i="1"/>
  <c r="V19" i="1" s="1"/>
  <c r="M19" i="1"/>
  <c r="U19" i="1" s="1"/>
  <c r="L19" i="1"/>
  <c r="I19" i="1"/>
  <c r="AE18" i="1"/>
  <c r="AF18" i="1" s="1"/>
  <c r="AG18" i="1" s="1"/>
  <c r="AC18" i="1"/>
  <c r="AB18" i="1"/>
  <c r="O18" i="1" s="1"/>
  <c r="N18" i="1"/>
  <c r="V18" i="1" s="1"/>
  <c r="M18" i="1"/>
  <c r="U18" i="1" s="1"/>
  <c r="L18" i="1"/>
  <c r="I18" i="1"/>
  <c r="AE17" i="1"/>
  <c r="AF17" i="1" s="1"/>
  <c r="AG17" i="1" s="1"/>
  <c r="AB17" i="1"/>
  <c r="AC17" i="1" s="1"/>
  <c r="V17" i="1"/>
  <c r="N17" i="1"/>
  <c r="M17" i="1"/>
  <c r="U17" i="1" s="1"/>
  <c r="L17" i="1"/>
  <c r="I17" i="1"/>
  <c r="AF16" i="1"/>
  <c r="AG16" i="1" s="1"/>
  <c r="AE16" i="1"/>
  <c r="AB16" i="1"/>
  <c r="O16" i="1" s="1"/>
  <c r="V16" i="1"/>
  <c r="U16" i="1"/>
  <c r="N16" i="1"/>
  <c r="M16" i="1"/>
  <c r="L16" i="1"/>
  <c r="I16" i="1"/>
  <c r="AE15" i="1"/>
  <c r="AF15" i="1" s="1"/>
  <c r="AG15" i="1" s="1"/>
  <c r="AB15" i="1"/>
  <c r="AC15" i="1" s="1"/>
  <c r="V15" i="1"/>
  <c r="U15" i="1"/>
  <c r="O15" i="1"/>
  <c r="N15" i="1"/>
  <c r="M15" i="1"/>
  <c r="L15" i="1"/>
  <c r="I15" i="1"/>
  <c r="AG14" i="1"/>
  <c r="AF14" i="1"/>
  <c r="AE14" i="1"/>
  <c r="AB14" i="1"/>
  <c r="AC14" i="1" s="1"/>
  <c r="V14" i="1"/>
  <c r="U14" i="1"/>
  <c r="O14" i="1"/>
  <c r="N14" i="1"/>
  <c r="M14" i="1"/>
  <c r="L14" i="1"/>
  <c r="I14" i="1"/>
  <c r="AF13" i="1"/>
  <c r="AG13" i="1" s="1"/>
  <c r="AE13" i="1"/>
  <c r="AC13" i="1"/>
  <c r="AB13" i="1"/>
  <c r="U13" i="1"/>
  <c r="O13" i="1"/>
  <c r="N13" i="1"/>
  <c r="V13" i="1" s="1"/>
  <c r="M13" i="1"/>
  <c r="L13" i="1"/>
  <c r="I13" i="1"/>
  <c r="AE12" i="1"/>
  <c r="AF12" i="1" s="1"/>
  <c r="AG12" i="1" s="1"/>
  <c r="AB12" i="1"/>
  <c r="AC12" i="1" s="1"/>
  <c r="N12" i="1"/>
  <c r="V12" i="1" s="1"/>
  <c r="M12" i="1"/>
  <c r="U12" i="1" s="1"/>
  <c r="L12" i="1"/>
  <c r="I12" i="1"/>
  <c r="AE11" i="1"/>
  <c r="O11" i="1" s="1"/>
  <c r="AB11" i="1"/>
  <c r="AC11" i="1" s="1"/>
  <c r="N11" i="1"/>
  <c r="V11" i="1" s="1"/>
  <c r="M11" i="1"/>
  <c r="U11" i="1" s="1"/>
  <c r="L11" i="1"/>
  <c r="I11" i="1"/>
  <c r="AE10" i="1"/>
  <c r="AF10" i="1" s="1"/>
  <c r="AG10" i="1" s="1"/>
  <c r="AC10" i="1"/>
  <c r="W10" i="1" s="1"/>
  <c r="AB10" i="1"/>
  <c r="O10" i="1" s="1"/>
  <c r="N10" i="1"/>
  <c r="V10" i="1" s="1"/>
  <c r="M10" i="1"/>
  <c r="U10" i="1" s="1"/>
  <c r="L10" i="1"/>
  <c r="I10" i="1"/>
  <c r="AG9" i="1"/>
  <c r="AF9" i="1"/>
  <c r="AE9" i="1"/>
  <c r="AB9" i="1"/>
  <c r="O9" i="1" s="1"/>
  <c r="V9" i="1"/>
  <c r="N9" i="1"/>
  <c r="M9" i="1"/>
  <c r="U9" i="1" s="1"/>
  <c r="L9" i="1"/>
  <c r="I9" i="1"/>
  <c r="AD22" i="1" l="1"/>
  <c r="X22" i="1"/>
  <c r="W22" i="1"/>
  <c r="W11" i="1"/>
  <c r="AD11" i="1"/>
  <c r="X11" i="1" s="1"/>
  <c r="AD14" i="1"/>
  <c r="X14" i="1" s="1"/>
  <c r="W14" i="1"/>
  <c r="AD23" i="1"/>
  <c r="W23" i="1"/>
  <c r="X23" i="1"/>
  <c r="W18" i="1"/>
  <c r="X20" i="1"/>
  <c r="W20" i="1"/>
  <c r="AD20" i="1"/>
  <c r="AD15" i="1"/>
  <c r="X15" i="1" s="1"/>
  <c r="W15" i="1"/>
  <c r="AD17" i="1"/>
  <c r="X17" i="1" s="1"/>
  <c r="W17" i="1"/>
  <c r="X12" i="1"/>
  <c r="W12" i="1"/>
  <c r="AD12" i="1"/>
  <c r="O12" i="1"/>
  <c r="AD13" i="1"/>
  <c r="X13" i="1" s="1"/>
  <c r="AD21" i="1"/>
  <c r="AD18" i="1"/>
  <c r="X18" i="1" s="1"/>
  <c r="O19" i="1"/>
  <c r="AC25" i="1"/>
  <c r="AF11" i="1"/>
  <c r="AG11" i="1" s="1"/>
  <c r="W13" i="1"/>
  <c r="AC16" i="1"/>
  <c r="W21" i="1"/>
  <c r="AC24" i="1"/>
  <c r="AC9" i="1"/>
  <c r="AD10" i="1"/>
  <c r="X10" i="1" s="1"/>
  <c r="O17" i="1"/>
  <c r="W19" i="1"/>
  <c r="AD9" i="1" l="1"/>
  <c r="X9" i="1"/>
  <c r="W9" i="1"/>
  <c r="AD24" i="1"/>
  <c r="X24" i="1" s="1"/>
  <c r="W24" i="1"/>
  <c r="AD16" i="1"/>
  <c r="X16" i="1" s="1"/>
  <c r="W16" i="1"/>
  <c r="AD25" i="1"/>
  <c r="X25" i="1" s="1"/>
  <c r="W25" i="1"/>
</calcChain>
</file>

<file path=xl/sharedStrings.xml><?xml version="1.0" encoding="utf-8"?>
<sst xmlns="http://schemas.openxmlformats.org/spreadsheetml/2006/main" count="197" uniqueCount="118">
  <si>
    <r>
      <rPr>
        <sz val="8"/>
        <rFont val="ＭＳ ゴシック"/>
        <family val="3"/>
        <charset val="128"/>
      </rP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  <phoneticPr fontId="2"/>
  </si>
  <si>
    <r>
      <rPr>
        <sz val="8"/>
        <rFont val="ＭＳ Ｐゴシック"/>
        <family val="3"/>
        <charset val="128"/>
      </rPr>
      <t>スズキ株式会社</t>
    </r>
    <phoneticPr fontId="2"/>
  </si>
  <si>
    <r>
      <rPr>
        <b/>
        <sz val="12"/>
        <rFont val="ＭＳ Ｐゴシック"/>
        <family val="3"/>
        <charset val="128"/>
      </rPr>
      <t>ガソリン乗用車（普通・小型）</t>
    </r>
    <rPh sb="4" eb="7">
      <t>ジョウヨウシャ</t>
    </rPh>
    <rPh sb="8" eb="10">
      <t>フツウ</t>
    </rPh>
    <rPh sb="11" eb="13">
      <t>コガタ</t>
    </rPh>
    <phoneticPr fontId="2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</si>
  <si>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2"/>
  </si>
  <si>
    <r>
      <rPr>
        <sz val="8"/>
        <rFont val="ＭＳ Ｐゴシック"/>
        <family val="3"/>
        <charset val="128"/>
      </rPr>
      <t>メーカー入力欄</t>
    </r>
    <rPh sb="4" eb="6">
      <t>ニュウリョク</t>
    </rPh>
    <rPh sb="6" eb="7">
      <t>ラン</t>
    </rPh>
    <phoneticPr fontId="2"/>
  </si>
  <si>
    <r>
      <rPr>
        <sz val="8"/>
        <rFont val="ＭＳ Ｐゴシック"/>
        <family val="3"/>
        <charset val="128"/>
      </rPr>
      <t>最小車両重量（自動計算）</t>
    </r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2"/>
  </si>
  <si>
    <r>
      <rPr>
        <sz val="8"/>
        <rFont val="ＭＳ Ｐゴシック"/>
        <family val="3"/>
        <charset val="128"/>
      </rPr>
      <t>最大車両重量（自動計算）</t>
    </r>
    <rPh sb="1" eb="2">
      <t>ダイ</t>
    </rPh>
    <rPh sb="7" eb="9">
      <t>ジドウ</t>
    </rPh>
    <phoneticPr fontId="2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</si>
  <si>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2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</si>
  <si>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</si>
  <si>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</si>
  <si>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2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</si>
  <si>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2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</si>
  <si>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2"/>
  </si>
  <si>
    <r>
      <t>WLTC</t>
    </r>
    <r>
      <rPr>
        <sz val="8"/>
        <rFont val="ＭＳ Ｐゴシック"/>
        <family val="3"/>
        <charset val="128"/>
      </rPr>
      <t>モード</t>
    </r>
    <phoneticPr fontId="2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</si>
  <si>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2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</si>
  <si>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2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</si>
  <si>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2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</si>
  <si>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2"/>
  </si>
  <si>
    <r>
      <rPr>
        <sz val="8"/>
        <rFont val="ＭＳ Ｐゴシック"/>
        <family val="3"/>
        <charset val="128"/>
      </rPr>
      <t>令和２年度
燃費基準
達成・向上
達成レベル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2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</si>
  <si>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</si>
  <si>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2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</si>
  <si>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2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</si>
  <si>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2"/>
  </si>
  <si>
    <r>
      <rPr>
        <sz val="8"/>
        <rFont val="ＭＳ Ｐゴシック"/>
        <family val="3"/>
        <charset val="128"/>
      </rPr>
      <t>燃費基準
達成・向上
達成レベル</t>
    </r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2"/>
  </si>
  <si>
    <r>
      <rPr>
        <sz val="8"/>
        <rFont val="ＭＳ Ｐゴシック"/>
        <family val="3"/>
        <charset val="128"/>
      </rPr>
      <t>多段階評価</t>
    </r>
    <rPh sb="0" eb="1">
      <t>タ</t>
    </rPh>
    <rPh sb="1" eb="3">
      <t>ダンカイ</t>
    </rPh>
    <rPh sb="3" eb="5">
      <t>ヒョウカ</t>
    </rPh>
    <phoneticPr fontId="2"/>
  </si>
  <si>
    <r>
      <rPr>
        <sz val="8"/>
        <rFont val="ＭＳ Ｐゴシック"/>
        <family val="3"/>
        <charset val="128"/>
      </rPr>
      <t>多段階評価</t>
    </r>
    <r>
      <rPr>
        <sz val="8"/>
        <rFont val="Arial"/>
        <family val="2"/>
      </rPr>
      <t>2</t>
    </r>
    <rPh sb="0" eb="1">
      <t>タ</t>
    </rPh>
    <rPh sb="1" eb="3">
      <t>ダンカイ</t>
    </rPh>
    <rPh sb="3" eb="5">
      <t>ヒョウカ</t>
    </rPh>
    <phoneticPr fontId="2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</si>
  <si>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2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</si>
  <si>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2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</si>
  <si>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2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</si>
  <si>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2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</si>
  <si>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</si>
  <si>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2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</si>
  <si>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2"/>
  </si>
  <si>
    <r>
      <rPr>
        <sz val="8"/>
        <rFont val="ＭＳ Ｐゴシック"/>
        <family val="3"/>
        <charset val="128"/>
      </rPr>
      <t>主要排出
ガス対策</t>
    </r>
    <phoneticPr fontId="2"/>
  </si>
  <si>
    <r>
      <rPr>
        <sz val="8"/>
        <rFont val="ＭＳ Ｐゴシック"/>
        <family val="3"/>
        <charset val="128"/>
      </rPr>
      <t>駆動
形式</t>
    </r>
    <rPh sb="3" eb="5">
      <t>ケイシキ</t>
    </rPh>
    <phoneticPr fontId="2"/>
  </si>
  <si>
    <r>
      <t>そ</t>
    </r>
    <r>
      <rPr>
        <sz val="8"/>
        <rFont val="ＭＳ Ｐゴシック"/>
        <family val="3"/>
        <charset val="128"/>
      </rPr>
      <t>の他</t>
    </r>
  </si>
  <si>
    <r>
      <rPr>
        <sz val="8"/>
        <rFont val="ＭＳ Ｐゴシック"/>
        <family val="3"/>
        <charset val="128"/>
      </rPr>
      <t>低排出ガス
認定レベル</t>
    </r>
    <rPh sb="6" eb="8">
      <t>ニンテイ</t>
    </rPh>
    <phoneticPr fontId="2"/>
  </si>
  <si>
    <t>スズキ</t>
    <phoneticPr fontId="2"/>
  </si>
  <si>
    <r>
      <rPr>
        <sz val="8"/>
        <rFont val="游ゴシック"/>
        <family val="2"/>
        <charset val="128"/>
      </rPr>
      <t>クロスビー</t>
    </r>
    <phoneticPr fontId="2"/>
  </si>
  <si>
    <t>4AA-MN71S</t>
    <phoneticPr fontId="2"/>
  </si>
  <si>
    <t>0002</t>
    <phoneticPr fontId="2"/>
  </si>
  <si>
    <t>K10C
-WA05A</t>
    <phoneticPr fontId="2"/>
  </si>
  <si>
    <r>
      <t>6AT
(E</t>
    </r>
    <r>
      <rPr>
        <sz val="8"/>
        <rFont val="游ゴシック"/>
        <family val="2"/>
        <charset val="128"/>
      </rPr>
      <t>･</t>
    </r>
    <r>
      <rPr>
        <sz val="8"/>
        <rFont val="Arial"/>
        <family val="2"/>
      </rPr>
      <t>LTC)</t>
    </r>
    <phoneticPr fontId="2"/>
  </si>
  <si>
    <t>H,I,D,V,EP,B</t>
    <phoneticPr fontId="2"/>
  </si>
  <si>
    <t>3W</t>
    <phoneticPr fontId="2"/>
  </si>
  <si>
    <t>F</t>
    <phoneticPr fontId="2"/>
  </si>
  <si>
    <r>
      <rPr>
        <u/>
        <sz val="8"/>
        <rFont val="ＭＳ Ｐゴシック"/>
        <family val="3"/>
        <charset val="128"/>
      </rPr>
      <t>☆☆☆</t>
    </r>
    <phoneticPr fontId="2"/>
  </si>
  <si>
    <t>0602</t>
    <phoneticPr fontId="2"/>
  </si>
  <si>
    <t>A</t>
    <phoneticPr fontId="2"/>
  </si>
  <si>
    <t>スイフト</t>
    <phoneticPr fontId="2"/>
  </si>
  <si>
    <t>5AA-ZCEDS</t>
    <phoneticPr fontId="2"/>
  </si>
  <si>
    <t>0001</t>
    <phoneticPr fontId="2"/>
  </si>
  <si>
    <t>Z12E
-WA06D</t>
    <phoneticPr fontId="2"/>
  </si>
  <si>
    <t>5MT</t>
    <phoneticPr fontId="2"/>
  </si>
  <si>
    <t>H,I,V,EP,B</t>
  </si>
  <si>
    <t>3W,EGR</t>
  </si>
  <si>
    <r>
      <rPr>
        <u/>
        <sz val="8"/>
        <rFont val="ＭＳ Ｐゴシック"/>
        <family val="3"/>
        <charset val="128"/>
      </rPr>
      <t>☆☆☆☆</t>
    </r>
  </si>
  <si>
    <t>0002,0003</t>
    <phoneticPr fontId="2"/>
  </si>
  <si>
    <r>
      <t>CVT
(E</t>
    </r>
    <r>
      <rPr>
        <sz val="8"/>
        <rFont val="游ゴシック"/>
        <family val="2"/>
        <charset val="128"/>
      </rPr>
      <t>･</t>
    </r>
    <r>
      <rPr>
        <sz val="8"/>
        <rFont val="Arial"/>
        <family val="2"/>
      </rPr>
      <t>LTC)</t>
    </r>
    <phoneticPr fontId="2"/>
  </si>
  <si>
    <t>H,I,V,EP,B,C</t>
    <phoneticPr fontId="2"/>
  </si>
  <si>
    <t>5AA-ZDEDS</t>
    <phoneticPr fontId="2"/>
  </si>
  <si>
    <t>0601,0602</t>
    <phoneticPr fontId="2"/>
  </si>
  <si>
    <t>H,I,V,EP,B,C</t>
  </si>
  <si>
    <t>5BA-ZCDDS</t>
  </si>
  <si>
    <t>Z12E</t>
    <phoneticPr fontId="2"/>
  </si>
  <si>
    <t>V,EP,C</t>
  </si>
  <si>
    <t>5BA-ZDDDS</t>
    <phoneticPr fontId="2"/>
  </si>
  <si>
    <t>0601</t>
    <phoneticPr fontId="2"/>
  </si>
  <si>
    <t>4BA-ZC33S</t>
  </si>
  <si>
    <t>0003</t>
  </si>
  <si>
    <t>K14C</t>
  </si>
  <si>
    <t>6MT</t>
  </si>
  <si>
    <t>D,V,EP</t>
  </si>
  <si>
    <t>3W</t>
  </si>
  <si>
    <t>F</t>
  </si>
  <si>
    <t>ﾀｰﾎﾞﾁｬｰｼﾞｬ付</t>
  </si>
  <si>
    <t>☆☆☆</t>
  </si>
  <si>
    <t>0004</t>
  </si>
  <si>
    <t>6AT
(E･LTC)</t>
  </si>
  <si>
    <t>ソリオ</t>
    <phoneticPr fontId="2"/>
  </si>
  <si>
    <t>5AA-MAD7S</t>
    <phoneticPr fontId="2"/>
  </si>
  <si>
    <t>CVT
(E･LTC)</t>
  </si>
  <si>
    <t>3W,EGR</t>
    <phoneticPr fontId="2"/>
  </si>
  <si>
    <r>
      <rPr>
        <sz val="8"/>
        <rFont val="Yu Gothic"/>
        <family val="2"/>
        <charset val="128"/>
      </rPr>
      <t>ジムニー</t>
    </r>
    <phoneticPr fontId="2"/>
  </si>
  <si>
    <t>3BA-JB74W</t>
  </si>
  <si>
    <t>0005</t>
  </si>
  <si>
    <t>K15B</t>
    <phoneticPr fontId="2"/>
  </si>
  <si>
    <t>1.460</t>
  </si>
  <si>
    <t>5MT×2</t>
  </si>
  <si>
    <t>I,V,EP</t>
  </si>
  <si>
    <t>A</t>
  </si>
  <si>
    <t>0006</t>
  </si>
  <si>
    <t>4AT×2
(E･LTC)</t>
  </si>
  <si>
    <r>
      <rPr>
        <sz val="8"/>
        <rFont val="MS UI Gothic"/>
        <family val="2"/>
        <charset val="1"/>
      </rPr>
      <t>※</t>
    </r>
    <r>
      <rPr>
        <sz val="8"/>
        <rFont val="Arial"/>
        <family val="2"/>
      </rPr>
      <t>1</t>
    </r>
    <phoneticPr fontId="2"/>
  </si>
  <si>
    <r>
      <rPr>
        <sz val="8"/>
        <rFont val="Yu Gothic"/>
        <family val="2"/>
        <charset val="128"/>
      </rPr>
      <t>ランディ</t>
    </r>
    <phoneticPr fontId="2"/>
  </si>
  <si>
    <t>6AA-ZWR90C</t>
  </si>
  <si>
    <t>0001</t>
  </si>
  <si>
    <t>2ZR
-1VM</t>
  </si>
  <si>
    <t>CVT
(E)</t>
  </si>
  <si>
    <t>V,I,EP,H,B,C</t>
    <phoneticPr fontId="2"/>
  </si>
  <si>
    <r>
      <rPr>
        <u/>
        <sz val="8"/>
        <rFont val="ＭＳ Ｐゴシック"/>
        <family val="3"/>
        <charset val="128"/>
      </rPr>
      <t>☆☆☆☆☆</t>
    </r>
  </si>
  <si>
    <t>6AA-ZWR95C</t>
  </si>
  <si>
    <t>2ZR
-1VM-1WM</t>
  </si>
  <si>
    <t>6BA-MZRA90C</t>
  </si>
  <si>
    <t>M20A</t>
  </si>
  <si>
    <t>D,V,EP,C</t>
    <phoneticPr fontId="2"/>
  </si>
  <si>
    <t>6BA-MZRA95C</t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</si>
  <si>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印の付いている通称名については、トヨタ自動車株式会社が製造事業者である。</t>
    </r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</si>
  <si>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2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</si>
  <si>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2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</si>
  <si>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2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</si>
  <si>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2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</si>
  <si>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2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</si>
  <si>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2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</si>
  <si>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2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</si>
  <si>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2"/>
  </si>
  <si>
    <r>
      <t>0001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0004</t>
    </r>
    <phoneticPr fontId="2"/>
  </si>
  <si>
    <r>
      <t>0601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0604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</si>
</sst>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_);[Red]\(0\)"/>
    <numFmt numFmtId="178" formatCode="0_ "/>
    <numFmt numFmtId="179" formatCode="0.0_ "/>
  </numFmts>
  <fonts count="22">
    <font>
      <sz val="11"/>
      <color theme="1"/>
      <name val="ＭＳ Ｐゴシック"/>
      <family val="3"/>
      <charset val="128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12"/>
      <name val="Arial"/>
      <family val="2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name val="游ゴシック"/>
      <family val="2"/>
      <charset val="128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u/>
      <sz val="8"/>
      <name val="ＭＳ Ｐゴシック"/>
      <family val="3"/>
      <charset val="128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sz val="8"/>
      <name val="Yu Gothic"/>
      <family val="2"/>
      <charset val="128"/>
    </font>
    <font>
      <sz val="8"/>
      <name val="MS UI Gothic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14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3" fillId="2" borderId="0" xfId="0" applyFont="1" applyFill="1" applyAlignment="1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 applyProtection="1">
      <protection locked="0"/>
    </xf>
    <xf numFmtId="0" fontId="7" fillId="0" borderId="0" xfId="0" applyFont="1" applyAlignment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3" xfId="0" applyFont="1" applyBorder="1" applyAlignment="1">
      <alignment horizontal="centerContinuous" wrapText="1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7" xfId="0" applyFont="1" applyBorder="1" applyAlignme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8" xfId="0" applyFont="1" applyBorder="1" applyAlignment="1">
      <alignment horizontal="center" shrinkToFi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/>
    <xf numFmtId="0" fontId="3" fillId="0" borderId="11" xfId="0" applyFont="1" applyBorder="1" applyAlignment="1">
      <alignment horizontal="center" vertical="center"/>
    </xf>
    <xf numFmtId="0" fontId="10" fillId="0" borderId="12" xfId="0" applyFont="1" applyBorder="1" applyAlignment="1"/>
    <xf numFmtId="0" fontId="10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13" xfId="0" applyFont="1" applyBorder="1" applyAlignment="1">
      <alignment horizontal="center" shrinkToFi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10" fillId="0" borderId="14" xfId="0" applyFont="1" applyBorder="1" applyAlignment="1"/>
    <xf numFmtId="0" fontId="10" fillId="0" borderId="1" xfId="0" applyFont="1" applyBorder="1" applyAlignment="1"/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3" fillId="0" borderId="5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49" fontId="3" fillId="0" borderId="28" xfId="0" quotePrefix="1" applyNumberFormat="1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176" fontId="14" fillId="0" borderId="30" xfId="0" quotePrefix="1" applyNumberFormat="1" applyFont="1" applyBorder="1" applyAlignment="1" applyProtection="1">
      <alignment horizontal="center" vertical="center" wrapText="1"/>
      <protection locked="0"/>
    </xf>
    <xf numFmtId="177" fontId="14" fillId="0" borderId="29" xfId="0" applyNumberFormat="1" applyFont="1" applyBorder="1" applyAlignment="1" applyProtection="1">
      <alignment horizontal="center" vertical="center" wrapText="1"/>
      <protection locked="0"/>
    </xf>
    <xf numFmtId="176" fontId="15" fillId="0" borderId="30" xfId="0" quotePrefix="1" applyNumberFormat="1" applyFont="1" applyBorder="1" applyAlignment="1" applyProtection="1">
      <alignment horizontal="center" vertical="center" wrapText="1"/>
      <protection locked="0"/>
    </xf>
    <xf numFmtId="176" fontId="15" fillId="0" borderId="28" xfId="0" quotePrefix="1" applyNumberFormat="1" applyFont="1" applyBorder="1" applyAlignment="1" applyProtection="1">
      <alignment horizontal="center" vertical="center" wrapText="1"/>
      <protection locked="0"/>
    </xf>
    <xf numFmtId="176" fontId="15" fillId="0" borderId="28" xfId="0" quotePrefix="1" applyNumberFormat="1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178" fontId="3" fillId="0" borderId="32" xfId="0" applyNumberFormat="1" applyFont="1" applyBorder="1" applyAlignment="1" applyProtection="1">
      <alignment horizontal="center" vertical="center"/>
      <protection locked="0"/>
    </xf>
    <xf numFmtId="178" fontId="3" fillId="0" borderId="28" xfId="0" applyNumberFormat="1" applyFont="1" applyBorder="1" applyAlignment="1" applyProtection="1">
      <alignment horizontal="center" vertical="center"/>
      <protection locked="0"/>
    </xf>
    <xf numFmtId="178" fontId="3" fillId="0" borderId="28" xfId="0" quotePrefix="1" applyNumberFormat="1" applyFont="1" applyBorder="1" applyAlignment="1" applyProtection="1">
      <alignment horizontal="center" vertical="center"/>
      <protection locked="0"/>
    </xf>
    <xf numFmtId="3" fontId="3" fillId="0" borderId="28" xfId="0" applyNumberFormat="1" applyFont="1" applyBorder="1" applyAlignment="1" applyProtection="1">
      <alignment horizontal="center" vertical="center"/>
      <protection locked="0"/>
    </xf>
    <xf numFmtId="179" fontId="18" fillId="0" borderId="28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19" fillId="0" borderId="11" xfId="0" applyFont="1" applyBorder="1" applyProtection="1">
      <alignment vertical="center"/>
      <protection locked="0"/>
    </xf>
    <xf numFmtId="0" fontId="19" fillId="0" borderId="12" xfId="0" applyFont="1" applyBorder="1" applyProtection="1">
      <alignment vertical="center"/>
      <protection locked="0"/>
    </xf>
    <xf numFmtId="0" fontId="17" fillId="0" borderId="31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9" fillId="0" borderId="14" xfId="0" applyFont="1" applyBorder="1" applyProtection="1">
      <alignment vertical="center"/>
      <protection locked="0"/>
    </xf>
    <xf numFmtId="0" fontId="20" fillId="0" borderId="22" xfId="0" applyFont="1" applyBorder="1" applyAlignment="1" applyProtection="1">
      <alignment horizontal="left" vertical="center"/>
      <protection locked="0"/>
    </xf>
    <xf numFmtId="0" fontId="3" fillId="0" borderId="24" xfId="0" applyFont="1" applyBorder="1" applyProtection="1">
      <alignment vertical="center"/>
      <protection locked="0"/>
    </xf>
    <xf numFmtId="176" fontId="14" fillId="0" borderId="33" xfId="0" quotePrefix="1" applyNumberFormat="1" applyFont="1" applyBorder="1" applyAlignment="1" applyProtection="1">
      <alignment horizontal="center" vertical="center" wrapText="1"/>
      <protection locked="0"/>
    </xf>
    <xf numFmtId="177" fontId="14" fillId="0" borderId="34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>
      <alignment vertical="center"/>
    </xf>
    <xf numFmtId="0" fontId="3" fillId="4" borderId="0" xfId="0" applyFont="1" applyFill="1" applyAlignment="1"/>
    <xf numFmtId="176" fontId="14" fillId="0" borderId="25" xfId="0" quotePrefix="1" applyNumberFormat="1" applyFont="1" applyBorder="1" applyAlignment="1" applyProtection="1">
      <alignment horizontal="center" vertical="center" wrapText="1"/>
      <protection locked="0"/>
    </xf>
    <xf numFmtId="177" fontId="14" fillId="0" borderId="26" xfId="0" applyNumberFormat="1" applyFont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884C346A-1110-4BCF-AEE0-0D07232A35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F971C-059D-44BE-85F8-DB15BF18C020}">
  <sheetPr>
    <tabColor rgb="FFFFFF00"/>
  </sheetPr>
  <dimension ref="A1:AH35"/>
  <sheetViews>
    <sheetView tabSelected="1" view="pageBreakPreview" zoomScale="84" zoomScaleNormal="100" zoomScaleSheetLayoutView="84" workbookViewId="0">
      <selection activeCell="V38" sqref="V38"/>
    </sheetView>
  </sheetViews>
  <sheetFormatPr defaultColWidth="9" defaultRowHeight="10"/>
  <cols>
    <col min="1" max="1" width="15.90625" style="110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6.90625" style="111" customWidth="1"/>
    <col min="6" max="6" width="13.08984375" style="2" bestFit="1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25.26953125" style="2" bestFit="1" customWidth="1"/>
    <col min="20" max="20" width="11" style="2" bestFit="1" customWidth="1"/>
    <col min="21" max="22" width="8.26953125" style="2" bestFit="1" customWidth="1"/>
    <col min="23" max="24" width="9" style="2"/>
    <col min="25" max="25" width="9" style="2" customWidth="1"/>
    <col min="26" max="27" width="10.6328125" style="2" customWidth="1"/>
    <col min="28" max="34" width="9" style="2" customWidth="1"/>
    <col min="35" max="16384" width="9" style="2"/>
  </cols>
  <sheetData>
    <row r="1" spans="1:34" ht="15.5">
      <c r="A1" s="1"/>
      <c r="B1" s="1"/>
      <c r="E1" s="3"/>
      <c r="R1" s="4"/>
    </row>
    <row r="2" spans="1:34" ht="15.5">
      <c r="A2" s="2"/>
      <c r="E2" s="2"/>
      <c r="F2" s="5"/>
      <c r="J2" s="6" t="s">
        <v>0</v>
      </c>
      <c r="K2" s="6"/>
      <c r="L2" s="6"/>
      <c r="M2" s="6"/>
      <c r="N2" s="6"/>
      <c r="O2" s="6"/>
      <c r="P2" s="6"/>
      <c r="Q2" s="7"/>
      <c r="R2" s="8" t="s">
        <v>1</v>
      </c>
      <c r="S2" s="8"/>
      <c r="T2" s="8"/>
      <c r="U2" s="8"/>
      <c r="V2" s="8"/>
    </row>
    <row r="3" spans="1:34" ht="15.75" customHeight="1">
      <c r="A3" s="9" t="s">
        <v>2</v>
      </c>
      <c r="B3" s="9"/>
      <c r="E3" s="2"/>
      <c r="J3" s="7"/>
      <c r="R3" s="10"/>
      <c r="S3" s="11" t="s">
        <v>3</v>
      </c>
      <c r="T3" s="11"/>
      <c r="U3" s="11"/>
      <c r="V3" s="11"/>
      <c r="W3" s="11"/>
      <c r="X3" s="11"/>
      <c r="Z3" s="12" t="s">
        <v>4</v>
      </c>
      <c r="AA3" s="13"/>
      <c r="AB3" s="14" t="s">
        <v>5</v>
      </c>
      <c r="AC3" s="15"/>
      <c r="AD3" s="15"/>
      <c r="AE3" s="16" t="s">
        <v>6</v>
      </c>
      <c r="AF3" s="15"/>
      <c r="AG3" s="17"/>
    </row>
    <row r="4" spans="1:34" ht="14.25" customHeight="1" thickBot="1">
      <c r="A4" s="18" t="s">
        <v>7</v>
      </c>
      <c r="B4" s="19" t="s">
        <v>8</v>
      </c>
      <c r="C4" s="20"/>
      <c r="D4" s="21"/>
      <c r="E4" s="22"/>
      <c r="F4" s="19" t="s">
        <v>9</v>
      </c>
      <c r="G4" s="23"/>
      <c r="H4" s="24" t="s">
        <v>10</v>
      </c>
      <c r="I4" s="24" t="s">
        <v>11</v>
      </c>
      <c r="J4" s="25" t="s">
        <v>12</v>
      </c>
      <c r="K4" s="26" t="s">
        <v>13</v>
      </c>
      <c r="L4" s="27"/>
      <c r="M4" s="27"/>
      <c r="N4" s="27"/>
      <c r="O4" s="28"/>
      <c r="P4" s="24" t="s">
        <v>14</v>
      </c>
      <c r="Q4" s="29" t="s">
        <v>15</v>
      </c>
      <c r="R4" s="30"/>
      <c r="S4" s="31"/>
      <c r="T4" s="32" t="s">
        <v>16</v>
      </c>
      <c r="U4" s="33" t="s">
        <v>17</v>
      </c>
      <c r="V4" s="24" t="s">
        <v>18</v>
      </c>
      <c r="W4" s="34" t="s">
        <v>19</v>
      </c>
      <c r="X4" s="35"/>
      <c r="Z4" s="36" t="s">
        <v>20</v>
      </c>
      <c r="AA4" s="36" t="s">
        <v>21</v>
      </c>
      <c r="AB4" s="24" t="s">
        <v>22</v>
      </c>
      <c r="AC4" s="24" t="s">
        <v>23</v>
      </c>
      <c r="AD4" s="24" t="s">
        <v>24</v>
      </c>
      <c r="AE4" s="24" t="s">
        <v>22</v>
      </c>
      <c r="AF4" s="24" t="s">
        <v>23</v>
      </c>
      <c r="AG4" s="24" t="s">
        <v>25</v>
      </c>
      <c r="AH4" s="37"/>
    </row>
    <row r="5" spans="1:34" ht="11.25" customHeight="1">
      <c r="A5" s="38"/>
      <c r="B5" s="39"/>
      <c r="C5" s="40"/>
      <c r="D5" s="41"/>
      <c r="E5" s="42"/>
      <c r="F5" s="43"/>
      <c r="G5" s="44"/>
      <c r="H5" s="38"/>
      <c r="I5" s="45"/>
      <c r="J5" s="46"/>
      <c r="K5" s="47" t="s">
        <v>26</v>
      </c>
      <c r="L5" s="48" t="s">
        <v>27</v>
      </c>
      <c r="M5" s="49" t="s">
        <v>28</v>
      </c>
      <c r="N5" s="50" t="s">
        <v>29</v>
      </c>
      <c r="O5" s="50" t="s">
        <v>22</v>
      </c>
      <c r="P5" s="38"/>
      <c r="Q5" s="51"/>
      <c r="R5" s="52"/>
      <c r="S5" s="53"/>
      <c r="T5" s="54"/>
      <c r="U5" s="55"/>
      <c r="V5" s="38"/>
      <c r="W5" s="24" t="s">
        <v>23</v>
      </c>
      <c r="X5" s="24" t="s">
        <v>24</v>
      </c>
      <c r="Z5" s="36"/>
      <c r="AA5" s="36"/>
      <c r="AB5" s="45"/>
      <c r="AC5" s="45"/>
      <c r="AD5" s="45"/>
      <c r="AE5" s="45"/>
      <c r="AF5" s="45"/>
      <c r="AG5" s="45"/>
      <c r="AH5" s="56"/>
    </row>
    <row r="6" spans="1:34">
      <c r="A6" s="38"/>
      <c r="B6" s="39"/>
      <c r="C6" s="40"/>
      <c r="D6" s="18" t="s">
        <v>30</v>
      </c>
      <c r="E6" s="18" t="s">
        <v>31</v>
      </c>
      <c r="F6" s="18" t="s">
        <v>30</v>
      </c>
      <c r="G6" s="24" t="s">
        <v>32</v>
      </c>
      <c r="H6" s="38"/>
      <c r="I6" s="45"/>
      <c r="J6" s="46"/>
      <c r="K6" s="57"/>
      <c r="L6" s="58"/>
      <c r="M6" s="57"/>
      <c r="N6" s="59"/>
      <c r="O6" s="59"/>
      <c r="P6" s="38"/>
      <c r="Q6" s="24" t="s">
        <v>33</v>
      </c>
      <c r="R6" s="24" t="s">
        <v>34</v>
      </c>
      <c r="S6" s="18" t="s">
        <v>35</v>
      </c>
      <c r="T6" s="60" t="s">
        <v>36</v>
      </c>
      <c r="U6" s="55"/>
      <c r="V6" s="38"/>
      <c r="W6" s="45"/>
      <c r="X6" s="45"/>
      <c r="Z6" s="36"/>
      <c r="AA6" s="36"/>
      <c r="AB6" s="45"/>
      <c r="AC6" s="45"/>
      <c r="AD6" s="45"/>
      <c r="AE6" s="45"/>
      <c r="AF6" s="45"/>
      <c r="AG6" s="45"/>
      <c r="AH6" s="56"/>
    </row>
    <row r="7" spans="1:34">
      <c r="A7" s="38"/>
      <c r="B7" s="39"/>
      <c r="C7" s="40"/>
      <c r="D7" s="38"/>
      <c r="E7" s="38"/>
      <c r="F7" s="38"/>
      <c r="G7" s="38"/>
      <c r="H7" s="38"/>
      <c r="I7" s="45"/>
      <c r="J7" s="46"/>
      <c r="K7" s="57"/>
      <c r="L7" s="58"/>
      <c r="M7" s="57"/>
      <c r="N7" s="59"/>
      <c r="O7" s="59"/>
      <c r="P7" s="38"/>
      <c r="Q7" s="38"/>
      <c r="R7" s="38"/>
      <c r="S7" s="38"/>
      <c r="T7" s="61"/>
      <c r="U7" s="55"/>
      <c r="V7" s="38"/>
      <c r="W7" s="45"/>
      <c r="X7" s="45"/>
      <c r="Z7" s="36"/>
      <c r="AA7" s="36"/>
      <c r="AB7" s="45"/>
      <c r="AC7" s="45"/>
      <c r="AD7" s="45"/>
      <c r="AE7" s="45"/>
      <c r="AF7" s="45"/>
      <c r="AG7" s="45"/>
      <c r="AH7" s="56"/>
    </row>
    <row r="8" spans="1:34">
      <c r="A8" s="38"/>
      <c r="B8" s="62"/>
      <c r="C8" s="63"/>
      <c r="D8" s="64"/>
      <c r="E8" s="64"/>
      <c r="F8" s="64"/>
      <c r="G8" s="64"/>
      <c r="H8" s="64"/>
      <c r="I8" s="65"/>
      <c r="J8" s="43"/>
      <c r="K8" s="66"/>
      <c r="L8" s="67"/>
      <c r="M8" s="66"/>
      <c r="N8" s="44"/>
      <c r="O8" s="44"/>
      <c r="P8" s="64"/>
      <c r="Q8" s="64"/>
      <c r="R8" s="64"/>
      <c r="S8" s="64"/>
      <c r="T8" s="68"/>
      <c r="U8" s="69"/>
      <c r="V8" s="64"/>
      <c r="W8" s="65"/>
      <c r="X8" s="65"/>
      <c r="Z8" s="70"/>
      <c r="AA8" s="70"/>
      <c r="AB8" s="65"/>
      <c r="AC8" s="65"/>
      <c r="AD8" s="65"/>
      <c r="AE8" s="65"/>
      <c r="AF8" s="65"/>
      <c r="AG8" s="65"/>
      <c r="AH8" s="56"/>
    </row>
    <row r="9" spans="1:34" ht="24" customHeight="1">
      <c r="A9" s="71" t="s">
        <v>37</v>
      </c>
      <c r="B9" s="72"/>
      <c r="C9" s="73" t="s">
        <v>38</v>
      </c>
      <c r="D9" s="74" t="s">
        <v>39</v>
      </c>
      <c r="E9" s="75" t="s">
        <v>40</v>
      </c>
      <c r="F9" s="76" t="s">
        <v>41</v>
      </c>
      <c r="G9" s="77">
        <v>0.996</v>
      </c>
      <c r="H9" s="76" t="s">
        <v>42</v>
      </c>
      <c r="I9" s="78" t="str">
        <f t="shared" ref="I9:I15" si="0">IF(Z9="","",(IF(AA9-Z9&gt;0,CONCATENATE(TEXT(Z9,"#,##0"),"~",TEXT(AA9,"#,##0")),TEXT(Z9,"#,##0"))))</f>
        <v>960</v>
      </c>
      <c r="J9" s="79">
        <v>5</v>
      </c>
      <c r="K9" s="80">
        <v>18.2</v>
      </c>
      <c r="L9" s="81">
        <f t="shared" ref="L9:L15" si="1">IF(K9&gt;0,1/K9*34.6*67.1,"")</f>
        <v>127.56373626373626</v>
      </c>
      <c r="M9" s="82">
        <f t="shared" ref="M9:M15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20.8</v>
      </c>
      <c r="N9" s="83">
        <f t="shared" ref="N9:N15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23.7</v>
      </c>
      <c r="O9" s="84" t="str">
        <f t="shared" ref="O9:O15" si="4">IF(Z9="","",IF(AE9="",TEXT(AB9,"#,##0.0"),IF(AB9-AE9&gt;0,CONCATENATE(TEXT(AE9,"#,##0.0"),"~",TEXT(AB9,"#,##0.0")),TEXT(AB9,"#,##0.0"))))</f>
        <v>27.6</v>
      </c>
      <c r="P9" s="77" t="s">
        <v>43</v>
      </c>
      <c r="Q9" s="76" t="s">
        <v>44</v>
      </c>
      <c r="R9" s="77" t="s">
        <v>45</v>
      </c>
      <c r="S9" s="74"/>
      <c r="T9" s="85" t="s">
        <v>46</v>
      </c>
      <c r="U9" s="86" t="str">
        <f t="shared" ref="U9:U15" si="5">IFERROR(IF(K9&lt;M9,"",(ROUNDDOWN(K9/M9*100,0))),"")</f>
        <v/>
      </c>
      <c r="V9" s="87" t="str">
        <f t="shared" ref="V9:V15" si="6">IFERROR(IF(K9&lt;N9,"",(ROUNDDOWN(K9/N9*100,0))),"")</f>
        <v/>
      </c>
      <c r="W9" s="87">
        <f t="shared" ref="W9:W15" si="7">IF(AC9&lt;55,"",IF(AA9="",AC9,IF(AF9-AC9&gt;0,CONCATENATE(AC9,"~",AF9),AC9)))</f>
        <v>65</v>
      </c>
      <c r="X9" s="88" t="str">
        <f t="shared" ref="X9:X15" si="8">IF(AC9&lt;55,"",AD9)</f>
        <v>★1.5</v>
      </c>
      <c r="Z9" s="89">
        <v>960</v>
      </c>
      <c r="AA9" s="89"/>
      <c r="AB9" s="90">
        <f t="shared" ref="AB9:AB15" si="9">IF(Z9="","",(ROUND(IF(Z9&gt;=2759,9.5,IF(Z9&lt;2759,(-2.47/1000000*Z9*Z9)-(8.52/10000*Z9)+30.65)),1)))</f>
        <v>27.6</v>
      </c>
      <c r="AC9" s="91">
        <f t="shared" ref="AC9:AC15" si="10">IF(K9="","",ROUNDDOWN(K9/AB9*100,0))</f>
        <v>65</v>
      </c>
      <c r="AD9" s="91" t="str">
        <f t="shared" ref="AD9:AD15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★1.5</v>
      </c>
      <c r="AE9" s="90" t="str">
        <f t="shared" ref="AE9:AE15" si="12">IF(AA9="","",(ROUND(IF(AA9&gt;=2759,9.5,IF(AA9&lt;2759,(-2.47/1000000*AA9*AA9)-(8.52/10000*AA9)+30.65)),1)))</f>
        <v/>
      </c>
      <c r="AF9" s="91" t="str">
        <f t="shared" ref="AF9:AF15" si="13">IF(AE9="","",IF(K9="","",ROUNDDOWN(K9/AE9*100,0)))</f>
        <v/>
      </c>
      <c r="AG9" s="91" t="str">
        <f t="shared" ref="AG9:AG15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  <c r="AH9" s="92"/>
    </row>
    <row r="10" spans="1:34" ht="24" customHeight="1">
      <c r="A10" s="93"/>
      <c r="B10" s="94"/>
      <c r="C10" s="95"/>
      <c r="D10" s="74" t="s">
        <v>39</v>
      </c>
      <c r="E10" s="75" t="s">
        <v>47</v>
      </c>
      <c r="F10" s="76" t="s">
        <v>41</v>
      </c>
      <c r="G10" s="77">
        <v>0.996</v>
      </c>
      <c r="H10" s="76" t="s">
        <v>42</v>
      </c>
      <c r="I10" s="78" t="str">
        <f t="shared" si="0"/>
        <v>1,000</v>
      </c>
      <c r="J10" s="79">
        <v>5</v>
      </c>
      <c r="K10" s="80">
        <v>17</v>
      </c>
      <c r="L10" s="81">
        <f t="shared" si="1"/>
        <v>136.56823529411761</v>
      </c>
      <c r="M10" s="82">
        <f t="shared" si="2"/>
        <v>20.5</v>
      </c>
      <c r="N10" s="83">
        <f t="shared" si="3"/>
        <v>23.4</v>
      </c>
      <c r="O10" s="84" t="str">
        <f t="shared" si="4"/>
        <v>27.3</v>
      </c>
      <c r="P10" s="77" t="s">
        <v>43</v>
      </c>
      <c r="Q10" s="76" t="s">
        <v>44</v>
      </c>
      <c r="R10" s="77" t="s">
        <v>48</v>
      </c>
      <c r="S10" s="74"/>
      <c r="T10" s="85" t="s">
        <v>46</v>
      </c>
      <c r="U10" s="86" t="str">
        <f t="shared" si="5"/>
        <v/>
      </c>
      <c r="V10" s="87" t="str">
        <f t="shared" si="6"/>
        <v/>
      </c>
      <c r="W10" s="87">
        <f t="shared" si="7"/>
        <v>62</v>
      </c>
      <c r="X10" s="88" t="str">
        <f t="shared" si="8"/>
        <v>★1.0</v>
      </c>
      <c r="Z10" s="89">
        <v>1000</v>
      </c>
      <c r="AA10" s="89"/>
      <c r="AB10" s="90">
        <f t="shared" si="9"/>
        <v>27.3</v>
      </c>
      <c r="AC10" s="91">
        <f t="shared" si="10"/>
        <v>62</v>
      </c>
      <c r="AD10" s="91" t="str">
        <f t="shared" si="11"/>
        <v>★1.0</v>
      </c>
      <c r="AE10" s="90" t="str">
        <f t="shared" si="12"/>
        <v/>
      </c>
      <c r="AF10" s="91" t="str">
        <f t="shared" si="13"/>
        <v/>
      </c>
      <c r="AG10" s="91" t="str">
        <f t="shared" si="14"/>
        <v/>
      </c>
      <c r="AH10" s="92"/>
    </row>
    <row r="11" spans="1:34" ht="24" customHeight="1">
      <c r="A11" s="93"/>
      <c r="B11" s="72"/>
      <c r="C11" s="96" t="s">
        <v>49</v>
      </c>
      <c r="D11" s="97" t="s">
        <v>50</v>
      </c>
      <c r="E11" s="75" t="s">
        <v>51</v>
      </c>
      <c r="F11" s="76" t="s">
        <v>52</v>
      </c>
      <c r="G11" s="77">
        <v>1.1970000000000001</v>
      </c>
      <c r="H11" s="76" t="s">
        <v>53</v>
      </c>
      <c r="I11" s="78" t="str">
        <f t="shared" si="0"/>
        <v>920</v>
      </c>
      <c r="J11" s="79">
        <v>5</v>
      </c>
      <c r="K11" s="80">
        <v>25.4</v>
      </c>
      <c r="L11" s="81">
        <f t="shared" si="1"/>
        <v>91.403937007874006</v>
      </c>
      <c r="M11" s="82">
        <f t="shared" si="2"/>
        <v>20.8</v>
      </c>
      <c r="N11" s="83">
        <f t="shared" si="3"/>
        <v>23.7</v>
      </c>
      <c r="O11" s="84" t="str">
        <f t="shared" si="4"/>
        <v>27.8</v>
      </c>
      <c r="P11" s="77" t="s">
        <v>54</v>
      </c>
      <c r="Q11" s="76" t="s">
        <v>55</v>
      </c>
      <c r="R11" s="77" t="s">
        <v>45</v>
      </c>
      <c r="S11" s="74"/>
      <c r="T11" s="85" t="s">
        <v>56</v>
      </c>
      <c r="U11" s="86">
        <f t="shared" si="5"/>
        <v>122</v>
      </c>
      <c r="V11" s="87">
        <f t="shared" si="6"/>
        <v>107</v>
      </c>
      <c r="W11" s="87">
        <f t="shared" si="7"/>
        <v>91</v>
      </c>
      <c r="X11" s="88" t="str">
        <f t="shared" si="8"/>
        <v>★4.0</v>
      </c>
      <c r="Z11" s="89">
        <v>920</v>
      </c>
      <c r="AA11" s="89"/>
      <c r="AB11" s="90">
        <f t="shared" si="9"/>
        <v>27.8</v>
      </c>
      <c r="AC11" s="91">
        <f t="shared" si="10"/>
        <v>91</v>
      </c>
      <c r="AD11" s="91" t="str">
        <f t="shared" si="11"/>
        <v>★4.0</v>
      </c>
      <c r="AE11" s="90" t="str">
        <f t="shared" si="12"/>
        <v/>
      </c>
      <c r="AF11" s="91" t="str">
        <f t="shared" si="13"/>
        <v/>
      </c>
      <c r="AG11" s="91" t="str">
        <f t="shared" si="14"/>
        <v/>
      </c>
      <c r="AH11" s="92"/>
    </row>
    <row r="12" spans="1:34" ht="24" customHeight="1">
      <c r="A12" s="93"/>
      <c r="B12" s="98"/>
      <c r="C12" s="99"/>
      <c r="D12" s="97" t="s">
        <v>50</v>
      </c>
      <c r="E12" s="75" t="s">
        <v>57</v>
      </c>
      <c r="F12" s="76" t="s">
        <v>52</v>
      </c>
      <c r="G12" s="77">
        <v>1.1970000000000001</v>
      </c>
      <c r="H12" s="76" t="s">
        <v>58</v>
      </c>
      <c r="I12" s="78" t="str">
        <f t="shared" si="0"/>
        <v>940~950</v>
      </c>
      <c r="J12" s="79">
        <v>5</v>
      </c>
      <c r="K12" s="80">
        <v>24.5</v>
      </c>
      <c r="L12" s="81">
        <f t="shared" si="1"/>
        <v>94.761632653061199</v>
      </c>
      <c r="M12" s="82">
        <f t="shared" si="2"/>
        <v>20.8</v>
      </c>
      <c r="N12" s="83">
        <f t="shared" si="3"/>
        <v>23.7</v>
      </c>
      <c r="O12" s="84" t="str">
        <f t="shared" si="4"/>
        <v>27.6~27.7</v>
      </c>
      <c r="P12" s="77" t="s">
        <v>59</v>
      </c>
      <c r="Q12" s="76" t="s">
        <v>55</v>
      </c>
      <c r="R12" s="77" t="s">
        <v>45</v>
      </c>
      <c r="S12" s="74"/>
      <c r="T12" s="85" t="s">
        <v>56</v>
      </c>
      <c r="U12" s="86">
        <f t="shared" si="5"/>
        <v>117</v>
      </c>
      <c r="V12" s="87">
        <f t="shared" si="6"/>
        <v>103</v>
      </c>
      <c r="W12" s="87">
        <f t="shared" si="7"/>
        <v>88</v>
      </c>
      <c r="X12" s="88" t="str">
        <f t="shared" si="8"/>
        <v>★3.5</v>
      </c>
      <c r="Z12" s="89">
        <v>940</v>
      </c>
      <c r="AA12" s="89">
        <v>950</v>
      </c>
      <c r="AB12" s="90">
        <f t="shared" si="9"/>
        <v>27.7</v>
      </c>
      <c r="AC12" s="91">
        <f t="shared" si="10"/>
        <v>88</v>
      </c>
      <c r="AD12" s="91" t="str">
        <f t="shared" si="11"/>
        <v>★3.5</v>
      </c>
      <c r="AE12" s="90">
        <f t="shared" si="12"/>
        <v>27.6</v>
      </c>
      <c r="AF12" s="91">
        <f t="shared" si="13"/>
        <v>88</v>
      </c>
      <c r="AG12" s="91" t="str">
        <f t="shared" si="14"/>
        <v>★3.5</v>
      </c>
      <c r="AH12" s="92"/>
    </row>
    <row r="13" spans="1:34" ht="24" customHeight="1">
      <c r="A13" s="93"/>
      <c r="B13" s="98"/>
      <c r="C13" s="99"/>
      <c r="D13" s="97" t="s">
        <v>60</v>
      </c>
      <c r="E13" s="75" t="s">
        <v>61</v>
      </c>
      <c r="F13" s="76" t="s">
        <v>52</v>
      </c>
      <c r="G13" s="77">
        <v>1.1970000000000001</v>
      </c>
      <c r="H13" s="76" t="s">
        <v>58</v>
      </c>
      <c r="I13" s="78" t="str">
        <f t="shared" si="0"/>
        <v>1,020</v>
      </c>
      <c r="J13" s="79">
        <v>5</v>
      </c>
      <c r="K13" s="80">
        <v>22.7</v>
      </c>
      <c r="L13" s="81">
        <f t="shared" si="1"/>
        <v>102.27577092511012</v>
      </c>
      <c r="M13" s="82">
        <f t="shared" si="2"/>
        <v>20.5</v>
      </c>
      <c r="N13" s="83">
        <f t="shared" si="3"/>
        <v>23.4</v>
      </c>
      <c r="O13" s="84" t="str">
        <f t="shared" si="4"/>
        <v>27.2</v>
      </c>
      <c r="P13" s="77" t="s">
        <v>62</v>
      </c>
      <c r="Q13" s="76" t="s">
        <v>55</v>
      </c>
      <c r="R13" s="77" t="s">
        <v>48</v>
      </c>
      <c r="S13" s="74"/>
      <c r="T13" s="85" t="s">
        <v>56</v>
      </c>
      <c r="U13" s="86">
        <f t="shared" si="5"/>
        <v>110</v>
      </c>
      <c r="V13" s="87" t="str">
        <f t="shared" si="6"/>
        <v/>
      </c>
      <c r="W13" s="87">
        <f t="shared" si="7"/>
        <v>83</v>
      </c>
      <c r="X13" s="88" t="str">
        <f t="shared" si="8"/>
        <v>★3.0</v>
      </c>
      <c r="Z13" s="89">
        <v>1020</v>
      </c>
      <c r="AA13" s="89"/>
      <c r="AB13" s="90">
        <f t="shared" si="9"/>
        <v>27.2</v>
      </c>
      <c r="AC13" s="91">
        <f t="shared" si="10"/>
        <v>83</v>
      </c>
      <c r="AD13" s="91" t="str">
        <f t="shared" si="11"/>
        <v>★3.0</v>
      </c>
      <c r="AE13" s="90" t="str">
        <f t="shared" si="12"/>
        <v/>
      </c>
      <c r="AF13" s="91" t="str">
        <f t="shared" si="13"/>
        <v/>
      </c>
      <c r="AG13" s="91" t="str">
        <f t="shared" si="14"/>
        <v/>
      </c>
      <c r="AH13" s="92"/>
    </row>
    <row r="14" spans="1:34" ht="24" customHeight="1">
      <c r="A14" s="93"/>
      <c r="B14" s="98"/>
      <c r="C14" s="99"/>
      <c r="D14" s="97" t="s">
        <v>63</v>
      </c>
      <c r="E14" s="75" t="s">
        <v>51</v>
      </c>
      <c r="F14" s="76" t="s">
        <v>64</v>
      </c>
      <c r="G14" s="77">
        <v>1.1970000000000001</v>
      </c>
      <c r="H14" s="76" t="s">
        <v>58</v>
      </c>
      <c r="I14" s="78" t="str">
        <f t="shared" si="0"/>
        <v>910</v>
      </c>
      <c r="J14" s="79">
        <v>5</v>
      </c>
      <c r="K14" s="80">
        <v>23.4</v>
      </c>
      <c r="L14" s="81">
        <f t="shared" si="1"/>
        <v>99.21623931623931</v>
      </c>
      <c r="M14" s="82">
        <f t="shared" si="2"/>
        <v>20.8</v>
      </c>
      <c r="N14" s="83">
        <f t="shared" si="3"/>
        <v>23.7</v>
      </c>
      <c r="O14" s="84" t="str">
        <f t="shared" si="4"/>
        <v>27.8</v>
      </c>
      <c r="P14" s="77" t="s">
        <v>65</v>
      </c>
      <c r="Q14" s="76" t="s">
        <v>55</v>
      </c>
      <c r="R14" s="77" t="s">
        <v>45</v>
      </c>
      <c r="S14" s="74"/>
      <c r="T14" s="85" t="s">
        <v>56</v>
      </c>
      <c r="U14" s="86">
        <f t="shared" si="5"/>
        <v>112</v>
      </c>
      <c r="V14" s="87" t="str">
        <f t="shared" si="6"/>
        <v/>
      </c>
      <c r="W14" s="87">
        <f t="shared" si="7"/>
        <v>84</v>
      </c>
      <c r="X14" s="88" t="str">
        <f t="shared" si="8"/>
        <v>★3.0</v>
      </c>
      <c r="Z14" s="89">
        <v>910</v>
      </c>
      <c r="AA14" s="89"/>
      <c r="AB14" s="90">
        <f t="shared" si="9"/>
        <v>27.8</v>
      </c>
      <c r="AC14" s="91">
        <f t="shared" si="10"/>
        <v>84</v>
      </c>
      <c r="AD14" s="91" t="str">
        <f t="shared" si="11"/>
        <v>★3.0</v>
      </c>
      <c r="AE14" s="90" t="str">
        <f t="shared" si="12"/>
        <v/>
      </c>
      <c r="AF14" s="91" t="str">
        <f t="shared" si="13"/>
        <v/>
      </c>
      <c r="AG14" s="91" t="str">
        <f t="shared" si="14"/>
        <v/>
      </c>
      <c r="AH14" s="92"/>
    </row>
    <row r="15" spans="1:34" ht="24" customHeight="1">
      <c r="A15" s="93"/>
      <c r="B15" s="98"/>
      <c r="C15" s="99"/>
      <c r="D15" s="97" t="s">
        <v>66</v>
      </c>
      <c r="E15" s="75" t="s">
        <v>67</v>
      </c>
      <c r="F15" s="76" t="s">
        <v>64</v>
      </c>
      <c r="G15" s="77">
        <v>1.1970000000000001</v>
      </c>
      <c r="H15" s="76" t="s">
        <v>58</v>
      </c>
      <c r="I15" s="78" t="str">
        <f t="shared" si="0"/>
        <v>990</v>
      </c>
      <c r="J15" s="79">
        <v>5</v>
      </c>
      <c r="K15" s="80">
        <v>22</v>
      </c>
      <c r="L15" s="81">
        <f t="shared" si="1"/>
        <v>105.52999999999999</v>
      </c>
      <c r="M15" s="82">
        <f t="shared" si="2"/>
        <v>20.5</v>
      </c>
      <c r="N15" s="83">
        <f t="shared" si="3"/>
        <v>23.4</v>
      </c>
      <c r="O15" s="84" t="str">
        <f t="shared" si="4"/>
        <v>27.4</v>
      </c>
      <c r="P15" s="77" t="s">
        <v>65</v>
      </c>
      <c r="Q15" s="76" t="s">
        <v>55</v>
      </c>
      <c r="R15" s="77" t="s">
        <v>45</v>
      </c>
      <c r="S15" s="74"/>
      <c r="T15" s="85" t="s">
        <v>56</v>
      </c>
      <c r="U15" s="86">
        <f t="shared" si="5"/>
        <v>107</v>
      </c>
      <c r="V15" s="87" t="str">
        <f t="shared" si="6"/>
        <v/>
      </c>
      <c r="W15" s="87">
        <f t="shared" si="7"/>
        <v>80</v>
      </c>
      <c r="X15" s="88" t="str">
        <f t="shared" si="8"/>
        <v>★3.0</v>
      </c>
      <c r="Z15" s="89">
        <v>990</v>
      </c>
      <c r="AA15" s="89"/>
      <c r="AB15" s="90">
        <f t="shared" si="9"/>
        <v>27.4</v>
      </c>
      <c r="AC15" s="91">
        <f t="shared" si="10"/>
        <v>80</v>
      </c>
      <c r="AD15" s="91" t="str">
        <f t="shared" si="11"/>
        <v>★3.0</v>
      </c>
      <c r="AE15" s="90" t="str">
        <f t="shared" si="12"/>
        <v/>
      </c>
      <c r="AF15" s="91" t="str">
        <f t="shared" si="13"/>
        <v/>
      </c>
      <c r="AG15" s="91" t="str">
        <f t="shared" si="14"/>
        <v/>
      </c>
      <c r="AH15" s="92"/>
    </row>
    <row r="16" spans="1:34" ht="24" customHeight="1">
      <c r="A16" s="100"/>
      <c r="B16" s="101"/>
      <c r="C16" s="99"/>
      <c r="D16" s="74" t="s">
        <v>68</v>
      </c>
      <c r="E16" s="75" t="s">
        <v>69</v>
      </c>
      <c r="F16" s="76" t="s">
        <v>70</v>
      </c>
      <c r="G16" s="77">
        <v>1.371</v>
      </c>
      <c r="H16" s="76" t="s">
        <v>71</v>
      </c>
      <c r="I16" s="78" t="str">
        <f>IF(Z16="","",(IF(AA16-Z16&gt;0,CONCATENATE(TEXT(Z16,"#,##0"),"~",TEXT(AA16,"#,##0")),TEXT(Z16,"#,##0"))))</f>
        <v>970</v>
      </c>
      <c r="J16" s="79">
        <v>5</v>
      </c>
      <c r="K16" s="80">
        <v>17.600000000000001</v>
      </c>
      <c r="L16" s="81">
        <f>IF(K16&gt;0,1/K16*34.6*67.1,"")</f>
        <v>131.91249999999999</v>
      </c>
      <c r="M16" s="82">
        <f>IFERROR(VALUE(IF(Z16="","",(IF(Z16&gt;=2271,"7.4",IF(Z16&gt;=2101,"8.7",IF(Z16&gt;=1991,"9.4",IF(Z16&gt;=1871,"10.2",IF(Z16&gt;=1761,"11.1",IF(Z16&gt;=1651,"12.2",IF(Z16&gt;=1531,"13.2",IF(Z16&gt;=1421,"14.4",IF(Z16&gt;=1311,"15.8",IF(Z16&gt;=1196,"17.2",IF(Z16&gt;=1081,"18.7",IF(Z16&gt;=971,"20.5",IF(Z16&gt;=856,"20.8",IF(Z16&gt;=741,"21.0",IF(Z16&gt;=601,"21.8","22.5")))))))))))))))))),"")</f>
        <v>20.8</v>
      </c>
      <c r="N16" s="83">
        <f>IFERROR(VALUE(IF(Z16="","",(IF(Z16&gt;=2271,"10.6",IF(Z16&gt;=2101,"11.9",IF(Z16&gt;=1991,"12.7",IF(Z16&gt;=1871,"13.5",IF(Z16&gt;=1761,"14.4",IF(Z16&gt;=1651,"15.4",IF(Z16&gt;=1531,"16.5",IF(Z16&gt;=1421,"17.6",IF(Z16&gt;=1311,"19.0",IF(Z16&gt;=1196,"20.3",IF(Z16&gt;=1081,"21.8",IF(Z16&gt;=971,"23.4",IF(Z16&gt;=856,"23.7",IF(Z16&gt;=741,"24.5","24.6"))))))))))))))))),"")</f>
        <v>23.7</v>
      </c>
      <c r="O16" s="84" t="str">
        <f>IF(Z16="","",IF(AE16="",TEXT(AB16,"#,##0.0"),IF(AB16-AE16&gt;0,CONCATENATE(TEXT(AE16,"#,##0.0"),"~",TEXT(AB16,"#,##0.0")),TEXT(AB16,"#,##0.0"))))</f>
        <v>27.5</v>
      </c>
      <c r="P16" s="77" t="s">
        <v>72</v>
      </c>
      <c r="Q16" s="76" t="s">
        <v>73</v>
      </c>
      <c r="R16" s="77" t="s">
        <v>74</v>
      </c>
      <c r="S16" s="74" t="s">
        <v>75</v>
      </c>
      <c r="T16" s="102" t="s">
        <v>76</v>
      </c>
      <c r="U16" s="86" t="str">
        <f>IFERROR(IF(K16&lt;M16,"",(ROUNDDOWN(K16/M16*100,0))),"")</f>
        <v/>
      </c>
      <c r="V16" s="87" t="str">
        <f>IFERROR(IF(K16&lt;N16,"",(ROUNDDOWN(K16/N16*100,0))),"")</f>
        <v/>
      </c>
      <c r="W16" s="87">
        <f>IF(AC16&lt;55,"",IF(AA16="",AC16,IF(AF16-AC16&gt;0,CONCATENATE(AC16,"~",AF16),AC16)))</f>
        <v>64</v>
      </c>
      <c r="X16" s="88" t="str">
        <f>IF(AC16&lt;55,"",AD16)</f>
        <v>★1.0</v>
      </c>
      <c r="Z16" s="89">
        <v>970</v>
      </c>
      <c r="AA16" s="89"/>
      <c r="AB16" s="90">
        <f>IF(Z16="","",(ROUND(IF(Z16&gt;=2759,9.5,IF(Z16&lt;2759,(-2.47/1000000*Z16*Z16)-(8.52/10000*Z16)+30.65)),1)))</f>
        <v>27.5</v>
      </c>
      <c r="AC16" s="103">
        <f>IF(K16="","",ROUNDDOWN(K16/AB16*100,0))</f>
        <v>64</v>
      </c>
      <c r="AD16" s="103" t="str">
        <f>IF(AC16="","",IF(AC16&gt;=125,"★7.5",IF(AC16&gt;=120,"★7.0",IF(AC16&gt;=115,"★6.5",IF(AC16&gt;=110,"★6.0",IF(AC16&gt;=105,"★5.5",IF(AC16&gt;=100,"★5.0",IF(AC16&gt;=95,"★4.5",IF(AC16&gt;=90,"★4.0",IF(AC16&gt;=85,"★3.5",IF(AC16&gt;=80,"★3.0",IF(AC16&gt;=75,"★2.5",IF(AC16&gt;=70,"★2.0",IF(AC16&gt;=65,"★1.5",IF(AC16&gt;=60,"★1.0",IF(AC16&gt;=55,"★0.5"," "))))))))))))))))</f>
        <v>★1.0</v>
      </c>
      <c r="AE16" s="90" t="str">
        <f>IF(AA16="","",(ROUND(IF(AA16&gt;=2759,9.5,IF(AA16&lt;2759,(-2.47/1000000*AA16*AA16)-(8.52/10000*AA16)+30.65)),1)))</f>
        <v/>
      </c>
      <c r="AF16" s="103" t="str">
        <f>IF(AE16="","",IF(K16="","",ROUNDDOWN(K16/AE16*100,0)))</f>
        <v/>
      </c>
      <c r="AG16" s="103" t="str">
        <f>IF(AF16="","",IF(AF16&gt;=125,"★7.5",IF(AF16&gt;=120,"★7.0",IF(AF16&gt;=115,"★6.5",IF(AF16&gt;=110,"★6.0",IF(AF16&gt;=105,"★5.5",IF(AF16&gt;=100,"★5.0",IF(AF16&gt;=95,"★4.5",IF(AF16&gt;=90,"★4.0",IF(AF16&gt;=85,"★3.5",IF(AF16&gt;=80,"★3.0",IF(AF16&gt;=75,"★2.5",IF(AF16&gt;=70,"★2.0",IF(AF16&gt;=65,"★1.5",IF(AF16&gt;=60,"★1.0",IF(AF16&gt;=55,"★0.5"," "))))))))))))))))</f>
        <v/>
      </c>
      <c r="AH16" s="104"/>
    </row>
    <row r="17" spans="1:34" ht="24" customHeight="1">
      <c r="A17" s="100"/>
      <c r="B17" s="105"/>
      <c r="C17" s="95"/>
      <c r="D17" s="74" t="s">
        <v>68</v>
      </c>
      <c r="E17" s="75" t="s">
        <v>77</v>
      </c>
      <c r="F17" s="76" t="s">
        <v>70</v>
      </c>
      <c r="G17" s="77">
        <v>1.371</v>
      </c>
      <c r="H17" s="76" t="s">
        <v>78</v>
      </c>
      <c r="I17" s="78" t="str">
        <f>IF(Z17="","",(IF(AA17-Z17&gt;0,CONCATENATE(TEXT(Z17,"#,##0"),"~",TEXT(AA17,"#,##0")),TEXT(Z17,"#,##0"))))</f>
        <v>990</v>
      </c>
      <c r="J17" s="79">
        <v>5</v>
      </c>
      <c r="K17" s="80">
        <v>16.600000000000001</v>
      </c>
      <c r="L17" s="81">
        <f>IF(K17&gt;0,1/K17*34.6*67.1,"")</f>
        <v>139.85903614457828</v>
      </c>
      <c r="M17" s="82">
        <f>IFERROR(VALUE(IF(Z17="","",(IF(Z17&gt;=2271,"7.4",IF(Z17&gt;=2101,"8.7",IF(Z17&gt;=1991,"9.4",IF(Z17&gt;=1871,"10.2",IF(Z17&gt;=1761,"11.1",IF(Z17&gt;=1651,"12.2",IF(Z17&gt;=1531,"13.2",IF(Z17&gt;=1421,"14.4",IF(Z17&gt;=1311,"15.8",IF(Z17&gt;=1196,"17.2",IF(Z17&gt;=1081,"18.7",IF(Z17&gt;=971,"20.5",IF(Z17&gt;=856,"20.8",IF(Z17&gt;=741,"21.0",IF(Z17&gt;=601,"21.8","22.5")))))))))))))))))),"")</f>
        <v>20.5</v>
      </c>
      <c r="N17" s="83">
        <f>IFERROR(VALUE(IF(Z17="","",(IF(Z17&gt;=2271,"10.6",IF(Z17&gt;=2101,"11.9",IF(Z17&gt;=1991,"12.7",IF(Z17&gt;=1871,"13.5",IF(Z17&gt;=1761,"14.4",IF(Z17&gt;=1651,"15.4",IF(Z17&gt;=1531,"16.5",IF(Z17&gt;=1421,"17.6",IF(Z17&gt;=1311,"19.0",IF(Z17&gt;=1196,"20.3",IF(Z17&gt;=1081,"21.8",IF(Z17&gt;=971,"23.4",IF(Z17&gt;=856,"23.7",IF(Z17&gt;=741,"24.5","24.6"))))))))))))))))),"")</f>
        <v>23.4</v>
      </c>
      <c r="O17" s="84" t="str">
        <f>IF(Z17="","",IF(AE17="",TEXT(AB17,"#,##0.0"),IF(AB17-AE17&gt;0,CONCATENATE(TEXT(AE17,"#,##0.0"),"~",TEXT(AB17,"#,##0.0")),TEXT(AB17,"#,##0.0"))))</f>
        <v>27.4</v>
      </c>
      <c r="P17" s="77" t="s">
        <v>72</v>
      </c>
      <c r="Q17" s="76" t="s">
        <v>73</v>
      </c>
      <c r="R17" s="77" t="s">
        <v>74</v>
      </c>
      <c r="S17" s="74" t="s">
        <v>75</v>
      </c>
      <c r="T17" s="102" t="s">
        <v>76</v>
      </c>
      <c r="U17" s="86" t="str">
        <f>IFERROR(IF(K17&lt;M17,"",(ROUNDDOWN(K17/M17*100,0))),"")</f>
        <v/>
      </c>
      <c r="V17" s="87" t="str">
        <f>IFERROR(IF(K17&lt;N17,"",(ROUNDDOWN(K17/N17*100,0))),"")</f>
        <v/>
      </c>
      <c r="W17" s="87">
        <f>IF(AC17&lt;55,"",IF(AA17="",AC17,IF(AF17-AC17&gt;0,CONCATENATE(AC17,"~",AF17),AC17)))</f>
        <v>60</v>
      </c>
      <c r="X17" s="88" t="str">
        <f>IF(AC17&lt;55,"",AD17)</f>
        <v>★1.0</v>
      </c>
      <c r="Z17" s="89">
        <v>990</v>
      </c>
      <c r="AA17" s="89"/>
      <c r="AB17" s="90">
        <f>IF(Z17="","",(ROUND(IF(Z17&gt;=2759,9.5,IF(Z17&lt;2759,(-2.47/1000000*Z17*Z17)-(8.52/10000*Z17)+30.65)),1)))</f>
        <v>27.4</v>
      </c>
      <c r="AC17" s="103">
        <f>IF(K17="","",ROUNDDOWN(K17/AB17*100,0))</f>
        <v>60</v>
      </c>
      <c r="AD17" s="103" t="str">
        <f>IF(AC17="","",IF(AC17&gt;=125,"★7.5",IF(AC17&gt;=120,"★7.0",IF(AC17&gt;=115,"★6.5",IF(AC17&gt;=110,"★6.0",IF(AC17&gt;=105,"★5.5",IF(AC17&gt;=100,"★5.0",IF(AC17&gt;=95,"★4.5",IF(AC17&gt;=90,"★4.0",IF(AC17&gt;=85,"★3.5",IF(AC17&gt;=80,"★3.0",IF(AC17&gt;=75,"★2.5",IF(AC17&gt;=70,"★2.0",IF(AC17&gt;=65,"★1.5",IF(AC17&gt;=60,"★1.0",IF(AC17&gt;=55,"★0.5"," "))))))))))))))))</f>
        <v>★1.0</v>
      </c>
      <c r="AE17" s="90" t="str">
        <f>IF(AA17="","",(ROUND(IF(AA17&gt;=2759,9.5,IF(AA17&lt;2759,(-2.47/1000000*AA17*AA17)-(8.52/10000*AA17)+30.65)),1)))</f>
        <v/>
      </c>
      <c r="AF17" s="103" t="str">
        <f>IF(AE17="","",IF(K17="","",ROUNDDOWN(K17/AE17*100,0)))</f>
        <v/>
      </c>
      <c r="AG17" s="103" t="str">
        <f>IF(AF17="","",IF(AF17&gt;=125,"★7.5",IF(AF17&gt;=120,"★7.0",IF(AF17&gt;=115,"★6.5",IF(AF17&gt;=110,"★6.0",IF(AF17&gt;=105,"★5.5",IF(AF17&gt;=100,"★5.0",IF(AF17&gt;=95,"★4.5",IF(AF17&gt;=90,"★4.0",IF(AF17&gt;=85,"★3.5",IF(AF17&gt;=80,"★3.0",IF(AF17&gt;=75,"★2.5",IF(AF17&gt;=70,"★2.0",IF(AF17&gt;=65,"★1.5",IF(AF17&gt;=60,"★1.0",IF(AF17&gt;=55,"★0.5"," "))))))))))))))))</f>
        <v/>
      </c>
      <c r="AH17" s="104"/>
    </row>
    <row r="18" spans="1:34" ht="24" customHeight="1">
      <c r="A18" s="93"/>
      <c r="B18" s="98"/>
      <c r="C18" s="106" t="s">
        <v>79</v>
      </c>
      <c r="D18" s="97" t="s">
        <v>80</v>
      </c>
      <c r="E18" s="75" t="s">
        <v>116</v>
      </c>
      <c r="F18" s="76" t="s">
        <v>52</v>
      </c>
      <c r="G18" s="77">
        <v>1.1970000000000001</v>
      </c>
      <c r="H18" s="76" t="s">
        <v>81</v>
      </c>
      <c r="I18" s="78" t="str">
        <f t="shared" ref="I18:I25" si="15">IF(Z18="","",(IF(AA18-Z18&gt;0,CONCATENATE(TEXT(Z18,"#,##0"),"~",TEXT(AA18,"#,##0")),TEXT(Z18,"#,##0"))))</f>
        <v>1,000~1,030</v>
      </c>
      <c r="J18" s="79">
        <v>5</v>
      </c>
      <c r="K18" s="112">
        <v>22</v>
      </c>
      <c r="L18" s="113">
        <f t="shared" ref="L18:L25" si="16">IF(K18&gt;0,1/K18*34.6*67.1,"")</f>
        <v>105.52999999999999</v>
      </c>
      <c r="M18" s="82">
        <f t="shared" ref="M18:M25" si="17">IFERROR(VALUE(IF(Z18="","",(IF(Z18&gt;=2271,"7.4",IF(Z18&gt;=2101,"8.7",IF(Z18&gt;=1991,"9.4",IF(Z18&gt;=1871,"10.2",IF(Z18&gt;=1761,"11.1",IF(Z18&gt;=1651,"12.2",IF(Z18&gt;=1531,"13.2",IF(Z18&gt;=1421,"14.4",IF(Z18&gt;=1311,"15.8",IF(Z18&gt;=1196,"17.2",IF(Z18&gt;=1081,"18.7",IF(Z18&gt;=971,"20.5",IF(Z18&gt;=856,"20.8",IF(Z18&gt;=741,"21.0",IF(Z18&gt;=601,"21.8","22.5")))))))))))))))))),"")</f>
        <v>20.5</v>
      </c>
      <c r="N18" s="83">
        <f t="shared" ref="N18:N25" si="18">IFERROR(VALUE(IF(Z18="","",(IF(Z18&gt;=2271,"10.6",IF(Z18&gt;=2101,"11.9",IF(Z18&gt;=1991,"12.7",IF(Z18&gt;=1871,"13.5",IF(Z18&gt;=1761,"14.4",IF(Z18&gt;=1651,"15.4",IF(Z18&gt;=1531,"16.5",IF(Z18&gt;=1421,"17.6",IF(Z18&gt;=1311,"19.0",IF(Z18&gt;=1196,"20.3",IF(Z18&gt;=1081,"21.8",IF(Z18&gt;=971,"23.4",IF(Z18&gt;=856,"23.7",IF(Z18&gt;=741,"24.5","24.6"))))))))))))))))),"")</f>
        <v>23.4</v>
      </c>
      <c r="O18" s="84" t="str">
        <f>IF(Z18="","",IF(AE18="",TEXT(AB18,"#,##0.0"),IF(AB18-AE18&gt;0,CONCATENATE(TEXT(AE18,"#,##0.0"),"~",TEXT(AB18,"#,##0.0")),TEXT(AB18,"#,##0.0"))))</f>
        <v>27.2~27.3</v>
      </c>
      <c r="P18" s="77" t="s">
        <v>62</v>
      </c>
      <c r="Q18" s="76" t="s">
        <v>82</v>
      </c>
      <c r="R18" s="77" t="s">
        <v>45</v>
      </c>
      <c r="S18" s="74"/>
      <c r="T18" s="85" t="s">
        <v>56</v>
      </c>
      <c r="U18" s="86">
        <f t="shared" ref="U18:U25" si="19">IFERROR(IF(K18&lt;M18,"",(ROUNDDOWN(K18/M18*100,0))),"")</f>
        <v>107</v>
      </c>
      <c r="V18" s="87" t="str">
        <f t="shared" ref="V18:V25" si="20">IFERROR(IF(K18&lt;N18,"",(ROUNDDOWN(K18/N18*100,0))),"")</f>
        <v/>
      </c>
      <c r="W18" s="87">
        <f t="shared" ref="W18:W25" si="21">IF(AC18&lt;55,"",IF(AA18="",AC18,IF(AF18-AC18&gt;0,CONCATENATE(AC18,"~",AF18),AC18)))</f>
        <v>80</v>
      </c>
      <c r="X18" s="88" t="str">
        <f t="shared" ref="X18:X25" si="22">IF(AC18&lt;55,"",AD18)</f>
        <v>★3.0</v>
      </c>
      <c r="Z18" s="89">
        <v>1000</v>
      </c>
      <c r="AA18" s="89">
        <v>1030</v>
      </c>
      <c r="AB18" s="90">
        <f t="shared" ref="AB18:AB25" si="23">IF(Z18="","",(ROUND(IF(Z18&gt;=2759,9.5,IF(Z18&lt;2759,(-2.47/1000000*Z18*Z18)-(8.52/10000*Z18)+30.65)),1)))</f>
        <v>27.3</v>
      </c>
      <c r="AC18" s="91">
        <f t="shared" ref="AC18:AC25" si="24">IF(K18="","",ROUNDDOWN(K18/AB18*100,0))</f>
        <v>80</v>
      </c>
      <c r="AD18" s="91" t="str">
        <f t="shared" ref="AD18:AD25" si="25">IF(AC18="","",IF(AC18&gt;=125,"★7.5",IF(AC18&gt;=120,"★7.0",IF(AC18&gt;=115,"★6.5",IF(AC18&gt;=110,"★6.0",IF(AC18&gt;=105,"★5.5",IF(AC18&gt;=100,"★5.0",IF(AC18&gt;=95,"★4.5",IF(AC18&gt;=90,"★4.0",IF(AC18&gt;=85,"★3.5",IF(AC18&gt;=80,"★3.0",IF(AC18&gt;=75,"★2.5",IF(AC18&gt;=70,"★2.0",IF(AC18&gt;=65,"★1.5",IF(AC18&gt;=60,"★1.0",IF(AC18&gt;=55,"★0.5"," "))))))))))))))))</f>
        <v>★3.0</v>
      </c>
      <c r="AE18" s="90">
        <f t="shared" ref="AE18:AE25" si="26">IF(AA18="","",(ROUND(IF(AA18&gt;=2759,9.5,IF(AA18&lt;2759,(-2.47/1000000*AA18*AA18)-(8.52/10000*AA18)+30.65)),1)))</f>
        <v>27.2</v>
      </c>
      <c r="AF18" s="91">
        <f t="shared" ref="AF18:AF25" si="27">IF(AE18="","",IF(K18="","",ROUNDDOWN(K18/AE18*100,0)))</f>
        <v>80</v>
      </c>
      <c r="AG18" s="91" t="str">
        <f t="shared" ref="AG18:AG25" si="28">IF(AF18="","",IF(AF18&gt;=125,"★7.5",IF(AF18&gt;=120,"★7.0",IF(AF18&gt;=115,"★6.5",IF(AF18&gt;=110,"★6.0",IF(AF18&gt;=105,"★5.5",IF(AF18&gt;=100,"★5.0",IF(AF18&gt;=95,"★4.5",IF(AF18&gt;=90,"★4.0",IF(AF18&gt;=85,"★3.5",IF(AF18&gt;=80,"★3.0",IF(AF18&gt;=75,"★2.5",IF(AF18&gt;=70,"★2.0",IF(AF18&gt;=65,"★1.5",IF(AF18&gt;=60,"★1.0",IF(AF18&gt;=55,"★0.5"," "))))))))))))))))</f>
        <v>★3.0</v>
      </c>
      <c r="AH18" s="92"/>
    </row>
    <row r="19" spans="1:34" ht="24" customHeight="1">
      <c r="A19" s="93"/>
      <c r="B19" s="98"/>
      <c r="C19" s="99"/>
      <c r="D19" s="97" t="s">
        <v>80</v>
      </c>
      <c r="E19" s="75" t="s">
        <v>117</v>
      </c>
      <c r="F19" s="76" t="s">
        <v>52</v>
      </c>
      <c r="G19" s="77">
        <v>1.1970000000000001</v>
      </c>
      <c r="H19" s="76" t="s">
        <v>81</v>
      </c>
      <c r="I19" s="78" t="str">
        <f t="shared" si="15"/>
        <v>1,040~1,070</v>
      </c>
      <c r="J19" s="79">
        <v>5</v>
      </c>
      <c r="K19" s="80">
        <v>20.7</v>
      </c>
      <c r="L19" s="81">
        <f t="shared" si="16"/>
        <v>112.15748792270531</v>
      </c>
      <c r="M19" s="82">
        <f t="shared" si="17"/>
        <v>20.5</v>
      </c>
      <c r="N19" s="83">
        <f t="shared" si="18"/>
        <v>23.4</v>
      </c>
      <c r="O19" s="84" t="str">
        <f>IF(Z19="","",IF(AE19="",TEXT(AB19,"#,##0.0"),IF(AB19-AE19&gt;0,CONCATENATE(TEXT(AE19,"#,##0.0"),"~",TEXT(AB19,"#,##0.0")),TEXT(AB19,"#,##0.0"))))</f>
        <v>26.9~27.1</v>
      </c>
      <c r="P19" s="77" t="s">
        <v>62</v>
      </c>
      <c r="Q19" s="76" t="s">
        <v>82</v>
      </c>
      <c r="R19" s="77" t="s">
        <v>48</v>
      </c>
      <c r="S19" s="74"/>
      <c r="T19" s="85" t="s">
        <v>56</v>
      </c>
      <c r="U19" s="86">
        <f t="shared" si="19"/>
        <v>100</v>
      </c>
      <c r="V19" s="87" t="str">
        <f t="shared" si="20"/>
        <v/>
      </c>
      <c r="W19" s="87">
        <f t="shared" si="21"/>
        <v>76</v>
      </c>
      <c r="X19" s="88" t="str">
        <f t="shared" si="22"/>
        <v>★2.5</v>
      </c>
      <c r="Z19" s="89">
        <v>1040</v>
      </c>
      <c r="AA19" s="89">
        <v>1070</v>
      </c>
      <c r="AB19" s="90">
        <f t="shared" si="23"/>
        <v>27.1</v>
      </c>
      <c r="AC19" s="91">
        <f t="shared" si="24"/>
        <v>76</v>
      </c>
      <c r="AD19" s="91" t="str">
        <f t="shared" si="25"/>
        <v>★2.5</v>
      </c>
      <c r="AE19" s="90">
        <f t="shared" si="26"/>
        <v>26.9</v>
      </c>
      <c r="AF19" s="91">
        <f t="shared" si="27"/>
        <v>76</v>
      </c>
      <c r="AG19" s="91" t="str">
        <f t="shared" si="28"/>
        <v>★2.5</v>
      </c>
      <c r="AH19" s="92"/>
    </row>
    <row r="20" spans="1:34" ht="24" customHeight="1">
      <c r="A20" s="93"/>
      <c r="B20" s="72"/>
      <c r="C20" s="73" t="s">
        <v>83</v>
      </c>
      <c r="D20" s="97" t="s">
        <v>84</v>
      </c>
      <c r="E20" s="75" t="s">
        <v>85</v>
      </c>
      <c r="F20" s="76" t="s">
        <v>86</v>
      </c>
      <c r="G20" s="77" t="s">
        <v>87</v>
      </c>
      <c r="H20" s="76" t="s">
        <v>88</v>
      </c>
      <c r="I20" s="78" t="str">
        <f t="shared" si="15"/>
        <v>1,080</v>
      </c>
      <c r="J20" s="79">
        <v>4</v>
      </c>
      <c r="K20" s="80">
        <v>15.4</v>
      </c>
      <c r="L20" s="81">
        <f t="shared" si="16"/>
        <v>150.75714285714284</v>
      </c>
      <c r="M20" s="82">
        <f t="shared" si="17"/>
        <v>20.5</v>
      </c>
      <c r="N20" s="83">
        <f t="shared" si="18"/>
        <v>23.4</v>
      </c>
      <c r="O20" s="84" t="str">
        <f t="shared" ref="O20:O25" si="29">IF(Z20="","",IF(AE20="",TEXT(AB20,"#,##0.0"),IF(AB20-AE20&gt;0,CONCATENATE(TEXT(AE20,"#,##0.0"),"~",TEXT(AB20,"#,##0.0")),TEXT(AB20,"#,##0.0"))))</f>
        <v>26.8</v>
      </c>
      <c r="P20" s="77" t="s">
        <v>89</v>
      </c>
      <c r="Q20" s="76" t="s">
        <v>73</v>
      </c>
      <c r="R20" s="77" t="s">
        <v>90</v>
      </c>
      <c r="S20" s="74"/>
      <c r="T20" s="85"/>
      <c r="U20" s="86" t="str">
        <f t="shared" si="19"/>
        <v/>
      </c>
      <c r="V20" s="87" t="str">
        <f t="shared" si="20"/>
        <v/>
      </c>
      <c r="W20" s="87">
        <f t="shared" si="21"/>
        <v>57</v>
      </c>
      <c r="X20" s="88" t="str">
        <f t="shared" si="22"/>
        <v>★0.5</v>
      </c>
      <c r="Z20" s="89">
        <v>1080</v>
      </c>
      <c r="AA20" s="89"/>
      <c r="AB20" s="90">
        <f t="shared" si="23"/>
        <v>26.8</v>
      </c>
      <c r="AC20" s="91">
        <f t="shared" si="24"/>
        <v>57</v>
      </c>
      <c r="AD20" s="91" t="str">
        <f t="shared" si="25"/>
        <v>★0.5</v>
      </c>
      <c r="AE20" s="90" t="str">
        <f t="shared" si="26"/>
        <v/>
      </c>
      <c r="AF20" s="91" t="str">
        <f t="shared" si="27"/>
        <v/>
      </c>
      <c r="AG20" s="91" t="str">
        <f t="shared" si="28"/>
        <v/>
      </c>
      <c r="AH20" s="92"/>
    </row>
    <row r="21" spans="1:34" ht="24" customHeight="1">
      <c r="A21" s="93"/>
      <c r="B21" s="94"/>
      <c r="C21" s="95"/>
      <c r="D21" s="97" t="s">
        <v>84</v>
      </c>
      <c r="E21" s="75" t="s">
        <v>91</v>
      </c>
      <c r="F21" s="76" t="s">
        <v>86</v>
      </c>
      <c r="G21" s="77" t="s">
        <v>87</v>
      </c>
      <c r="H21" s="76" t="s">
        <v>92</v>
      </c>
      <c r="I21" s="78" t="str">
        <f t="shared" si="15"/>
        <v>1,090</v>
      </c>
      <c r="J21" s="79">
        <v>4</v>
      </c>
      <c r="K21" s="80">
        <v>14.3</v>
      </c>
      <c r="L21" s="81">
        <f t="shared" si="16"/>
        <v>162.35384615384615</v>
      </c>
      <c r="M21" s="82">
        <f t="shared" si="17"/>
        <v>18.7</v>
      </c>
      <c r="N21" s="83">
        <f t="shared" si="18"/>
        <v>21.8</v>
      </c>
      <c r="O21" s="84" t="str">
        <f t="shared" si="29"/>
        <v>26.8</v>
      </c>
      <c r="P21" s="77" t="s">
        <v>89</v>
      </c>
      <c r="Q21" s="76" t="s">
        <v>73</v>
      </c>
      <c r="R21" s="77" t="s">
        <v>90</v>
      </c>
      <c r="S21" s="74"/>
      <c r="T21" s="85"/>
      <c r="U21" s="86" t="str">
        <f t="shared" si="19"/>
        <v/>
      </c>
      <c r="V21" s="87" t="str">
        <f t="shared" si="20"/>
        <v/>
      </c>
      <c r="W21" s="87" t="str">
        <f t="shared" si="21"/>
        <v/>
      </c>
      <c r="X21" s="88" t="str">
        <f t="shared" si="22"/>
        <v/>
      </c>
      <c r="Z21" s="89">
        <v>1090</v>
      </c>
      <c r="AA21" s="89"/>
      <c r="AB21" s="90">
        <f t="shared" si="23"/>
        <v>26.8</v>
      </c>
      <c r="AC21" s="91">
        <f t="shared" si="24"/>
        <v>53</v>
      </c>
      <c r="AD21" s="91" t="str">
        <f t="shared" si="25"/>
        <v xml:space="preserve"> </v>
      </c>
      <c r="AE21" s="90" t="str">
        <f t="shared" si="26"/>
        <v/>
      </c>
      <c r="AF21" s="91" t="str">
        <f t="shared" si="27"/>
        <v/>
      </c>
      <c r="AG21" s="91" t="str">
        <f t="shared" si="28"/>
        <v/>
      </c>
      <c r="AH21" s="92"/>
    </row>
    <row r="22" spans="1:34" ht="24" customHeight="1">
      <c r="A22" s="93"/>
      <c r="B22" s="72" t="s">
        <v>93</v>
      </c>
      <c r="C22" s="73" t="s">
        <v>94</v>
      </c>
      <c r="D22" s="97" t="s">
        <v>95</v>
      </c>
      <c r="E22" s="75" t="s">
        <v>96</v>
      </c>
      <c r="F22" s="76" t="s">
        <v>97</v>
      </c>
      <c r="G22" s="77">
        <v>1.7969999999999999</v>
      </c>
      <c r="H22" s="76" t="s">
        <v>98</v>
      </c>
      <c r="I22" s="78" t="str">
        <f t="shared" si="15"/>
        <v>1,650</v>
      </c>
      <c r="J22" s="79">
        <v>7</v>
      </c>
      <c r="K22" s="80">
        <v>23.2</v>
      </c>
      <c r="L22" s="81">
        <f t="shared" si="16"/>
        <v>100.07155172413793</v>
      </c>
      <c r="M22" s="82">
        <f t="shared" si="17"/>
        <v>13.2</v>
      </c>
      <c r="N22" s="83">
        <f t="shared" si="18"/>
        <v>16.5</v>
      </c>
      <c r="O22" s="84" t="str">
        <f t="shared" si="29"/>
        <v>22.5</v>
      </c>
      <c r="P22" s="77" t="s">
        <v>99</v>
      </c>
      <c r="Q22" s="76" t="s">
        <v>82</v>
      </c>
      <c r="R22" s="77" t="s">
        <v>74</v>
      </c>
      <c r="S22" s="74"/>
      <c r="T22" s="85" t="s">
        <v>100</v>
      </c>
      <c r="U22" s="86">
        <f t="shared" si="19"/>
        <v>175</v>
      </c>
      <c r="V22" s="87">
        <f t="shared" si="20"/>
        <v>140</v>
      </c>
      <c r="W22" s="87">
        <f t="shared" si="21"/>
        <v>103</v>
      </c>
      <c r="X22" s="88" t="str">
        <f t="shared" si="22"/>
        <v>★5.0</v>
      </c>
      <c r="Z22" s="89">
        <v>1650</v>
      </c>
      <c r="AA22" s="89"/>
      <c r="AB22" s="90">
        <f t="shared" si="23"/>
        <v>22.5</v>
      </c>
      <c r="AC22" s="91">
        <f t="shared" si="24"/>
        <v>103</v>
      </c>
      <c r="AD22" s="91" t="str">
        <f t="shared" si="25"/>
        <v>★5.0</v>
      </c>
      <c r="AE22" s="90" t="str">
        <f t="shared" si="26"/>
        <v/>
      </c>
      <c r="AF22" s="91" t="str">
        <f t="shared" si="27"/>
        <v/>
      </c>
      <c r="AG22" s="91" t="str">
        <f t="shared" si="28"/>
        <v/>
      </c>
      <c r="AH22" s="92"/>
    </row>
    <row r="23" spans="1:34" ht="24" customHeight="1">
      <c r="A23" s="93"/>
      <c r="B23" s="98"/>
      <c r="C23" s="99"/>
      <c r="D23" s="97" t="s">
        <v>101</v>
      </c>
      <c r="E23" s="75" t="s">
        <v>96</v>
      </c>
      <c r="F23" s="76" t="s">
        <v>102</v>
      </c>
      <c r="G23" s="77">
        <v>1.7969999999999999</v>
      </c>
      <c r="H23" s="76" t="s">
        <v>98</v>
      </c>
      <c r="I23" s="78" t="str">
        <f t="shared" si="15"/>
        <v>1,700</v>
      </c>
      <c r="J23" s="79">
        <v>7</v>
      </c>
      <c r="K23" s="80">
        <v>22</v>
      </c>
      <c r="L23" s="81">
        <f t="shared" si="16"/>
        <v>105.52999999999999</v>
      </c>
      <c r="M23" s="82">
        <f t="shared" si="17"/>
        <v>12.2</v>
      </c>
      <c r="N23" s="83">
        <f t="shared" si="18"/>
        <v>15.4</v>
      </c>
      <c r="O23" s="84" t="str">
        <f t="shared" si="29"/>
        <v>22.1</v>
      </c>
      <c r="P23" s="77" t="s">
        <v>99</v>
      </c>
      <c r="Q23" s="76" t="s">
        <v>82</v>
      </c>
      <c r="R23" s="77" t="s">
        <v>90</v>
      </c>
      <c r="S23" s="74"/>
      <c r="T23" s="85" t="s">
        <v>100</v>
      </c>
      <c r="U23" s="86">
        <f t="shared" si="19"/>
        <v>180</v>
      </c>
      <c r="V23" s="87">
        <f t="shared" si="20"/>
        <v>142</v>
      </c>
      <c r="W23" s="87">
        <f t="shared" si="21"/>
        <v>99</v>
      </c>
      <c r="X23" s="88" t="str">
        <f t="shared" si="22"/>
        <v>★4.5</v>
      </c>
      <c r="Z23" s="89">
        <v>1700</v>
      </c>
      <c r="AA23" s="89"/>
      <c r="AB23" s="90">
        <f t="shared" si="23"/>
        <v>22.1</v>
      </c>
      <c r="AC23" s="91">
        <f t="shared" si="24"/>
        <v>99</v>
      </c>
      <c r="AD23" s="91" t="str">
        <f t="shared" si="25"/>
        <v>★4.5</v>
      </c>
      <c r="AE23" s="90" t="str">
        <f t="shared" si="26"/>
        <v/>
      </c>
      <c r="AF23" s="91" t="str">
        <f t="shared" si="27"/>
        <v/>
      </c>
      <c r="AG23" s="91" t="str">
        <f t="shared" si="28"/>
        <v/>
      </c>
      <c r="AH23" s="92"/>
    </row>
    <row r="24" spans="1:34" ht="24" customHeight="1">
      <c r="A24" s="93"/>
      <c r="B24" s="98"/>
      <c r="C24" s="99"/>
      <c r="D24" s="97" t="s">
        <v>103</v>
      </c>
      <c r="E24" s="75" t="s">
        <v>96</v>
      </c>
      <c r="F24" s="76" t="s">
        <v>104</v>
      </c>
      <c r="G24" s="77">
        <v>1.986</v>
      </c>
      <c r="H24" s="76" t="s">
        <v>81</v>
      </c>
      <c r="I24" s="78" t="str">
        <f t="shared" si="15"/>
        <v>1,620</v>
      </c>
      <c r="J24" s="79">
        <v>8</v>
      </c>
      <c r="K24" s="80">
        <v>15.1</v>
      </c>
      <c r="L24" s="81">
        <f t="shared" si="16"/>
        <v>153.75231788079469</v>
      </c>
      <c r="M24" s="82">
        <f t="shared" si="17"/>
        <v>13.2</v>
      </c>
      <c r="N24" s="83">
        <f t="shared" si="18"/>
        <v>16.5</v>
      </c>
      <c r="O24" s="84" t="str">
        <f t="shared" si="29"/>
        <v>22.8</v>
      </c>
      <c r="P24" s="77" t="s">
        <v>105</v>
      </c>
      <c r="Q24" s="76" t="s">
        <v>82</v>
      </c>
      <c r="R24" s="77" t="s">
        <v>74</v>
      </c>
      <c r="S24" s="74"/>
      <c r="T24" s="85" t="s">
        <v>100</v>
      </c>
      <c r="U24" s="86">
        <f t="shared" si="19"/>
        <v>114</v>
      </c>
      <c r="V24" s="87" t="str">
        <f t="shared" si="20"/>
        <v/>
      </c>
      <c r="W24" s="87">
        <f t="shared" si="21"/>
        <v>66</v>
      </c>
      <c r="X24" s="88" t="str">
        <f t="shared" si="22"/>
        <v>★1.5</v>
      </c>
      <c r="Z24" s="89">
        <v>1620</v>
      </c>
      <c r="AA24" s="89"/>
      <c r="AB24" s="90">
        <f t="shared" si="23"/>
        <v>22.8</v>
      </c>
      <c r="AC24" s="91">
        <f t="shared" si="24"/>
        <v>66</v>
      </c>
      <c r="AD24" s="91" t="str">
        <f t="shared" si="25"/>
        <v>★1.5</v>
      </c>
      <c r="AE24" s="90" t="str">
        <f t="shared" si="26"/>
        <v/>
      </c>
      <c r="AF24" s="91" t="str">
        <f t="shared" si="27"/>
        <v/>
      </c>
      <c r="AG24" s="91" t="str">
        <f t="shared" si="28"/>
        <v/>
      </c>
      <c r="AH24" s="92"/>
    </row>
    <row r="25" spans="1:34" ht="24" customHeight="1" thickBot="1">
      <c r="A25" s="107"/>
      <c r="B25" s="94"/>
      <c r="C25" s="95"/>
      <c r="D25" s="97" t="s">
        <v>106</v>
      </c>
      <c r="E25" s="75" t="s">
        <v>96</v>
      </c>
      <c r="F25" s="76" t="s">
        <v>104</v>
      </c>
      <c r="G25" s="77">
        <v>1.986</v>
      </c>
      <c r="H25" s="76" t="s">
        <v>81</v>
      </c>
      <c r="I25" s="78" t="str">
        <f t="shared" si="15"/>
        <v>1,690</v>
      </c>
      <c r="J25" s="79">
        <v>8</v>
      </c>
      <c r="K25" s="108">
        <v>14.3</v>
      </c>
      <c r="L25" s="109">
        <f t="shared" si="16"/>
        <v>162.35384615384615</v>
      </c>
      <c r="M25" s="82">
        <f t="shared" si="17"/>
        <v>12.2</v>
      </c>
      <c r="N25" s="83">
        <f t="shared" si="18"/>
        <v>15.4</v>
      </c>
      <c r="O25" s="84" t="str">
        <f t="shared" si="29"/>
        <v>22.2</v>
      </c>
      <c r="P25" s="77" t="s">
        <v>105</v>
      </c>
      <c r="Q25" s="76" t="s">
        <v>82</v>
      </c>
      <c r="R25" s="77" t="s">
        <v>90</v>
      </c>
      <c r="S25" s="74"/>
      <c r="T25" s="85" t="s">
        <v>100</v>
      </c>
      <c r="U25" s="86">
        <f t="shared" si="19"/>
        <v>117</v>
      </c>
      <c r="V25" s="87" t="str">
        <f t="shared" si="20"/>
        <v/>
      </c>
      <c r="W25" s="87">
        <f t="shared" si="21"/>
        <v>64</v>
      </c>
      <c r="X25" s="88" t="str">
        <f t="shared" si="22"/>
        <v>★1.0</v>
      </c>
      <c r="Z25" s="89">
        <v>1690</v>
      </c>
      <c r="AA25" s="89"/>
      <c r="AB25" s="90">
        <f t="shared" si="23"/>
        <v>22.2</v>
      </c>
      <c r="AC25" s="91">
        <f t="shared" si="24"/>
        <v>64</v>
      </c>
      <c r="AD25" s="91" t="str">
        <f t="shared" si="25"/>
        <v>★1.0</v>
      </c>
      <c r="AE25" s="90" t="str">
        <f t="shared" si="26"/>
        <v/>
      </c>
      <c r="AF25" s="91" t="str">
        <f t="shared" si="27"/>
        <v/>
      </c>
      <c r="AG25" s="91" t="str">
        <f t="shared" si="28"/>
        <v/>
      </c>
      <c r="AH25" s="92"/>
    </row>
    <row r="26" spans="1:34">
      <c r="E26" s="2"/>
    </row>
    <row r="27" spans="1:34">
      <c r="B27" s="2" t="s">
        <v>107</v>
      </c>
      <c r="E27" s="2"/>
    </row>
    <row r="28" spans="1:34">
      <c r="B28" s="2" t="s">
        <v>108</v>
      </c>
      <c r="E28" s="2"/>
    </row>
    <row r="29" spans="1:34">
      <c r="B29" s="2" t="s">
        <v>109</v>
      </c>
      <c r="E29" s="2"/>
    </row>
    <row r="30" spans="1:34">
      <c r="B30" s="2" t="s">
        <v>110</v>
      </c>
      <c r="E30" s="2"/>
    </row>
    <row r="31" spans="1:34">
      <c r="B31" s="2" t="s">
        <v>111</v>
      </c>
      <c r="E31" s="2"/>
    </row>
    <row r="32" spans="1:34">
      <c r="B32" s="2" t="s">
        <v>112</v>
      </c>
      <c r="E32" s="2"/>
    </row>
    <row r="33" spans="2:5">
      <c r="B33" s="2" t="s">
        <v>113</v>
      </c>
      <c r="E33" s="2"/>
    </row>
    <row r="34" spans="2:5">
      <c r="B34" s="2" t="s">
        <v>114</v>
      </c>
      <c r="E34" s="2"/>
    </row>
    <row r="35" spans="2:5">
      <c r="B35" s="2" t="s">
        <v>115</v>
      </c>
      <c r="E35" s="2"/>
    </row>
  </sheetData>
  <sheetProtection formatCells="0" formatColumns="0" formatRows="0" insertColumns="0" insertRows="0" insertHyperlinks="0" deleteColumns="0" deleteRows="0" sort="0" autoFilter="0" pivotTables="0"/>
  <mergeCells count="42"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V4:V8"/>
    <mergeCell ref="W4:X4"/>
    <mergeCell ref="Z4:Z8"/>
    <mergeCell ref="AA4:AA8"/>
    <mergeCell ref="AB4:AB8"/>
    <mergeCell ref="AC4:AC8"/>
    <mergeCell ref="X5:X8"/>
    <mergeCell ref="J4:J8"/>
    <mergeCell ref="K4:O4"/>
    <mergeCell ref="P4:P8"/>
    <mergeCell ref="Q4:S5"/>
    <mergeCell ref="T4:T5"/>
    <mergeCell ref="U4:U8"/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</mergeCells>
  <phoneticPr fontId="2"/>
  <pageMargins left="0.39370078740157483" right="0.39370078740157483" top="0.39370078740157483" bottom="0.74803149606299213" header="0.19685039370078741" footer="0.39370078740157483"/>
  <pageSetup paperSize="9" scale="31" orientation="portrait" r:id="rId1"/>
  <headerFooter>
    <oddHeader>&amp;R&amp;10様式1-1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5462BE79-2CD3-45D3-BCD3-9C923B80DF5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</xm:sqref>
        </x14:conditionalFormatting>
        <x14:conditionalFormatting xmlns:xm="http://schemas.microsoft.com/office/excel/2006/main">
          <x14:cfRule type="iconSet" priority="16" id="{12F944D8-404B-46C8-81A6-ACAB9288100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</xm:sqref>
        </x14:conditionalFormatting>
        <x14:conditionalFormatting xmlns:xm="http://schemas.microsoft.com/office/excel/2006/main">
          <x14:cfRule type="iconSet" priority="15" id="{2C508346-BB49-42FE-9152-4AB66B45BB4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</xm:sqref>
        </x14:conditionalFormatting>
        <x14:conditionalFormatting xmlns:xm="http://schemas.microsoft.com/office/excel/2006/main">
          <x14:cfRule type="iconSet" priority="14" id="{38D02038-126F-43A0-8136-F4FE4C1D6C3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</xm:sqref>
        </x14:conditionalFormatting>
        <x14:conditionalFormatting xmlns:xm="http://schemas.microsoft.com/office/excel/2006/main">
          <x14:cfRule type="iconSet" priority="13" id="{FC77948B-FE82-4C37-889B-0DED9CCD4EA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</xm:sqref>
        </x14:conditionalFormatting>
        <x14:conditionalFormatting xmlns:xm="http://schemas.microsoft.com/office/excel/2006/main">
          <x14:cfRule type="iconSet" priority="12" id="{1376C951-220E-498C-A051-15D24391BFA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</xm:sqref>
        </x14:conditionalFormatting>
        <x14:conditionalFormatting xmlns:xm="http://schemas.microsoft.com/office/excel/2006/main">
          <x14:cfRule type="iconSet" priority="11" id="{79E83CF9-7F2D-4663-BEEE-14AE4FE9F05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</xm:sqref>
        </x14:conditionalFormatting>
        <x14:conditionalFormatting xmlns:xm="http://schemas.microsoft.com/office/excel/2006/main">
          <x14:cfRule type="iconSet" priority="10" id="{2A5642B2-D6FB-4E6A-8A11-983E2712CDC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</xm:sqref>
        </x14:conditionalFormatting>
        <x14:conditionalFormatting xmlns:xm="http://schemas.microsoft.com/office/excel/2006/main">
          <x14:cfRule type="iconSet" priority="9" id="{6FABD597-9A72-4392-97AA-86FA8C07C9C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</xm:sqref>
        </x14:conditionalFormatting>
        <x14:conditionalFormatting xmlns:xm="http://schemas.microsoft.com/office/excel/2006/main">
          <x14:cfRule type="iconSet" priority="8" id="{BA93DF98-0671-4064-9C51-DC16A21EAE5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</xm:sqref>
        </x14:conditionalFormatting>
        <x14:conditionalFormatting xmlns:xm="http://schemas.microsoft.com/office/excel/2006/main">
          <x14:cfRule type="iconSet" priority="7" id="{A6E71D6D-4FA1-4ACB-9205-92537DA8ADE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</xm:sqref>
        </x14:conditionalFormatting>
        <x14:conditionalFormatting xmlns:xm="http://schemas.microsoft.com/office/excel/2006/main">
          <x14:cfRule type="iconSet" priority="6" id="{A3F1AD37-F21D-4E55-A1E7-715E8AB033C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</xm:sqref>
        </x14:conditionalFormatting>
        <x14:conditionalFormatting xmlns:xm="http://schemas.microsoft.com/office/excel/2006/main">
          <x14:cfRule type="iconSet" priority="5" id="{BC6CCFD0-A9EB-46E8-A576-64C1E0D3AC0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</xm:sqref>
        </x14:conditionalFormatting>
        <x14:conditionalFormatting xmlns:xm="http://schemas.microsoft.com/office/excel/2006/main">
          <x14:cfRule type="iconSet" priority="4" id="{15507F32-E053-4F45-A66B-21108660271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</xm:sqref>
        </x14:conditionalFormatting>
        <x14:conditionalFormatting xmlns:xm="http://schemas.microsoft.com/office/excel/2006/main">
          <x14:cfRule type="iconSet" priority="3" id="{B399B7AC-85AB-4CBC-BDC1-D2396E66526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</xm:sqref>
        </x14:conditionalFormatting>
        <x14:conditionalFormatting xmlns:xm="http://schemas.microsoft.com/office/excel/2006/main">
          <x14:cfRule type="iconSet" priority="2" id="{2A2E216A-55DD-4D5B-838D-9C68829A04B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</xm:sqref>
        </x14:conditionalFormatting>
        <x14:conditionalFormatting xmlns:xm="http://schemas.microsoft.com/office/excel/2006/main">
          <x14:cfRule type="iconSet" priority="1" id="{2709C510-0BAE-402B-B58B-5D13AF15910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1-1(普通・小型)</vt:lpstr>
      <vt:lpstr>'1-1(普通・小型)'!Print_Area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