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10月\"/>
    </mc:Choice>
  </mc:AlternateContent>
  <bookViews>
    <workbookView xWindow="0" yWindow="0" windowWidth="16200" windowHeight="24810"/>
  </bookViews>
  <sheets>
    <sheet name="1-1　(軽自動車)" sheetId="1" r:id="rId1"/>
  </sheets>
  <externalReferences>
    <externalReference r:id="rId2"/>
    <externalReference r:id="rId3"/>
    <externalReference r:id="rId4"/>
    <externalReference r:id="rId5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　(軽自動車)'!$A$1:$X$13</definedName>
    <definedName name="_xlnm.Print_Titles" localSheetId="0">[2]乗用・ＲＶ車!$1:$7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" l="1"/>
  <c r="AG12" i="1" s="1"/>
  <c r="AH12" i="1" s="1"/>
  <c r="AC12" i="1"/>
  <c r="AD12" i="1" s="1"/>
  <c r="N12" i="1"/>
  <c r="V12" i="1" s="1"/>
  <c r="M12" i="1"/>
  <c r="U12" i="1" s="1"/>
  <c r="L12" i="1"/>
  <c r="AG11" i="1"/>
  <c r="AH11" i="1" s="1"/>
  <c r="AF11" i="1"/>
  <c r="AC11" i="1"/>
  <c r="O11" i="1" s="1"/>
  <c r="N11" i="1"/>
  <c r="V11" i="1" s="1"/>
  <c r="M11" i="1"/>
  <c r="U11" i="1" s="1"/>
  <c r="L11" i="1"/>
  <c r="AF10" i="1"/>
  <c r="O10" i="1" s="1"/>
  <c r="AC10" i="1"/>
  <c r="AD10" i="1" s="1"/>
  <c r="N10" i="1"/>
  <c r="V10" i="1" s="1"/>
  <c r="M10" i="1"/>
  <c r="U10" i="1" s="1"/>
  <c r="L10" i="1"/>
  <c r="AG9" i="1"/>
  <c r="AH9" i="1" s="1"/>
  <c r="AF9" i="1"/>
  <c r="AC9" i="1"/>
  <c r="O9" i="1" s="1"/>
  <c r="V9" i="1"/>
  <c r="U9" i="1"/>
  <c r="N9" i="1"/>
  <c r="M9" i="1"/>
  <c r="L9" i="1"/>
  <c r="AE12" i="1" l="1"/>
  <c r="X12" i="1" s="1"/>
  <c r="W12" i="1"/>
  <c r="AE10" i="1"/>
  <c r="X10" i="1" s="1"/>
  <c r="W10" i="1"/>
  <c r="AD11" i="1"/>
  <c r="O12" i="1"/>
  <c r="AG10" i="1"/>
  <c r="AH10" i="1" s="1"/>
  <c r="AD9" i="1"/>
  <c r="AE11" i="1" l="1"/>
  <c r="X11" i="1" s="1"/>
  <c r="W11" i="1"/>
  <c r="X9" i="1"/>
  <c r="AE9" i="1"/>
  <c r="W9" i="1"/>
</calcChain>
</file>

<file path=xl/sharedStrings.xml><?xml version="1.0" encoding="utf-8"?>
<sst xmlns="http://schemas.openxmlformats.org/spreadsheetml/2006/main" count="94" uniqueCount="69">
  <si>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</si>
  <si>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  <phoneticPr fontId="7"/>
  </si>
  <si>
    <r>
      <rPr>
        <b/>
        <sz val="12"/>
        <rFont val="ＭＳ Ｐ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</si>
  <si>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</si>
  <si>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</si>
  <si>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</si>
  <si>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t>最大車両重量（自動計算）</t>
    <rPh sb="1" eb="2">
      <t>ダイ</t>
    </rPh>
    <rPh sb="7" eb="9">
      <t>ジドウ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</si>
  <si>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</si>
  <si>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</si>
  <si>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</si>
  <si>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</si>
  <si>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</si>
  <si>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</si>
  <si>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</si>
  <si>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</si>
  <si>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</si>
  <si>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</si>
  <si>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</si>
  <si>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</si>
  <si>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令和12年度</t>
    <rPh sb="0" eb="2">
      <t>レイワ</t>
    </rPh>
    <rPh sb="4" eb="6">
      <t>ネンド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</si>
  <si>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</si>
  <si>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</si>
  <si>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</si>
  <si>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</si>
  <si>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</si>
  <si>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</si>
  <si>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</si>
  <si>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</si>
  <si>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</si>
  <si>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</si>
  <si>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</si>
  <si>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</si>
  <si>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</si>
  <si>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</si>
  <si>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</si>
  <si>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</si>
  <si>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</si>
  <si>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トヨタ</t>
    <phoneticPr fontId="7"/>
  </si>
  <si>
    <t>※</t>
    <phoneticPr fontId="7"/>
  </si>
  <si>
    <t>ピクシス　エポック</t>
    <phoneticPr fontId="7"/>
  </si>
  <si>
    <t>5BA-LA350A</t>
    <phoneticPr fontId="7"/>
  </si>
  <si>
    <t>0009～0016</t>
    <phoneticPr fontId="3"/>
  </si>
  <si>
    <t>KF</t>
  </si>
  <si>
    <t>CVT
(E･LTC)</t>
  </si>
  <si>
    <t>650～670</t>
  </si>
  <si>
    <t>I,V,EP,B,C</t>
  </si>
  <si>
    <t>3W,EGR</t>
  </si>
  <si>
    <t>F</t>
  </si>
  <si>
    <t>☆☆☆☆</t>
  </si>
  <si>
    <t>5BA-LA360A</t>
    <phoneticPr fontId="7"/>
  </si>
  <si>
    <t>720～740</t>
  </si>
  <si>
    <t>A</t>
  </si>
  <si>
    <t>※</t>
    <phoneticPr fontId="3"/>
  </si>
  <si>
    <t>コペン</t>
    <phoneticPr fontId="3"/>
  </si>
  <si>
    <t>3BA-LA400A</t>
    <phoneticPr fontId="7"/>
  </si>
  <si>
    <t>0004,0008</t>
    <phoneticPr fontId="7"/>
  </si>
  <si>
    <t>3W</t>
  </si>
  <si>
    <t>0003,0007</t>
    <phoneticPr fontId="7"/>
  </si>
  <si>
    <t>5MT</t>
  </si>
  <si>
    <t>V,EP,B</t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</si>
  <si>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4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</si>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</sst>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_);[Red]\(0\)"/>
    <numFmt numFmtId="178" formatCode="0_ "/>
    <numFmt numFmtId="179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MS UI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117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Alignment="1"/>
    <xf numFmtId="0" fontId="4" fillId="2" borderId="0" xfId="1" applyFont="1" applyFill="1" applyAlignme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/>
    <xf numFmtId="0" fontId="6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6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2" applyFont="1" applyBorder="1" applyAlignment="1">
      <alignment horizontal="centerContinuous"/>
    </xf>
    <xf numFmtId="0" fontId="4" fillId="0" borderId="4" xfId="2" applyFont="1" applyBorder="1" applyAlignment="1">
      <alignment horizontal="centerContinuous"/>
    </xf>
    <xf numFmtId="0" fontId="6" fillId="0" borderId="3" xfId="1" applyFont="1" applyBorder="1" applyAlignment="1">
      <alignment horizontal="centerContinuous" wrapText="1"/>
    </xf>
    <xf numFmtId="0" fontId="4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 applyAlignment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/>
    <xf numFmtId="0" fontId="4" fillId="0" borderId="11" xfId="1" applyFont="1" applyBorder="1" applyAlignment="1">
      <alignment horizontal="center" vertical="center"/>
    </xf>
    <xf numFmtId="0" fontId="11" fillId="0" borderId="12" xfId="1" applyFont="1" applyBorder="1" applyAlignment="1"/>
    <xf numFmtId="0" fontId="11" fillId="0" borderId="0" xfId="1" applyFont="1" applyAlignme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1" fillId="0" borderId="14" xfId="1" applyFont="1" applyBorder="1" applyAlignment="1"/>
    <xf numFmtId="0" fontId="11" fillId="0" borderId="1" xfId="1" applyFont="1" applyBorder="1" applyAlignment="1"/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4" fillId="0" borderId="28" xfId="1" applyFont="1" applyBorder="1" applyAlignment="1"/>
    <xf numFmtId="0" fontId="12" fillId="0" borderId="24" xfId="1" applyFont="1" applyBorder="1" applyAlignment="1">
      <alignment horizontal="center" vertical="center" wrapText="1"/>
    </xf>
    <xf numFmtId="0" fontId="6" fillId="0" borderId="5" xfId="1" applyFont="1" applyBorder="1" applyProtection="1">
      <alignment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22" xfId="2" applyFont="1" applyBorder="1" applyAlignment="1" applyProtection="1">
      <alignment horizontal="left" vertical="center"/>
      <protection locked="0"/>
    </xf>
    <xf numFmtId="0" fontId="6" fillId="0" borderId="28" xfId="1" applyFont="1" applyBorder="1" applyAlignment="1" applyProtection="1">
      <alignment horizontal="left" vertical="center"/>
      <protection locked="0"/>
    </xf>
    <xf numFmtId="49" fontId="6" fillId="2" borderId="28" xfId="1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1" applyFont="1" applyBorder="1" applyAlignment="1" applyProtection="1">
      <alignment horizontal="center" vertical="center" wrapText="1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176" fontId="15" fillId="2" borderId="30" xfId="1" quotePrefix="1" applyNumberFormat="1" applyFont="1" applyFill="1" applyBorder="1" applyAlignment="1" applyProtection="1">
      <alignment horizontal="center" vertical="center" wrapText="1"/>
      <protection locked="0"/>
    </xf>
    <xf numFmtId="177" fontId="15" fillId="2" borderId="29" xfId="1" applyNumberFormat="1" applyFont="1" applyFill="1" applyBorder="1" applyAlignment="1" applyProtection="1">
      <alignment horizontal="center" vertical="center" wrapText="1"/>
      <protection locked="0"/>
    </xf>
    <xf numFmtId="176" fontId="15" fillId="2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15" fillId="2" borderId="28" xfId="1" quotePrefix="1" applyNumberFormat="1" applyFont="1" applyFill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 applyProtection="1">
      <alignment horizontal="center" vertical="center" wrapText="1"/>
      <protection locked="0"/>
    </xf>
    <xf numFmtId="0" fontId="6" fillId="2" borderId="28" xfId="1" applyFont="1" applyFill="1" applyBorder="1" applyAlignment="1" applyProtection="1">
      <alignment horizontal="left" vertical="center"/>
      <protection locked="0"/>
    </xf>
    <xf numFmtId="0" fontId="16" fillId="2" borderId="31" xfId="1" applyFont="1" applyFill="1" applyBorder="1" applyAlignment="1" applyProtection="1">
      <alignment horizontal="center" vertical="center" wrapText="1"/>
      <protection locked="0"/>
    </xf>
    <xf numFmtId="178" fontId="6" fillId="2" borderId="32" xfId="1" applyNumberFormat="1" applyFont="1" applyFill="1" applyBorder="1" applyAlignment="1" applyProtection="1">
      <alignment horizontal="center" vertical="center"/>
      <protection locked="0"/>
    </xf>
    <xf numFmtId="178" fontId="6" fillId="2" borderId="28" xfId="1" applyNumberFormat="1" applyFont="1" applyFill="1" applyBorder="1" applyAlignment="1" applyProtection="1">
      <alignment horizontal="center" vertical="center"/>
      <protection locked="0"/>
    </xf>
    <xf numFmtId="178" fontId="6" fillId="2" borderId="28" xfId="1" quotePrefix="1" applyNumberFormat="1" applyFont="1" applyFill="1" applyBorder="1" applyAlignment="1" applyProtection="1">
      <alignment horizontal="center" vertical="center"/>
      <protection locked="0"/>
    </xf>
    <xf numFmtId="3" fontId="4" fillId="0" borderId="28" xfId="1" applyNumberFormat="1" applyFont="1" applyBorder="1" applyAlignment="1" applyProtection="1">
      <alignment horizontal="center" vertical="center"/>
      <protection locked="0"/>
    </xf>
    <xf numFmtId="179" fontId="17" fillId="0" borderId="28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4" fillId="0" borderId="11" xfId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18" fillId="0" borderId="12" xfId="1" applyFont="1" applyBorder="1" applyProtection="1">
      <alignment vertical="center"/>
      <protection locked="0"/>
    </xf>
    <xf numFmtId="0" fontId="14" fillId="0" borderId="22" xfId="1" applyFont="1" applyBorder="1" applyAlignment="1" applyProtection="1">
      <alignment horizontal="left" vertical="center"/>
      <protection locked="0"/>
    </xf>
    <xf numFmtId="49" fontId="6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4" xfId="1" applyFont="1" applyBorder="1" applyProtection="1">
      <alignment vertical="center"/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left" vertical="center"/>
      <protection locked="0"/>
    </xf>
    <xf numFmtId="0" fontId="4" fillId="0" borderId="0" xfId="1" applyFont="1">
      <alignment vertical="center"/>
    </xf>
    <xf numFmtId="0" fontId="4" fillId="0" borderId="0" xfId="2" applyFont="1" applyAlignment="1">
      <alignment vertical="center"/>
    </xf>
    <xf numFmtId="0" fontId="4" fillId="4" borderId="0" xfId="1" applyFont="1" applyFill="1" applyAlignment="1"/>
  </cellXfs>
  <cellStyles count="3">
    <cellStyle name="標準" xfId="0" builtinId="0"/>
    <cellStyle name="標準 2 3" xfId="2"/>
    <cellStyle name="標準 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&#12487;&#12540;&#12479;/&#12304;WLTC&#12305;&#12488;&#12520;&#12479;&#29123;&#36027;&#20844;&#34920;2023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-1（普通・小型）"/>
      <sheetName val="1-1　(軽自動車)"/>
      <sheetName val="1-2"/>
      <sheetName val="1-3"/>
      <sheetName val="1-4"/>
      <sheetName val="1-5"/>
      <sheetName val="2-１（普通・小型）"/>
      <sheetName val="2-１　(軽自動車)"/>
      <sheetName val="2-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view="pageBreakPreview" zoomScale="90" zoomScaleNormal="100" zoomScaleSheetLayoutView="90" workbookViewId="0">
      <selection activeCell="E11" sqref="E11"/>
    </sheetView>
  </sheetViews>
  <sheetFormatPr defaultColWidth="8.125" defaultRowHeight="11.25" x14ac:dyDescent="0.2"/>
  <cols>
    <col min="1" max="1" width="14.25" style="114" customWidth="1"/>
    <col min="2" max="2" width="3.5" style="2" bestFit="1" customWidth="1"/>
    <col min="3" max="3" width="21.25" style="2" customWidth="1"/>
    <col min="4" max="4" width="12.5" style="2" bestFit="1" customWidth="1"/>
    <col min="5" max="5" width="31.75" style="116" customWidth="1"/>
    <col min="6" max="6" width="11.75" style="2" bestFit="1" customWidth="1"/>
    <col min="7" max="7" width="6.625" style="2" customWidth="1"/>
    <col min="8" max="8" width="10.875" style="2" bestFit="1" customWidth="1"/>
    <col min="9" max="9" width="9.625" style="2" customWidth="1"/>
    <col min="10" max="10" width="6.25" style="2" bestFit="1" customWidth="1"/>
    <col min="11" max="11" width="5.75" style="2" bestFit="1" customWidth="1"/>
    <col min="12" max="12" width="7.875" style="2" bestFit="1" customWidth="1"/>
    <col min="13" max="13" width="7.625" style="2" bestFit="1" customWidth="1"/>
    <col min="14" max="14" width="7.75" style="2" bestFit="1" customWidth="1"/>
    <col min="15" max="15" width="13.125" style="2" customWidth="1"/>
    <col min="16" max="16" width="12.875" style="2" bestFit="1" customWidth="1"/>
    <col min="17" max="17" width="9" style="2" bestFit="1" customWidth="1"/>
    <col min="18" max="18" width="5.375" style="2" customWidth="1"/>
    <col min="19" max="19" width="22.75" style="2" bestFit="1" customWidth="1"/>
    <col min="20" max="20" width="9.875" style="2" bestFit="1" customWidth="1"/>
    <col min="21" max="22" width="7.375" style="2" bestFit="1" customWidth="1"/>
    <col min="23" max="24" width="8.125" style="2"/>
    <col min="25" max="26" width="8.125" style="2" customWidth="1"/>
    <col min="27" max="28" width="9.625" style="2" customWidth="1"/>
    <col min="29" max="34" width="8.125" style="2" hidden="1" customWidth="1"/>
    <col min="35" max="35" width="8.125" style="2" customWidth="1"/>
    <col min="36" max="16384" width="8.125" style="2"/>
  </cols>
  <sheetData>
    <row r="1" spans="1:35" ht="15.75" x14ac:dyDescent="0.25">
      <c r="A1" s="1"/>
      <c r="B1" s="1"/>
      <c r="E1" s="3"/>
      <c r="R1" s="4"/>
    </row>
    <row r="2" spans="1:35" ht="15" x14ac:dyDescent="0.2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/>
      <c r="S2" s="9"/>
      <c r="T2" s="9"/>
      <c r="U2" s="9"/>
      <c r="V2" s="9"/>
      <c r="X2" s="10" t="s">
        <v>1</v>
      </c>
    </row>
    <row r="3" spans="1:35" ht="15.75" customHeight="1" x14ac:dyDescent="0.25">
      <c r="A3" s="11" t="s">
        <v>2</v>
      </c>
      <c r="B3" s="12"/>
      <c r="E3" s="2"/>
      <c r="J3" s="7"/>
      <c r="R3" s="13"/>
      <c r="S3" s="14" t="s">
        <v>3</v>
      </c>
      <c r="T3" s="14"/>
      <c r="U3" s="14"/>
      <c r="V3" s="14"/>
      <c r="W3" s="14"/>
      <c r="X3" s="14"/>
      <c r="AA3" s="15" t="s">
        <v>4</v>
      </c>
      <c r="AB3" s="16"/>
      <c r="AC3" s="17" t="s">
        <v>5</v>
      </c>
      <c r="AD3" s="18"/>
      <c r="AE3" s="18"/>
      <c r="AF3" s="19" t="s">
        <v>6</v>
      </c>
      <c r="AG3" s="18"/>
      <c r="AH3" s="20"/>
    </row>
    <row r="4" spans="1:35" ht="14.45" customHeight="1" thickBot="1" x14ac:dyDescent="0.25">
      <c r="A4" s="21" t="s">
        <v>7</v>
      </c>
      <c r="B4" s="22" t="s">
        <v>8</v>
      </c>
      <c r="C4" s="23"/>
      <c r="D4" s="24"/>
      <c r="E4" s="25"/>
      <c r="F4" s="22" t="s">
        <v>9</v>
      </c>
      <c r="G4" s="26"/>
      <c r="H4" s="27" t="s">
        <v>10</v>
      </c>
      <c r="I4" s="28" t="s">
        <v>11</v>
      </c>
      <c r="J4" s="29" t="s">
        <v>12</v>
      </c>
      <c r="K4" s="30" t="s">
        <v>13</v>
      </c>
      <c r="L4" s="31"/>
      <c r="M4" s="31"/>
      <c r="N4" s="31"/>
      <c r="O4" s="32"/>
      <c r="P4" s="27" t="s">
        <v>14</v>
      </c>
      <c r="Q4" s="33" t="s">
        <v>15</v>
      </c>
      <c r="R4" s="34"/>
      <c r="S4" s="35"/>
      <c r="T4" s="36" t="s">
        <v>16</v>
      </c>
      <c r="U4" s="37" t="s">
        <v>17</v>
      </c>
      <c r="V4" s="27" t="s">
        <v>18</v>
      </c>
      <c r="W4" s="38" t="s">
        <v>19</v>
      </c>
      <c r="X4" s="39"/>
      <c r="AA4" s="40" t="s">
        <v>20</v>
      </c>
      <c r="AB4" s="40" t="s">
        <v>21</v>
      </c>
      <c r="AC4" s="28" t="s">
        <v>22</v>
      </c>
      <c r="AD4" s="27" t="s">
        <v>23</v>
      </c>
      <c r="AE4" s="27" t="s">
        <v>24</v>
      </c>
      <c r="AF4" s="28" t="s">
        <v>22</v>
      </c>
      <c r="AG4" s="27" t="s">
        <v>23</v>
      </c>
      <c r="AH4" s="27" t="s">
        <v>25</v>
      </c>
      <c r="AI4" s="41"/>
    </row>
    <row r="5" spans="1:35" ht="14.45" customHeight="1" x14ac:dyDescent="0.2">
      <c r="A5" s="42"/>
      <c r="B5" s="43"/>
      <c r="C5" s="44"/>
      <c r="D5" s="45"/>
      <c r="E5" s="46"/>
      <c r="F5" s="47"/>
      <c r="G5" s="48"/>
      <c r="H5" s="42"/>
      <c r="I5" s="49"/>
      <c r="J5" s="50"/>
      <c r="K5" s="51" t="s">
        <v>26</v>
      </c>
      <c r="L5" s="52" t="s">
        <v>27</v>
      </c>
      <c r="M5" s="53" t="s">
        <v>28</v>
      </c>
      <c r="N5" s="54" t="s">
        <v>29</v>
      </c>
      <c r="O5" s="54" t="s">
        <v>22</v>
      </c>
      <c r="P5" s="55"/>
      <c r="Q5" s="56"/>
      <c r="R5" s="57"/>
      <c r="S5" s="58"/>
      <c r="T5" s="59"/>
      <c r="U5" s="60"/>
      <c r="V5" s="42"/>
      <c r="W5" s="27" t="s">
        <v>23</v>
      </c>
      <c r="X5" s="27" t="s">
        <v>24</v>
      </c>
      <c r="AA5" s="40"/>
      <c r="AB5" s="40"/>
      <c r="AC5" s="49"/>
      <c r="AD5" s="61"/>
      <c r="AE5" s="61"/>
      <c r="AF5" s="49"/>
      <c r="AG5" s="61"/>
      <c r="AH5" s="61"/>
      <c r="AI5" s="62"/>
    </row>
    <row r="6" spans="1:35" ht="14.45" customHeight="1" x14ac:dyDescent="0.2">
      <c r="A6" s="42"/>
      <c r="B6" s="43"/>
      <c r="C6" s="44"/>
      <c r="D6" s="21" t="s">
        <v>30</v>
      </c>
      <c r="E6" s="63" t="s">
        <v>31</v>
      </c>
      <c r="F6" s="21" t="s">
        <v>30</v>
      </c>
      <c r="G6" s="28" t="s">
        <v>32</v>
      </c>
      <c r="H6" s="42"/>
      <c r="I6" s="49"/>
      <c r="J6" s="50"/>
      <c r="K6" s="64"/>
      <c r="L6" s="65"/>
      <c r="M6" s="64"/>
      <c r="N6" s="66"/>
      <c r="O6" s="66"/>
      <c r="P6" s="55"/>
      <c r="Q6" s="27" t="s">
        <v>33</v>
      </c>
      <c r="R6" s="27" t="s">
        <v>34</v>
      </c>
      <c r="S6" s="21" t="s">
        <v>35</v>
      </c>
      <c r="T6" s="67" t="s">
        <v>36</v>
      </c>
      <c r="U6" s="60"/>
      <c r="V6" s="42"/>
      <c r="W6" s="61"/>
      <c r="X6" s="61"/>
      <c r="AA6" s="40"/>
      <c r="AB6" s="40"/>
      <c r="AC6" s="49"/>
      <c r="AD6" s="61"/>
      <c r="AE6" s="61"/>
      <c r="AF6" s="49"/>
      <c r="AG6" s="61"/>
      <c r="AH6" s="61"/>
      <c r="AI6" s="62"/>
    </row>
    <row r="7" spans="1:35" ht="14.45" customHeight="1" x14ac:dyDescent="0.2">
      <c r="A7" s="42"/>
      <c r="B7" s="43"/>
      <c r="C7" s="44"/>
      <c r="D7" s="42"/>
      <c r="E7" s="42"/>
      <c r="F7" s="42"/>
      <c r="G7" s="42"/>
      <c r="H7" s="42"/>
      <c r="I7" s="49"/>
      <c r="J7" s="50"/>
      <c r="K7" s="64"/>
      <c r="L7" s="65"/>
      <c r="M7" s="64"/>
      <c r="N7" s="66"/>
      <c r="O7" s="66"/>
      <c r="P7" s="55"/>
      <c r="Q7" s="55"/>
      <c r="R7" s="55"/>
      <c r="S7" s="42"/>
      <c r="T7" s="68"/>
      <c r="U7" s="60"/>
      <c r="V7" s="42"/>
      <c r="W7" s="61"/>
      <c r="X7" s="61"/>
      <c r="AA7" s="40"/>
      <c r="AB7" s="40"/>
      <c r="AC7" s="49"/>
      <c r="AD7" s="61"/>
      <c r="AE7" s="61"/>
      <c r="AF7" s="49"/>
      <c r="AG7" s="61"/>
      <c r="AH7" s="61"/>
      <c r="AI7" s="62"/>
    </row>
    <row r="8" spans="1:35" ht="14.45" customHeight="1" x14ac:dyDescent="0.2">
      <c r="A8" s="69"/>
      <c r="B8" s="70"/>
      <c r="C8" s="71"/>
      <c r="D8" s="69"/>
      <c r="E8" s="69"/>
      <c r="F8" s="69"/>
      <c r="G8" s="69"/>
      <c r="H8" s="69"/>
      <c r="I8" s="72"/>
      <c r="J8" s="47"/>
      <c r="K8" s="73"/>
      <c r="L8" s="74"/>
      <c r="M8" s="73"/>
      <c r="N8" s="48"/>
      <c r="O8" s="48"/>
      <c r="P8" s="75"/>
      <c r="Q8" s="75"/>
      <c r="R8" s="75"/>
      <c r="S8" s="69"/>
      <c r="T8" s="76"/>
      <c r="U8" s="77"/>
      <c r="V8" s="69"/>
      <c r="W8" s="78"/>
      <c r="X8" s="78"/>
      <c r="Z8" s="79" t="s">
        <v>31</v>
      </c>
      <c r="AA8" s="80"/>
      <c r="AB8" s="80"/>
      <c r="AC8" s="72"/>
      <c r="AD8" s="78"/>
      <c r="AE8" s="78"/>
      <c r="AF8" s="72"/>
      <c r="AG8" s="78"/>
      <c r="AH8" s="78"/>
      <c r="AI8" s="62"/>
    </row>
    <row r="9" spans="1:35" ht="38.450000000000003" customHeight="1" x14ac:dyDescent="0.2">
      <c r="A9" s="81" t="s">
        <v>37</v>
      </c>
      <c r="B9" s="82" t="s">
        <v>38</v>
      </c>
      <c r="C9" s="83" t="s">
        <v>39</v>
      </c>
      <c r="D9" s="84" t="s">
        <v>40</v>
      </c>
      <c r="E9" s="85" t="s">
        <v>41</v>
      </c>
      <c r="F9" s="86" t="s">
        <v>42</v>
      </c>
      <c r="G9" s="87">
        <v>0.65800000000000003</v>
      </c>
      <c r="H9" s="86" t="s">
        <v>43</v>
      </c>
      <c r="I9" s="88" t="s">
        <v>44</v>
      </c>
      <c r="J9" s="89">
        <v>4</v>
      </c>
      <c r="K9" s="90">
        <v>25</v>
      </c>
      <c r="L9" s="91">
        <f t="shared" ref="L9:L12" si="0">IF(K9&gt;0,1/K9*34.6*67.1,"")</f>
        <v>92.866399999999999</v>
      </c>
      <c r="M9" s="90">
        <f t="shared" ref="M9:M12" si="1">IFERROR(VALUE(IF(AA9="","",(IF(AA9&gt;=2271,"7.4",IF(AA9&gt;=2101,"8.7",IF(AA9&gt;=1991,"9.4",IF(AA9&gt;=1871,"10.2",IF(AA9&gt;=1761,"11.1",IF(AA9&gt;=1651,"12.2",IF(AA9&gt;=1531,"13.2",IF(AA9&gt;=1421,"14.4",IF(AA9&gt;=1311,"15.8",IF(AA9&gt;=1196,"17.2",IF(AA9&gt;=1081,"18.7",IF(AA9&gt;=971,"20.5",IF(AA9&gt;=856,"20.8",IF(AA9&gt;=741,"21.0",IF(AA9&gt;=601,"21.8","22.5")))))))))))))))))),"")</f>
        <v>21.8</v>
      </c>
      <c r="N9" s="92">
        <f t="shared" ref="N9:N12" si="2">IFERROR(VALUE(IF(AA9="","",(IF(AA9&gt;=2271,"10.6",IF(AA9&gt;=2101,"11.9",IF(AA9&gt;=1991,"12.7",IF(AA9&gt;=1871,"13.5",IF(AA9&gt;=1761,"14.4",IF(AA9&gt;=1651,"15.4",IF(AA9&gt;=1531,"16.5",IF(AA9&gt;=1421,"17.6",IF(AA9&gt;=1311,"19.0",IF(AA9&gt;=1196,"20.3",IF(AA9&gt;=1081,"21.8",IF(AA9&gt;=971,"23.4",IF(AA9&gt;=856,"23.7",IF(AA9&gt;=741,"24.5","24.6"))))))))))))))))),"")</f>
        <v>24.6</v>
      </c>
      <c r="O9" s="93" t="str">
        <f t="shared" ref="O9:O12" si="3">IF(AA9="","",IF(AF9="",TEXT(AC9,"#,##0.0"),IF(AC9-AF9&gt;0,CONCATENATE(TEXT(AF9,"#,##0.0"),"~",TEXT(AC9,"#,##0.0")),TEXT(AC9,"#,##0.0"))))</f>
        <v>29.0~29.1</v>
      </c>
      <c r="P9" s="94" t="s">
        <v>45</v>
      </c>
      <c r="Q9" s="95" t="s">
        <v>46</v>
      </c>
      <c r="R9" s="94" t="s">
        <v>47</v>
      </c>
      <c r="S9" s="96"/>
      <c r="T9" s="97" t="s">
        <v>48</v>
      </c>
      <c r="U9" s="98">
        <f t="shared" ref="U9:U12" si="4">IFERROR(IF(K9&lt;M9,"",(ROUNDDOWN(K9/M9*100,0))),"")</f>
        <v>114</v>
      </c>
      <c r="V9" s="99">
        <f t="shared" ref="V9:V12" si="5">IFERROR(IF(K9&lt;N9,"",(ROUNDDOWN(K9/N9*100,0))),"")</f>
        <v>101</v>
      </c>
      <c r="W9" s="99" t="str">
        <f t="shared" ref="W9:W12" si="6">IF(AD9&lt;55,"",IF(AB9="",AD9,IF(AG9-AD9&gt;0,CONCATENATE(AD9,"~",AG9),AD9)))</f>
        <v>85~86</v>
      </c>
      <c r="X9" s="100" t="str">
        <f t="shared" ref="X9:X12" si="7">IF(AD9&lt;55,"",AE9)</f>
        <v>★3.5</v>
      </c>
      <c r="Z9" s="85" t="s">
        <v>41</v>
      </c>
      <c r="AA9" s="101">
        <v>650</v>
      </c>
      <c r="AB9" s="101">
        <v>670</v>
      </c>
      <c r="AC9" s="102">
        <f t="shared" ref="AC9:AC12" si="8">IF(AA9="","",(ROUND(IF(AA9&gt;=2759,9.5,IF(AA9&lt;2759,(-2.47/1000000*AA9*AA9)-(8.52/10000*AA9)+30.65)),1)))</f>
        <v>29.1</v>
      </c>
      <c r="AD9" s="103">
        <f>IF(K9="","",ROUNDDOWN(K9/AC9*100,0))</f>
        <v>85</v>
      </c>
      <c r="AE9" s="103" t="str">
        <f t="shared" ref="AE9:AE12" si="9">IF(AD9="","",IF(AD9&gt;=125,"★7.5",IF(AD9&gt;=120,"★7.0",IF(AD9&gt;=115,"★6.5",IF(AD9&gt;=110,"★6.0",IF(AD9&gt;=105,"★5.5",IF(AD9&gt;=100,"★5.0",IF(AD9&gt;=95,"★4.5",IF(AD9&gt;=90,"★4.0",IF(AD9&gt;=85,"★3.5",IF(AD9&gt;=80,"★3.0",IF(AD9&gt;=75,"★2.5",IF(AD9&gt;=70,"★2.0",IF(AD9&gt;=65,"★1.5",IF(AD9&gt;=60,"★1.0",IF(AD9&gt;=55,"★0.5"," "))))))))))))))))</f>
        <v>★3.5</v>
      </c>
      <c r="AF9" s="102">
        <f t="shared" ref="AF9:AF12" si="10">IF(AB9="","",(ROUND(IF(AB9&gt;=2759,9.5,IF(AB9&lt;2759,(-2.47/1000000*AB9*AB9)-(8.52/10000*AB9)+30.65)),1)))</f>
        <v>29</v>
      </c>
      <c r="AG9" s="103">
        <f>IF(AF9="","",IF(K9="","",ROUNDDOWN(K9/AF9*100,0)))</f>
        <v>86</v>
      </c>
      <c r="AH9" s="103" t="str">
        <f t="shared" ref="AH9:AH12" si="11">IF(AG9="","",IF(AG9&gt;=125,"★7.5",IF(AG9&gt;=120,"★7.0",IF(AG9&gt;=115,"★6.5",IF(AG9&gt;=110,"★6.0",IF(AG9&gt;=105,"★5.5",IF(AG9&gt;=100,"★5.0",IF(AG9&gt;=95,"★4.5",IF(AG9&gt;=90,"★4.0",IF(AG9&gt;=85,"★3.5",IF(AG9&gt;=80,"★3.0",IF(AG9&gt;=75,"★2.5",IF(AG9&gt;=70,"★2.0",IF(AG9&gt;=65,"★1.5",IF(AG9&gt;=60,"★1.0",IF(AG9&gt;=55,"★0.5"," "))))))))))))))))</f>
        <v>★3.5</v>
      </c>
      <c r="AI9" s="104"/>
    </row>
    <row r="10" spans="1:35" ht="38.450000000000003" customHeight="1" x14ac:dyDescent="0.2">
      <c r="A10" s="105"/>
      <c r="B10" s="106"/>
      <c r="C10" s="107"/>
      <c r="D10" s="84" t="s">
        <v>49</v>
      </c>
      <c r="E10" s="85" t="s">
        <v>41</v>
      </c>
      <c r="F10" s="86" t="s">
        <v>42</v>
      </c>
      <c r="G10" s="87">
        <v>0.65800000000000003</v>
      </c>
      <c r="H10" s="86" t="s">
        <v>43</v>
      </c>
      <c r="I10" s="88" t="s">
        <v>50</v>
      </c>
      <c r="J10" s="89">
        <v>4</v>
      </c>
      <c r="K10" s="90">
        <v>23.2</v>
      </c>
      <c r="L10" s="91">
        <f t="shared" si="0"/>
        <v>100.07155172413793</v>
      </c>
      <c r="M10" s="90">
        <f t="shared" si="1"/>
        <v>21.8</v>
      </c>
      <c r="N10" s="92">
        <f t="shared" si="2"/>
        <v>24.6</v>
      </c>
      <c r="O10" s="93" t="str">
        <f t="shared" si="3"/>
        <v>28.7~28.8</v>
      </c>
      <c r="P10" s="94" t="s">
        <v>45</v>
      </c>
      <c r="Q10" s="95" t="s">
        <v>46</v>
      </c>
      <c r="R10" s="94" t="s">
        <v>51</v>
      </c>
      <c r="S10" s="96"/>
      <c r="T10" s="97" t="s">
        <v>48</v>
      </c>
      <c r="U10" s="98">
        <f t="shared" si="4"/>
        <v>106</v>
      </c>
      <c r="V10" s="99" t="str">
        <f t="shared" si="5"/>
        <v/>
      </c>
      <c r="W10" s="99">
        <f t="shared" si="6"/>
        <v>80</v>
      </c>
      <c r="X10" s="100" t="str">
        <f t="shared" si="7"/>
        <v>★3.0</v>
      </c>
      <c r="Z10" s="85" t="s">
        <v>41</v>
      </c>
      <c r="AA10" s="101">
        <v>720</v>
      </c>
      <c r="AB10" s="101">
        <v>740</v>
      </c>
      <c r="AC10" s="102">
        <f t="shared" si="8"/>
        <v>28.8</v>
      </c>
      <c r="AD10" s="103">
        <f>IF(K10="","",ROUNDDOWN(K10/AC10*100,0))</f>
        <v>80</v>
      </c>
      <c r="AE10" s="103" t="str">
        <f t="shared" si="9"/>
        <v>★3.0</v>
      </c>
      <c r="AF10" s="102">
        <f t="shared" si="10"/>
        <v>28.7</v>
      </c>
      <c r="AG10" s="103">
        <f>IF(AF10="","",IF(K10="","",ROUNDDOWN(K10/AF10*100,0)))</f>
        <v>80</v>
      </c>
      <c r="AH10" s="103" t="str">
        <f t="shared" si="11"/>
        <v>★3.0</v>
      </c>
      <c r="AI10" s="104"/>
    </row>
    <row r="11" spans="1:35" ht="38.450000000000003" customHeight="1" x14ac:dyDescent="0.2">
      <c r="A11" s="105"/>
      <c r="B11" s="108" t="s">
        <v>52</v>
      </c>
      <c r="C11" s="109" t="s">
        <v>53</v>
      </c>
      <c r="D11" s="84" t="s">
        <v>54</v>
      </c>
      <c r="E11" s="110" t="s">
        <v>55</v>
      </c>
      <c r="F11" s="86" t="s">
        <v>42</v>
      </c>
      <c r="G11" s="87">
        <v>0.65800000000000003</v>
      </c>
      <c r="H11" s="86" t="s">
        <v>43</v>
      </c>
      <c r="I11" s="88">
        <v>870</v>
      </c>
      <c r="J11" s="89">
        <v>2</v>
      </c>
      <c r="K11" s="90">
        <v>19.2</v>
      </c>
      <c r="L11" s="91">
        <f t="shared" si="0"/>
        <v>120.91979166666667</v>
      </c>
      <c r="M11" s="90">
        <f t="shared" si="1"/>
        <v>20.8</v>
      </c>
      <c r="N11" s="92">
        <f t="shared" si="2"/>
        <v>23.7</v>
      </c>
      <c r="O11" s="93" t="str">
        <f t="shared" si="3"/>
        <v>28.0</v>
      </c>
      <c r="P11" s="94" t="s">
        <v>45</v>
      </c>
      <c r="Q11" s="95" t="s">
        <v>56</v>
      </c>
      <c r="R11" s="94" t="s">
        <v>47</v>
      </c>
      <c r="S11" s="96"/>
      <c r="T11" s="97"/>
      <c r="U11" s="98" t="str">
        <f t="shared" si="4"/>
        <v/>
      </c>
      <c r="V11" s="99" t="str">
        <f t="shared" si="5"/>
        <v/>
      </c>
      <c r="W11" s="99">
        <f t="shared" si="6"/>
        <v>68</v>
      </c>
      <c r="X11" s="100" t="str">
        <f t="shared" si="7"/>
        <v>★1.5</v>
      </c>
      <c r="Z11" s="110" t="s">
        <v>55</v>
      </c>
      <c r="AA11" s="101">
        <v>870</v>
      </c>
      <c r="AB11" s="101"/>
      <c r="AC11" s="102">
        <f t="shared" si="8"/>
        <v>28</v>
      </c>
      <c r="AD11" s="103">
        <f>IF(K11="","",ROUNDDOWN(K11/AC11*100,0))</f>
        <v>68</v>
      </c>
      <c r="AE11" s="103" t="str">
        <f t="shared" si="9"/>
        <v>★1.5</v>
      </c>
      <c r="AF11" s="102" t="str">
        <f t="shared" si="10"/>
        <v/>
      </c>
      <c r="AG11" s="103" t="str">
        <f>IF(AF11="","",IF(K11="","",ROUNDDOWN(K11/AF11*100,0)))</f>
        <v/>
      </c>
      <c r="AH11" s="103" t="str">
        <f t="shared" si="11"/>
        <v/>
      </c>
      <c r="AI11" s="104"/>
    </row>
    <row r="12" spans="1:35" ht="38.450000000000003" customHeight="1" x14ac:dyDescent="0.2">
      <c r="A12" s="111"/>
      <c r="B12" s="112"/>
      <c r="C12" s="113"/>
      <c r="D12" s="84" t="s">
        <v>54</v>
      </c>
      <c r="E12" s="110" t="s">
        <v>57</v>
      </c>
      <c r="F12" s="86" t="s">
        <v>42</v>
      </c>
      <c r="G12" s="87">
        <v>0.65800000000000003</v>
      </c>
      <c r="H12" s="86" t="s">
        <v>58</v>
      </c>
      <c r="I12" s="88">
        <v>850</v>
      </c>
      <c r="J12" s="89">
        <v>2</v>
      </c>
      <c r="K12" s="90">
        <v>18.600000000000001</v>
      </c>
      <c r="L12" s="91">
        <f t="shared" si="0"/>
        <v>124.82043010752686</v>
      </c>
      <c r="M12" s="90">
        <f t="shared" si="1"/>
        <v>21</v>
      </c>
      <c r="N12" s="92">
        <f t="shared" si="2"/>
        <v>24.5</v>
      </c>
      <c r="O12" s="93" t="str">
        <f t="shared" si="3"/>
        <v>28.1</v>
      </c>
      <c r="P12" s="94" t="s">
        <v>59</v>
      </c>
      <c r="Q12" s="95" t="s">
        <v>56</v>
      </c>
      <c r="R12" s="94" t="s">
        <v>47</v>
      </c>
      <c r="S12" s="96"/>
      <c r="T12" s="97"/>
      <c r="U12" s="98" t="str">
        <f t="shared" si="4"/>
        <v/>
      </c>
      <c r="V12" s="99" t="str">
        <f t="shared" si="5"/>
        <v/>
      </c>
      <c r="W12" s="99">
        <f t="shared" si="6"/>
        <v>66</v>
      </c>
      <c r="X12" s="100" t="str">
        <f t="shared" si="7"/>
        <v>★1.5</v>
      </c>
      <c r="Z12" s="110" t="s">
        <v>57</v>
      </c>
      <c r="AA12" s="101">
        <v>850</v>
      </c>
      <c r="AB12" s="101"/>
      <c r="AC12" s="102">
        <f t="shared" si="8"/>
        <v>28.1</v>
      </c>
      <c r="AD12" s="103">
        <f>IF(K12="","",ROUNDDOWN(K12/AC12*100,0))</f>
        <v>66</v>
      </c>
      <c r="AE12" s="103" t="str">
        <f t="shared" si="9"/>
        <v>★1.5</v>
      </c>
      <c r="AF12" s="102" t="str">
        <f t="shared" si="10"/>
        <v/>
      </c>
      <c r="AG12" s="103" t="str">
        <f>IF(AF12="","",IF(K12="","",ROUNDDOWN(K12/AF12*100,0)))</f>
        <v/>
      </c>
      <c r="AH12" s="103" t="str">
        <f t="shared" si="11"/>
        <v/>
      </c>
      <c r="AI12" s="104"/>
    </row>
    <row r="13" spans="1:35" x14ac:dyDescent="0.2">
      <c r="B13" s="115" t="s">
        <v>60</v>
      </c>
      <c r="E13" s="2"/>
    </row>
    <row r="14" spans="1:35" x14ac:dyDescent="0.2">
      <c r="B14" s="2" t="s">
        <v>61</v>
      </c>
      <c r="E14" s="2"/>
    </row>
    <row r="15" spans="1:35" x14ac:dyDescent="0.2">
      <c r="B15" s="2" t="s">
        <v>62</v>
      </c>
      <c r="E15" s="2"/>
    </row>
    <row r="16" spans="1:35" x14ac:dyDescent="0.2">
      <c r="B16" s="2" t="s">
        <v>63</v>
      </c>
      <c r="E16" s="2"/>
    </row>
    <row r="17" spans="2:5" x14ac:dyDescent="0.2">
      <c r="B17" s="2" t="s">
        <v>64</v>
      </c>
      <c r="E17" s="2"/>
    </row>
    <row r="18" spans="2:5" x14ac:dyDescent="0.2">
      <c r="B18" s="2" t="s">
        <v>65</v>
      </c>
      <c r="E18" s="2"/>
    </row>
    <row r="19" spans="2:5" x14ac:dyDescent="0.2">
      <c r="B19" s="2" t="s">
        <v>66</v>
      </c>
      <c r="E19" s="2"/>
    </row>
    <row r="20" spans="2:5" x14ac:dyDescent="0.2">
      <c r="B20" s="2" t="s">
        <v>67</v>
      </c>
      <c r="E20" s="2"/>
    </row>
    <row r="21" spans="2:5" x14ac:dyDescent="0.2">
      <c r="B21" s="2" t="s">
        <v>68</v>
      </c>
      <c r="E2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I5:AI8"/>
    <mergeCell ref="D6:D8"/>
    <mergeCell ref="E6:E8"/>
    <mergeCell ref="F6:F8"/>
    <mergeCell ref="G6:G8"/>
    <mergeCell ref="Q6:Q8"/>
    <mergeCell ref="R6:R8"/>
    <mergeCell ref="S6:S8"/>
    <mergeCell ref="T6:T8"/>
    <mergeCell ref="AE4:AE8"/>
    <mergeCell ref="AF4:AF8"/>
    <mergeCell ref="AG4:AG8"/>
    <mergeCell ref="AH4:AH8"/>
    <mergeCell ref="K5:K8"/>
    <mergeCell ref="L5:L8"/>
    <mergeCell ref="M5:M8"/>
    <mergeCell ref="N5:N8"/>
    <mergeCell ref="O5:O8"/>
    <mergeCell ref="W5:W8"/>
    <mergeCell ref="V4:V8"/>
    <mergeCell ref="W4:X4"/>
    <mergeCell ref="AA4:AA8"/>
    <mergeCell ref="AB4:AB8"/>
    <mergeCell ref="AC4:AC8"/>
    <mergeCell ref="AD4:AD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3"/>
  <pageMargins left="0.70866141732283472" right="0.70866141732283472" top="0.74803149606299213" bottom="0.74803149606299213" header="0.31496062992125984" footer="0.31496062992125984"/>
  <pageSetup paperSize="9" scale="29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04EF5F54-021A-4D43-A8D6-A74421A2BBE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AI11</xm:sqref>
        </x14:conditionalFormatting>
        <x14:conditionalFormatting xmlns:xm="http://schemas.microsoft.com/office/excel/2006/main">
          <x14:cfRule type="iconSet" priority="3" id="{044C9678-F4AB-41AF-920B-2E4252F4BBE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AI10</xm:sqref>
        </x14:conditionalFormatting>
        <x14:conditionalFormatting xmlns:xm="http://schemas.microsoft.com/office/excel/2006/main">
          <x14:cfRule type="iconSet" priority="2" id="{E3DD07ED-489D-45E2-8F27-82FDF63C9FC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AI9</xm:sqref>
        </x14:conditionalFormatting>
        <x14:conditionalFormatting xmlns:xm="http://schemas.microsoft.com/office/excel/2006/main">
          <x14:cfRule type="iconSet" priority="1" id="{69DAEE8C-0B08-43C7-8F84-0BFBFEE8DE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　(軽自動車)</vt:lpstr>
      <vt:lpstr>'1-1　(軽自動車)'!Print_Area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2023-10-02T01:13:58Z</dcterms:created>
  <dcterms:modified xsi:type="dcterms:W3CDTF">2023-10-02T01:14:49Z</dcterms:modified>
</cp:coreProperties>
</file>