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6BD5151E-7FA0-4349-94FD-797E0D3E137E}" xr6:coauthVersionLast="47" xr6:coauthVersionMax="47" xr10:uidLastSave="{00000000-0000-0000-0000-000000000000}"/>
  <bookViews>
    <workbookView xWindow="-120" yWindow="-120" windowWidth="29040" windowHeight="15720" xr2:uid="{4DAF395B-0000-4456-A3CF-B0F83714246A}"/>
  </bookViews>
  <sheets>
    <sheet name="1-1　普通・小型" sheetId="1" r:id="rId1"/>
  </sheets>
  <externalReferences>
    <externalReference r:id="rId2"/>
    <externalReference r:id="rId3"/>
    <externalReference r:id="rId4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'1-1　普通・小型'!$A$1:$X$18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M9" i="1"/>
  <c r="N9" i="1"/>
  <c r="U9" i="1"/>
  <c r="V9" i="1"/>
  <c r="W9" i="1"/>
  <c r="X9" i="1"/>
  <c r="AB9" i="1"/>
  <c r="AC9" i="1"/>
  <c r="AD9" i="1"/>
  <c r="AE9" i="1"/>
  <c r="O9" i="1" s="1"/>
  <c r="AF9" i="1"/>
  <c r="AG9" i="1"/>
  <c r="L10" i="1"/>
  <c r="M10" i="1"/>
  <c r="U10" i="1" s="1"/>
  <c r="N10" i="1"/>
  <c r="V10" i="1"/>
  <c r="AB10" i="1"/>
  <c r="AC10" i="1"/>
  <c r="AD10" i="1" s="1"/>
  <c r="AE10" i="1"/>
  <c r="O10" i="1" s="1"/>
  <c r="AF10" i="1"/>
  <c r="AG10" i="1" s="1"/>
  <c r="L11" i="1"/>
  <c r="M11" i="1"/>
  <c r="U11" i="1" s="1"/>
  <c r="N11" i="1"/>
  <c r="V11" i="1" s="1"/>
  <c r="AB11" i="1"/>
  <c r="AC11" i="1"/>
  <c r="W11" i="1" s="1"/>
  <c r="AE11" i="1"/>
  <c r="AF11" i="1" s="1"/>
  <c r="AG11" i="1" s="1"/>
  <c r="L12" i="1"/>
  <c r="M12" i="1"/>
  <c r="N12" i="1"/>
  <c r="U12" i="1"/>
  <c r="V12" i="1"/>
  <c r="AB12" i="1"/>
  <c r="AC12" i="1" s="1"/>
  <c r="AE12" i="1"/>
  <c r="O12" i="1" s="1"/>
  <c r="L13" i="1"/>
  <c r="M13" i="1"/>
  <c r="N13" i="1"/>
  <c r="U13" i="1"/>
  <c r="V13" i="1"/>
  <c r="X13" i="1"/>
  <c r="AB13" i="1"/>
  <c r="AC13" i="1"/>
  <c r="AD13" i="1"/>
  <c r="AE13" i="1"/>
  <c r="O13" i="1" s="1"/>
  <c r="AF13" i="1"/>
  <c r="W13" i="1" s="1"/>
  <c r="AG13" i="1"/>
  <c r="L14" i="1"/>
  <c r="M14" i="1"/>
  <c r="U14" i="1" s="1"/>
  <c r="N14" i="1"/>
  <c r="V14" i="1"/>
  <c r="AB14" i="1"/>
  <c r="AC14" i="1"/>
  <c r="AD14" i="1" s="1"/>
  <c r="AE14" i="1"/>
  <c r="O14" i="1" s="1"/>
  <c r="AF14" i="1"/>
  <c r="AG14" i="1" s="1"/>
  <c r="L15" i="1"/>
  <c r="M15" i="1"/>
  <c r="U15" i="1" s="1"/>
  <c r="N15" i="1"/>
  <c r="V15" i="1" s="1"/>
  <c r="AB15" i="1"/>
  <c r="AC15" i="1"/>
  <c r="W15" i="1" s="1"/>
  <c r="AD15" i="1"/>
  <c r="AE15" i="1"/>
  <c r="AF15" i="1" s="1"/>
  <c r="AG15" i="1" s="1"/>
  <c r="L16" i="1"/>
  <c r="M16" i="1"/>
  <c r="N16" i="1"/>
  <c r="U16" i="1"/>
  <c r="V16" i="1"/>
  <c r="AB16" i="1"/>
  <c r="AC16" i="1" s="1"/>
  <c r="AE16" i="1"/>
  <c r="O16" i="1" s="1"/>
  <c r="AD16" i="1" l="1"/>
  <c r="X16" i="1" s="1"/>
  <c r="W12" i="1"/>
  <c r="AD12" i="1"/>
  <c r="X12" i="1" s="1"/>
  <c r="AF12" i="1"/>
  <c r="AG12" i="1" s="1"/>
  <c r="AD11" i="1"/>
  <c r="X11" i="1" s="1"/>
  <c r="O15" i="1"/>
  <c r="AF16" i="1"/>
  <c r="AG16" i="1" s="1"/>
  <c r="W10" i="1"/>
  <c r="W14" i="1"/>
  <c r="X15" i="1"/>
  <c r="X14" i="1"/>
  <c r="X10" i="1"/>
  <c r="O11" i="1"/>
  <c r="W16" i="1" l="1"/>
</calcChain>
</file>

<file path=xl/sharedStrings.xml><?xml version="1.0" encoding="utf-8"?>
<sst xmlns="http://schemas.openxmlformats.org/spreadsheetml/2006/main" count="120" uniqueCount="77">
  <si>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</si>
  <si>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</si>
  <si>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</si>
  <si>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</si>
  <si>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</si>
  <si>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</si>
  <si>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</si>
  <si>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</si>
  <si>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t>(注) ※ 印の付いている通称名については､トヨタ自動車株式会社が製造事業者である｡</t>
  </si>
  <si>
    <t>A</t>
  </si>
  <si>
    <t>3W</t>
  </si>
  <si>
    <t>I,V,EP,B,C</t>
  </si>
  <si>
    <t>1040～1050</t>
  </si>
  <si>
    <t>CVT
（E･LTC）</t>
  </si>
  <si>
    <t>1KR</t>
  </si>
  <si>
    <t>0001,0002,0003,0004</t>
  </si>
  <si>
    <t>3BA-A210S</t>
  </si>
  <si>
    <t>☆☆☆☆</t>
  </si>
  <si>
    <t>F</t>
  </si>
  <si>
    <t>3W,EGR</t>
  </si>
  <si>
    <t>WA</t>
  </si>
  <si>
    <t>0003,0004</t>
  </si>
  <si>
    <t>5BA-A201S</t>
  </si>
  <si>
    <t>0001,0002</t>
  </si>
  <si>
    <t>H,I,V,EP,B</t>
  </si>
  <si>
    <t>1060～1070</t>
  </si>
  <si>
    <t>－</t>
  </si>
  <si>
    <t>WA-E1A</t>
  </si>
  <si>
    <t>0001,0002,0003</t>
  </si>
  <si>
    <t>5AA-A202S</t>
  </si>
  <si>
    <t>ロッキー</t>
  </si>
  <si>
    <t>I.V,EP,B,C</t>
  </si>
  <si>
    <t>5BA-M910S</t>
  </si>
  <si>
    <t>☆☆☆</t>
  </si>
  <si>
    <t>4BA-M900S</t>
  </si>
  <si>
    <t>0002,0005</t>
  </si>
  <si>
    <t>5BA-M900S</t>
  </si>
  <si>
    <t>0001</t>
  </si>
  <si>
    <t>トール</t>
  </si>
  <si>
    <t>ダイハツ</t>
  </si>
  <si>
    <t>低排出ガス
認定レベル</t>
    <rPh sb="6" eb="8">
      <t>ニンテイ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</si>
  <si>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</si>
  <si>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2"/>
  </si>
  <si>
    <t>主要排出
ガス対策</t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</si>
  <si>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</si>
  <si>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</si>
  <si>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</si>
  <si>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</si>
  <si>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</si>
  <si>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</si>
  <si>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</si>
  <si>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</si>
  <si>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</si>
  <si>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</si>
  <si>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</si>
  <si>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</si>
  <si>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</si>
  <si>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t>令和12年度</t>
    <rPh sb="0" eb="2">
      <t>レイワ</t>
    </rPh>
    <rPh sb="4" eb="6">
      <t>ネンド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</si>
  <si>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</si>
  <si>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</si>
  <si>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</si>
  <si>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</si>
  <si>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</si>
  <si>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</si>
  <si>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</si>
  <si>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</si>
  <si>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</si>
  <si>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</si>
  <si>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</si>
  <si>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</si>
  <si>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t>最大車両重量（自動計算）</t>
    <rPh sb="1" eb="2">
      <t>ダイ</t>
    </rPh>
    <rPh sb="7" eb="9">
      <t>ジドウ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</si>
  <si>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</si>
  <si>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メーカー入力欄</t>
    <rPh sb="4" eb="6">
      <t>ニュウリョク</t>
    </rPh>
    <rPh sb="6" eb="7">
      <t>ラン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</si>
  <si>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</si>
  <si>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2"/>
  </si>
  <si>
    <t>ダイハツ工業株式会社</t>
    <phoneticPr fontId="2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</si>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</sst>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 "/>
    <numFmt numFmtId="178" formatCode="0.0"/>
    <numFmt numFmtId="179" formatCode="0_);[Red]\(0\)"/>
  </numFmts>
  <fonts count="15" x14ac:knownFonts="1">
    <font>
      <sz val="11"/>
      <color theme="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/>
      <name val="Arial"/>
      <family val="2"/>
    </font>
    <font>
      <u/>
      <sz val="8"/>
      <name val="ＭＳ Ｐゴシック"/>
      <family val="3"/>
      <charset val="128"/>
    </font>
    <font>
      <b/>
      <sz val="10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8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12">
    <xf numFmtId="0" fontId="0" fillId="0" borderId="0" xfId="0">
      <alignment vertical="center"/>
    </xf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177" fontId="1" fillId="3" borderId="3" xfId="0" quotePrefix="1" applyNumberFormat="1" applyFont="1" applyFill="1" applyBorder="1" applyAlignment="1" applyProtection="1">
      <alignment horizontal="center" vertical="center"/>
      <protection locked="0"/>
    </xf>
    <xf numFmtId="177" fontId="1" fillId="3" borderId="3" xfId="0" applyNumberFormat="1" applyFont="1" applyFill="1" applyBorder="1" applyAlignment="1" applyProtection="1">
      <alignment horizontal="center" vertical="center"/>
      <protection locked="0"/>
    </xf>
    <xf numFmtId="177" fontId="1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178" fontId="6" fillId="3" borderId="3" xfId="0" quotePrefix="1" applyNumberFormat="1" applyFont="1" applyFill="1" applyBorder="1" applyAlignment="1" applyProtection="1">
      <alignment horizontal="center" vertical="center"/>
      <protection locked="0"/>
    </xf>
    <xf numFmtId="178" fontId="6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178" fontId="6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79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9" fontId="1" fillId="0" borderId="3" xfId="0" quotePrefix="1" applyNumberFormat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9" xfId="0" applyFont="1" applyBorder="1" applyAlignment="1"/>
    <xf numFmtId="0" fontId="8" fillId="0" borderId="10" xfId="0" applyFont="1" applyBorder="1" applyAlignment="1"/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1" xfId="0" applyFont="1" applyBorder="1" applyAlignment="1"/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/>
    <xf numFmtId="0" fontId="7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shrinkToFit="1"/>
    </xf>
    <xf numFmtId="0" fontId="1" fillId="0" borderId="31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4" borderId="13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0" borderId="31" xfId="0" applyFont="1" applyBorder="1" applyAlignment="1"/>
    <xf numFmtId="0" fontId="1" fillId="0" borderId="29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 wrapText="1"/>
    </xf>
    <xf numFmtId="0" fontId="1" fillId="0" borderId="29" xfId="1" applyFont="1" applyBorder="1" applyAlignment="1">
      <alignment horizontal="centerContinuous"/>
    </xf>
    <xf numFmtId="0" fontId="3" fillId="0" borderId="8" xfId="1" applyFont="1" applyBorder="1" applyAlignment="1">
      <alignment horizontal="centerContinuous"/>
    </xf>
    <xf numFmtId="0" fontId="1" fillId="0" borderId="3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9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0" fontId="3" fillId="0" borderId="0" xfId="0" applyFont="1" applyAlignment="1">
      <alignment horizontal="right"/>
    </xf>
    <xf numFmtId="0" fontId="1" fillId="0" borderId="19" xfId="0" applyFont="1" applyBorder="1" applyAlignment="1" applyProtection="1">
      <protection locked="0"/>
    </xf>
    <xf numFmtId="0" fontId="3" fillId="0" borderId="19" xfId="0" applyFont="1" applyBorder="1" applyAlignment="1" applyProtection="1">
      <protection locked="0"/>
    </xf>
    <xf numFmtId="0" fontId="1" fillId="0" borderId="19" xfId="0" applyFont="1" applyBorder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" fillId="3" borderId="0" xfId="0" applyFont="1" applyFill="1" applyAlignment="1"/>
    <xf numFmtId="0" fontId="14" fillId="0" borderId="0" xfId="0" applyFont="1" applyAlignment="1"/>
  </cellXfs>
  <cellStyles count="2">
    <cellStyle name="標準" xfId="0" builtinId="0"/>
    <cellStyle name="標準 2" xfId="1" xr:uid="{ECB735E4-6485-4697-858F-F7450E4246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400050</xdr:colOff>
      <xdr:row>20</xdr:row>
      <xdr:rowOff>50800</xdr:rowOff>
    </xdr:from>
    <xdr:ext cx="3942271" cy="2444750"/>
    <xdr:pic>
      <xdr:nvPicPr>
        <xdr:cNvPr id="2" name="図 3">
          <a:extLst>
            <a:ext uri="{FF2B5EF4-FFF2-40B4-BE49-F238E27FC236}">
              <a16:creationId xmlns:a16="http://schemas.microsoft.com/office/drawing/2014/main" id="{9251D538-2682-4870-92AF-52B993E97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3479800"/>
          <a:ext cx="3942271" cy="244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247650</xdr:colOff>
      <xdr:row>20</xdr:row>
      <xdr:rowOff>38100</xdr:rowOff>
    </xdr:from>
    <xdr:ext cx="3747356" cy="2825004"/>
    <xdr:pic>
      <xdr:nvPicPr>
        <xdr:cNvPr id="3" name="図 4">
          <a:extLst>
            <a:ext uri="{FF2B5EF4-FFF2-40B4-BE49-F238E27FC236}">
              <a16:creationId xmlns:a16="http://schemas.microsoft.com/office/drawing/2014/main" id="{DD6D2613-D42C-4DAE-B9D4-A7783B74D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3467100"/>
          <a:ext cx="3747356" cy="282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48672-9C03-4156-9034-F58B8D6654E4}">
  <sheetPr>
    <tabColor rgb="FFFFFF00"/>
  </sheetPr>
  <dimension ref="A1:AH26"/>
  <sheetViews>
    <sheetView tabSelected="1" view="pageBreakPreview" zoomScale="85" zoomScaleNormal="100" zoomScaleSheetLayoutView="85" workbookViewId="0">
      <selection activeCell="D64" sqref="D64"/>
    </sheetView>
  </sheetViews>
  <sheetFormatPr defaultColWidth="9" defaultRowHeight="11.25" x14ac:dyDescent="0.2"/>
  <cols>
    <col min="1" max="1" width="15.875" style="3" customWidth="1"/>
    <col min="2" max="2" width="3.875" style="1" bestFit="1" customWidth="1"/>
    <col min="3" max="3" width="23.625" style="1" customWidth="1"/>
    <col min="4" max="4" width="13.875" style="1" bestFit="1" customWidth="1"/>
    <col min="5" max="5" width="19.125" style="2" customWidth="1"/>
    <col min="6" max="6" width="13.125" style="1" bestFit="1" customWidth="1"/>
    <col min="7" max="7" width="7.375" style="1" customWidth="1"/>
    <col min="8" max="8" width="12.125" style="1" bestFit="1" customWidth="1"/>
    <col min="9" max="9" width="10.625" style="1" customWidth="1"/>
    <col min="10" max="10" width="7" style="1" bestFit="1" customWidth="1"/>
    <col min="11" max="11" width="6.3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8.62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2" width="8.25" style="1" bestFit="1" customWidth="1"/>
    <col min="23" max="24" width="9" style="1"/>
    <col min="25" max="25" width="9" style="1" customWidth="1"/>
    <col min="26" max="27" width="10.625" style="1" customWidth="1"/>
    <col min="28" max="33" width="9" style="1" hidden="1" customWidth="1"/>
    <col min="34" max="34" width="9" style="1" customWidth="1"/>
    <col min="35" max="16384" width="9" style="1"/>
  </cols>
  <sheetData>
    <row r="1" spans="1:34" ht="15.75" x14ac:dyDescent="0.25">
      <c r="A1" s="111"/>
      <c r="B1" s="111"/>
      <c r="E1" s="110"/>
      <c r="R1" s="109"/>
    </row>
    <row r="2" spans="1:34" ht="15" x14ac:dyDescent="0.2">
      <c r="A2" s="1"/>
      <c r="E2" s="1"/>
      <c r="F2" s="108"/>
      <c r="J2" s="107" t="s">
        <v>76</v>
      </c>
      <c r="K2" s="107"/>
      <c r="L2" s="107"/>
      <c r="M2" s="107"/>
      <c r="N2" s="107"/>
      <c r="O2" s="107"/>
      <c r="P2" s="107"/>
      <c r="Q2" s="101"/>
      <c r="R2" s="106"/>
      <c r="S2" s="105"/>
      <c r="T2" s="105"/>
      <c r="U2" s="105"/>
      <c r="V2" s="105"/>
      <c r="X2" s="104" t="s">
        <v>75</v>
      </c>
    </row>
    <row r="3" spans="1:34" ht="15.75" customHeight="1" x14ac:dyDescent="0.25">
      <c r="A3" s="103" t="s">
        <v>74</v>
      </c>
      <c r="B3" s="102"/>
      <c r="E3" s="1"/>
      <c r="J3" s="101"/>
      <c r="R3" s="100"/>
      <c r="S3" s="99" t="s">
        <v>73</v>
      </c>
      <c r="T3" s="99"/>
      <c r="U3" s="99"/>
      <c r="V3" s="99"/>
      <c r="W3" s="99"/>
      <c r="X3" s="99"/>
      <c r="Z3" s="98" t="s">
        <v>72</v>
      </c>
      <c r="AA3" s="97"/>
      <c r="AB3" s="96" t="s">
        <v>71</v>
      </c>
      <c r="AC3" s="94"/>
      <c r="AD3" s="94"/>
      <c r="AE3" s="95" t="s">
        <v>70</v>
      </c>
      <c r="AF3" s="94"/>
      <c r="AG3" s="93"/>
    </row>
    <row r="4" spans="1:34" ht="14.25" customHeight="1" thickBot="1" x14ac:dyDescent="0.25">
      <c r="A4" s="61" t="s">
        <v>69</v>
      </c>
      <c r="B4" s="89" t="s">
        <v>68</v>
      </c>
      <c r="C4" s="92"/>
      <c r="D4" s="91"/>
      <c r="E4" s="90"/>
      <c r="F4" s="89" t="s">
        <v>67</v>
      </c>
      <c r="G4" s="88"/>
      <c r="H4" s="62" t="s">
        <v>66</v>
      </c>
      <c r="I4" s="63" t="s">
        <v>65</v>
      </c>
      <c r="J4" s="87" t="s">
        <v>64</v>
      </c>
      <c r="K4" s="86" t="s">
        <v>63</v>
      </c>
      <c r="L4" s="85"/>
      <c r="M4" s="85"/>
      <c r="N4" s="85"/>
      <c r="O4" s="84"/>
      <c r="P4" s="62" t="s">
        <v>62</v>
      </c>
      <c r="Q4" s="83" t="s">
        <v>61</v>
      </c>
      <c r="R4" s="82"/>
      <c r="S4" s="81"/>
      <c r="T4" s="80" t="s">
        <v>60</v>
      </c>
      <c r="U4" s="79" t="s">
        <v>59</v>
      </c>
      <c r="V4" s="62" t="s">
        <v>58</v>
      </c>
      <c r="W4" s="78" t="s">
        <v>57</v>
      </c>
      <c r="X4" s="77"/>
      <c r="Z4" s="76" t="s">
        <v>56</v>
      </c>
      <c r="AA4" s="76" t="s">
        <v>55</v>
      </c>
      <c r="AB4" s="63" t="s">
        <v>49</v>
      </c>
      <c r="AC4" s="62" t="s">
        <v>48</v>
      </c>
      <c r="AD4" s="62" t="s">
        <v>47</v>
      </c>
      <c r="AE4" s="63" t="s">
        <v>49</v>
      </c>
      <c r="AF4" s="62" t="s">
        <v>48</v>
      </c>
      <c r="AG4" s="62" t="s">
        <v>54</v>
      </c>
      <c r="AH4" s="75"/>
    </row>
    <row r="5" spans="1:34" ht="11.25" customHeight="1" x14ac:dyDescent="0.2">
      <c r="A5" s="50"/>
      <c r="B5" s="59"/>
      <c r="C5" s="58"/>
      <c r="D5" s="74"/>
      <c r="E5" s="73"/>
      <c r="F5" s="44"/>
      <c r="G5" s="41"/>
      <c r="H5" s="50"/>
      <c r="I5" s="48"/>
      <c r="J5" s="57"/>
      <c r="K5" s="72" t="s">
        <v>53</v>
      </c>
      <c r="L5" s="71" t="s">
        <v>52</v>
      </c>
      <c r="M5" s="70" t="s">
        <v>51</v>
      </c>
      <c r="N5" s="69" t="s">
        <v>50</v>
      </c>
      <c r="O5" s="69" t="s">
        <v>49</v>
      </c>
      <c r="P5" s="53"/>
      <c r="Q5" s="68"/>
      <c r="R5" s="67"/>
      <c r="S5" s="66"/>
      <c r="T5" s="65"/>
      <c r="U5" s="51"/>
      <c r="V5" s="50"/>
      <c r="W5" s="62" t="s">
        <v>48</v>
      </c>
      <c r="X5" s="62" t="s">
        <v>47</v>
      </c>
      <c r="Z5" s="49"/>
      <c r="AA5" s="49"/>
      <c r="AB5" s="48"/>
      <c r="AC5" s="47"/>
      <c r="AD5" s="47"/>
      <c r="AE5" s="48"/>
      <c r="AF5" s="47"/>
      <c r="AG5" s="47"/>
      <c r="AH5" s="33"/>
    </row>
    <row r="6" spans="1:34" x14ac:dyDescent="0.2">
      <c r="A6" s="50"/>
      <c r="B6" s="59"/>
      <c r="C6" s="58"/>
      <c r="D6" s="61" t="s">
        <v>45</v>
      </c>
      <c r="E6" s="64" t="s">
        <v>46</v>
      </c>
      <c r="F6" s="61" t="s">
        <v>45</v>
      </c>
      <c r="G6" s="63" t="s">
        <v>44</v>
      </c>
      <c r="H6" s="50"/>
      <c r="I6" s="48"/>
      <c r="J6" s="57"/>
      <c r="K6" s="55"/>
      <c r="L6" s="56"/>
      <c r="M6" s="55"/>
      <c r="N6" s="54"/>
      <c r="O6" s="54"/>
      <c r="P6" s="53"/>
      <c r="Q6" s="62" t="s">
        <v>43</v>
      </c>
      <c r="R6" s="62" t="s">
        <v>42</v>
      </c>
      <c r="S6" s="61" t="s">
        <v>41</v>
      </c>
      <c r="T6" s="60" t="s">
        <v>40</v>
      </c>
      <c r="U6" s="51"/>
      <c r="V6" s="50"/>
      <c r="W6" s="47"/>
      <c r="X6" s="47"/>
      <c r="Z6" s="49"/>
      <c r="AA6" s="49"/>
      <c r="AB6" s="48"/>
      <c r="AC6" s="47"/>
      <c r="AD6" s="47"/>
      <c r="AE6" s="48"/>
      <c r="AF6" s="47"/>
      <c r="AG6" s="47"/>
      <c r="AH6" s="33"/>
    </row>
    <row r="7" spans="1:34" x14ac:dyDescent="0.2">
      <c r="A7" s="50"/>
      <c r="B7" s="59"/>
      <c r="C7" s="58"/>
      <c r="D7" s="50"/>
      <c r="E7" s="50"/>
      <c r="F7" s="50"/>
      <c r="G7" s="50"/>
      <c r="H7" s="50"/>
      <c r="I7" s="48"/>
      <c r="J7" s="57"/>
      <c r="K7" s="55"/>
      <c r="L7" s="56"/>
      <c r="M7" s="55"/>
      <c r="N7" s="54"/>
      <c r="O7" s="54"/>
      <c r="P7" s="53"/>
      <c r="Q7" s="53"/>
      <c r="R7" s="53"/>
      <c r="S7" s="50"/>
      <c r="T7" s="52"/>
      <c r="U7" s="51"/>
      <c r="V7" s="50"/>
      <c r="W7" s="47"/>
      <c r="X7" s="47"/>
      <c r="Z7" s="49"/>
      <c r="AA7" s="49"/>
      <c r="AB7" s="48"/>
      <c r="AC7" s="47"/>
      <c r="AD7" s="47"/>
      <c r="AE7" s="48"/>
      <c r="AF7" s="47"/>
      <c r="AG7" s="47"/>
      <c r="AH7" s="33"/>
    </row>
    <row r="8" spans="1:34" x14ac:dyDescent="0.2">
      <c r="A8" s="37"/>
      <c r="B8" s="46"/>
      <c r="C8" s="45"/>
      <c r="D8" s="37"/>
      <c r="E8" s="37"/>
      <c r="F8" s="37"/>
      <c r="G8" s="37"/>
      <c r="H8" s="37"/>
      <c r="I8" s="35"/>
      <c r="J8" s="44"/>
      <c r="K8" s="42"/>
      <c r="L8" s="43"/>
      <c r="M8" s="42"/>
      <c r="N8" s="41"/>
      <c r="O8" s="41"/>
      <c r="P8" s="40"/>
      <c r="Q8" s="40"/>
      <c r="R8" s="40"/>
      <c r="S8" s="37"/>
      <c r="T8" s="39"/>
      <c r="U8" s="38"/>
      <c r="V8" s="37"/>
      <c r="W8" s="34"/>
      <c r="X8" s="34"/>
      <c r="Z8" s="36"/>
      <c r="AA8" s="36"/>
      <c r="AB8" s="35"/>
      <c r="AC8" s="34"/>
      <c r="AD8" s="34"/>
      <c r="AE8" s="35"/>
      <c r="AF8" s="34"/>
      <c r="AG8" s="34"/>
      <c r="AH8" s="33"/>
    </row>
    <row r="9" spans="1:34" ht="24" customHeight="1" x14ac:dyDescent="0.2">
      <c r="A9" s="30" t="s">
        <v>39</v>
      </c>
      <c r="B9" s="32"/>
      <c r="C9" s="31" t="s">
        <v>38</v>
      </c>
      <c r="D9" s="24" t="s">
        <v>36</v>
      </c>
      <c r="E9" s="23" t="s">
        <v>37</v>
      </c>
      <c r="F9" s="21" t="s">
        <v>14</v>
      </c>
      <c r="G9" s="22">
        <v>0.996</v>
      </c>
      <c r="H9" s="21" t="s">
        <v>13</v>
      </c>
      <c r="I9" s="20">
        <v>1080</v>
      </c>
      <c r="J9" s="19">
        <v>5</v>
      </c>
      <c r="K9" s="17">
        <v>18.399999999999999</v>
      </c>
      <c r="L9" s="18">
        <f>IF(K9&gt;0,1/K9*34.6*67.1,"")</f>
        <v>126.17717391304349</v>
      </c>
      <c r="M9" s="17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20.5</v>
      </c>
      <c r="N9" s="16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23.4</v>
      </c>
      <c r="O9" s="15" t="str">
        <f>IF(Z9="","",IF(AE9="",TEXT(AB9,"#,##0.0"),IF(AB9-AE9&gt;0,CONCATENATE(TEXT(AE9,"#,##0.0"),"~",TEXT(AB9,"#,##0.0")),TEXT(AB9,"#,##0.0"))))</f>
        <v>26.8</v>
      </c>
      <c r="P9" s="13" t="s">
        <v>31</v>
      </c>
      <c r="Q9" s="14" t="s">
        <v>19</v>
      </c>
      <c r="R9" s="13" t="s">
        <v>18</v>
      </c>
      <c r="S9" s="12"/>
      <c r="T9" s="11" t="s">
        <v>17</v>
      </c>
      <c r="U9" s="10" t="str">
        <f>IFERROR(IF(K9&lt;M9,"",(ROUNDDOWN(K9/M9*100,0))),"")</f>
        <v/>
      </c>
      <c r="V9" s="9" t="str">
        <f>IFERROR(IF(K9&lt;N9,"",(ROUNDDOWN(K9/N9*100,0))),"")</f>
        <v/>
      </c>
      <c r="W9" s="9">
        <f>IF(AC9&lt;55,"",IF(AA9="",AC9,IF(AF9-AC9&gt;0,CONCATENATE(AC9,"~",AF9),AC9)))</f>
        <v>68</v>
      </c>
      <c r="X9" s="8" t="str">
        <f>IF(AC9&lt;55,"",AD9)</f>
        <v>★1.5</v>
      </c>
      <c r="Z9" s="7">
        <v>1080</v>
      </c>
      <c r="AA9" s="7"/>
      <c r="AB9" s="6">
        <f>IF(Z9="","",(ROUND(IF(Z9&gt;=2759,9.5,IF(Z9&lt;2759,(-2.47/1000000*Z9*Z9)-(8.52/10000*Z9)+30.65)),1)))</f>
        <v>26.8</v>
      </c>
      <c r="AC9" s="5">
        <f>IF(K9="","",ROUNDDOWN(K9/AB9*100,0))</f>
        <v>68</v>
      </c>
      <c r="AD9" s="5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★1.5</v>
      </c>
      <c r="AE9" s="6" t="str">
        <f>IF(AA9="","",(ROUND(IF(AA9&gt;=2759,9.5,IF(AA9&lt;2759,(-2.47/1000000*AA9*AA9)-(8.52/10000*AA9)+30.65)),1)))</f>
        <v/>
      </c>
      <c r="AF9" s="5" t="str">
        <f>IF(AE9="","",IF(K9="","",ROUNDDOWN(K9/AE9*100,0)))</f>
        <v/>
      </c>
      <c r="AG9" s="5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4"/>
    </row>
    <row r="10" spans="1:34" ht="24" customHeight="1" x14ac:dyDescent="0.2">
      <c r="A10" s="30"/>
      <c r="B10" s="29"/>
      <c r="C10" s="28"/>
      <c r="D10" s="24" t="s">
        <v>36</v>
      </c>
      <c r="E10" s="23" t="s">
        <v>35</v>
      </c>
      <c r="F10" s="21" t="s">
        <v>14</v>
      </c>
      <c r="G10" s="22">
        <v>0.996</v>
      </c>
      <c r="H10" s="21" t="s">
        <v>13</v>
      </c>
      <c r="I10" s="20">
        <v>1090</v>
      </c>
      <c r="J10" s="19">
        <v>5</v>
      </c>
      <c r="K10" s="17">
        <v>18.399999999999999</v>
      </c>
      <c r="L10" s="18">
        <f>IF(K10&gt;0,1/K10*34.6*67.1,"")</f>
        <v>126.17717391304349</v>
      </c>
      <c r="M10" s="17">
        <f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18.7</v>
      </c>
      <c r="N10" s="16">
        <f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21.8</v>
      </c>
      <c r="O10" s="15" t="str">
        <f>IF(Z10="","",IF(AE10="",TEXT(AB10,"#,##0.0"),IF(AB10-AE10&gt;0,CONCATENATE(TEXT(AE10,"#,##0.0"),"~",TEXT(AB10,"#,##0.0")),TEXT(AB10,"#,##0.0"))))</f>
        <v>26.8</v>
      </c>
      <c r="P10" s="13" t="s">
        <v>31</v>
      </c>
      <c r="Q10" s="14" t="s">
        <v>19</v>
      </c>
      <c r="R10" s="13" t="s">
        <v>18</v>
      </c>
      <c r="S10" s="12"/>
      <c r="T10" s="11" t="s">
        <v>17</v>
      </c>
      <c r="U10" s="10" t="str">
        <f>IFERROR(IF(K10&lt;M10,"",(ROUNDDOWN(K10/M10*100,0))),"")</f>
        <v/>
      </c>
      <c r="V10" s="9" t="str">
        <f>IFERROR(IF(K10&lt;N10,"",(ROUNDDOWN(K10/N10*100,0))),"")</f>
        <v/>
      </c>
      <c r="W10" s="9">
        <f>IF(AC10&lt;55,"",IF(AA10="",AC10,IF(AF10-AC10&gt;0,CONCATENATE(AC10,"~",AF10),AC10)))</f>
        <v>68</v>
      </c>
      <c r="X10" s="8" t="str">
        <f>IF(AC10&lt;55,"",AD10)</f>
        <v>★1.5</v>
      </c>
      <c r="Z10" s="7">
        <v>1090</v>
      </c>
      <c r="AA10" s="7"/>
      <c r="AB10" s="6">
        <f>IF(Z10="","",(ROUND(IF(Z10&gt;=2759,9.5,IF(Z10&lt;2759,(-2.47/1000000*Z10*Z10)-(8.52/10000*Z10)+30.65)),1)))</f>
        <v>26.8</v>
      </c>
      <c r="AC10" s="5">
        <f>IF(K10="","",ROUNDDOWN(K10/AB10*100,0))</f>
        <v>68</v>
      </c>
      <c r="AD10" s="5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★1.5</v>
      </c>
      <c r="AE10" s="6" t="str">
        <f>IF(AA10="","",(ROUND(IF(AA10&gt;=2759,9.5,IF(AA10&lt;2759,(-2.47/1000000*AA10*AA10)-(8.52/10000*AA10)+30.65)),1)))</f>
        <v/>
      </c>
      <c r="AF10" s="5" t="str">
        <f>IF(AE10="","",IF(K10="","",ROUNDDOWN(K10/AE10*100,0)))</f>
        <v/>
      </c>
      <c r="AG10" s="5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  <c r="AH10" s="4"/>
    </row>
    <row r="11" spans="1:34" ht="24" customHeight="1" x14ac:dyDescent="0.2">
      <c r="A11" s="30"/>
      <c r="B11" s="29"/>
      <c r="C11" s="28"/>
      <c r="D11" s="24" t="s">
        <v>34</v>
      </c>
      <c r="E11" s="23" t="s">
        <v>21</v>
      </c>
      <c r="F11" s="21" t="s">
        <v>14</v>
      </c>
      <c r="G11" s="22">
        <v>0.996</v>
      </c>
      <c r="H11" s="21" t="s">
        <v>13</v>
      </c>
      <c r="I11" s="20">
        <v>1110</v>
      </c>
      <c r="J11" s="19">
        <v>5</v>
      </c>
      <c r="K11" s="17">
        <v>16.8</v>
      </c>
      <c r="L11" s="18">
        <f>IF(K11&gt;0,1/K11*34.6*67.1,"")</f>
        <v>138.19404761904758</v>
      </c>
      <c r="M11" s="17">
        <f>IFERROR(VALUE(IF(Z11="","",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))),"")</f>
        <v>18.7</v>
      </c>
      <c r="N11" s="16">
        <f>IFERROR(VALUE(IF(Z11="","",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))),"")</f>
        <v>21.8</v>
      </c>
      <c r="O11" s="15" t="str">
        <f>IF(Z11="","",IF(AE11="",TEXT(AB11,"#,##0.0"),IF(AB11-AE11&gt;0,CONCATENATE(TEXT(AE11,"#,##0.0"),"~",TEXT(AB11,"#,##0.0")),TEXT(AB11,"#,##0.0"))))</f>
        <v>26.7</v>
      </c>
      <c r="P11" s="13" t="s">
        <v>31</v>
      </c>
      <c r="Q11" s="14" t="s">
        <v>10</v>
      </c>
      <c r="R11" s="13" t="s">
        <v>18</v>
      </c>
      <c r="S11" s="12"/>
      <c r="T11" s="11" t="s">
        <v>33</v>
      </c>
      <c r="U11" s="10" t="str">
        <f>IFERROR(IF(K11&lt;M11,"",(ROUNDDOWN(K11/M11*100,0))),"")</f>
        <v/>
      </c>
      <c r="V11" s="9" t="str">
        <f>IFERROR(IF(K11&lt;N11,"",(ROUNDDOWN(K11/N11*100,0))),"")</f>
        <v/>
      </c>
      <c r="W11" s="9">
        <f>IF(AC11&lt;55,"",IF(AA11="",AC11,IF(AF11-AC11&gt;0,CONCATENATE(AC11,"~",AF11),AC11)))</f>
        <v>62</v>
      </c>
      <c r="X11" s="8" t="str">
        <f>IF(AC11&lt;55,"",AD11)</f>
        <v>★1.0</v>
      </c>
      <c r="Z11" s="7">
        <v>1110</v>
      </c>
      <c r="AA11" s="7"/>
      <c r="AB11" s="6">
        <f>IF(Z11="","",(ROUND(IF(Z11&gt;=2759,9.5,IF(Z11&lt;2759,(-2.47/1000000*Z11*Z11)-(8.52/10000*Z11)+30.65)),1)))</f>
        <v>26.7</v>
      </c>
      <c r="AC11" s="5">
        <f>IF(K11="","",ROUNDDOWN(K11/AB11*100,0))</f>
        <v>62</v>
      </c>
      <c r="AD11" s="5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>★1.0</v>
      </c>
      <c r="AE11" s="6" t="str">
        <f>IF(AA11="","",(ROUND(IF(AA11&gt;=2759,9.5,IF(AA11&lt;2759,(-2.47/1000000*AA11*AA11)-(8.52/10000*AA11)+30.65)),1)))</f>
        <v/>
      </c>
      <c r="AF11" s="5" t="str">
        <f>IF(AE11="","",IF(K11="","",ROUNDDOWN(K11/AE11*100,0)))</f>
        <v/>
      </c>
      <c r="AG11" s="5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/>
      </c>
      <c r="AH11" s="4"/>
    </row>
    <row r="12" spans="1:34" ht="24" customHeight="1" x14ac:dyDescent="0.2">
      <c r="A12" s="30"/>
      <c r="B12" s="26"/>
      <c r="C12" s="25"/>
      <c r="D12" s="24" t="s">
        <v>32</v>
      </c>
      <c r="E12" s="23" t="s">
        <v>23</v>
      </c>
      <c r="F12" s="21" t="s">
        <v>14</v>
      </c>
      <c r="G12" s="22">
        <v>0.996</v>
      </c>
      <c r="H12" s="21" t="s">
        <v>13</v>
      </c>
      <c r="I12" s="20">
        <v>1140</v>
      </c>
      <c r="J12" s="19">
        <v>5</v>
      </c>
      <c r="K12" s="17">
        <v>16.8</v>
      </c>
      <c r="L12" s="18">
        <f>IF(K12&gt;0,1/K12*34.6*67.1,"")</f>
        <v>138.19404761904758</v>
      </c>
      <c r="M12" s="17">
        <f>IFERROR(VALUE(IF(Z12="","",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))),"")</f>
        <v>18.7</v>
      </c>
      <c r="N12" s="16">
        <f>IFERROR(VALUE(IF(Z12="","",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))),"")</f>
        <v>21.8</v>
      </c>
      <c r="O12" s="15" t="str">
        <f>IF(Z12="","",IF(AE12="",TEXT(AB12,"#,##0.0"),IF(AB12-AE12&gt;0,CONCATENATE(TEXT(AE12,"#,##0.0"),"~",TEXT(AB12,"#,##0.0")),TEXT(AB12,"#,##0.0"))))</f>
        <v>26.5</v>
      </c>
      <c r="P12" s="13" t="s">
        <v>31</v>
      </c>
      <c r="Q12" s="14" t="s">
        <v>19</v>
      </c>
      <c r="R12" s="13" t="s">
        <v>9</v>
      </c>
      <c r="S12" s="12"/>
      <c r="T12" s="11" t="s">
        <v>17</v>
      </c>
      <c r="U12" s="10" t="str">
        <f>IFERROR(IF(K12&lt;M12,"",(ROUNDDOWN(K12/M12*100,0))),"")</f>
        <v/>
      </c>
      <c r="V12" s="9" t="str">
        <f>IFERROR(IF(K12&lt;N12,"",(ROUNDDOWN(K12/N12*100,0))),"")</f>
        <v/>
      </c>
      <c r="W12" s="9">
        <f>IF(AC12&lt;55,"",IF(AA12="",AC12,IF(AF12-AC12&gt;0,CONCATENATE(AC12,"~",AF12),AC12)))</f>
        <v>63</v>
      </c>
      <c r="X12" s="8" t="str">
        <f>IF(AC12&lt;55,"",AD12)</f>
        <v>★1.0</v>
      </c>
      <c r="Z12" s="7">
        <v>1140</v>
      </c>
      <c r="AA12" s="7"/>
      <c r="AB12" s="6">
        <f>IF(Z12="","",(ROUND(IF(Z12&gt;=2759,9.5,IF(Z12&lt;2759,(-2.47/1000000*Z12*Z12)-(8.52/10000*Z12)+30.65)),1)))</f>
        <v>26.5</v>
      </c>
      <c r="AC12" s="5">
        <f>IF(K12="","",ROUNDDOWN(K12/AB12*100,0))</f>
        <v>63</v>
      </c>
      <c r="AD12" s="5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★1.0</v>
      </c>
      <c r="AE12" s="6" t="str">
        <f>IF(AA12="","",(ROUND(IF(AA12&gt;=2759,9.5,IF(AA12&lt;2759,(-2.47/1000000*AA12*AA12)-(8.52/10000*AA12)+30.65)),1)))</f>
        <v/>
      </c>
      <c r="AF12" s="5" t="str">
        <f>IF(AE12="","",IF(K12="","",ROUNDDOWN(K12/AE12*100,0)))</f>
        <v/>
      </c>
      <c r="AG12" s="5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/>
      </c>
      <c r="AH12" s="4"/>
    </row>
    <row r="13" spans="1:34" ht="24" customHeight="1" x14ac:dyDescent="0.2">
      <c r="A13" s="30"/>
      <c r="B13" s="32"/>
      <c r="C13" s="31" t="s">
        <v>30</v>
      </c>
      <c r="D13" s="24" t="s">
        <v>29</v>
      </c>
      <c r="E13" s="23" t="s">
        <v>28</v>
      </c>
      <c r="F13" s="21" t="s">
        <v>27</v>
      </c>
      <c r="G13" s="22">
        <v>1.196</v>
      </c>
      <c r="H13" s="21" t="s">
        <v>26</v>
      </c>
      <c r="I13" s="20" t="s">
        <v>25</v>
      </c>
      <c r="J13" s="19">
        <v>5</v>
      </c>
      <c r="K13" s="17">
        <v>28</v>
      </c>
      <c r="L13" s="18">
        <f>IF(K13&gt;0,1/K13*34.6*67.1,"")</f>
        <v>82.916428571428568</v>
      </c>
      <c r="M13" s="17">
        <f>IFERROR(VALUE(IF(Z13="","",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))),"")</f>
        <v>20.5</v>
      </c>
      <c r="N13" s="16">
        <f>IFERROR(VALUE(IF(Z13="","",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))),"")</f>
        <v>23.4</v>
      </c>
      <c r="O13" s="15" t="str">
        <f>IF(Z13="","",IF(AE13="",TEXT(AB13,"#,##0.0"),IF(AB13-AE13&gt;0,CONCATENATE(TEXT(AE13,"#,##0.0"),"~",TEXT(AB13,"#,##0.0")),TEXT(AB13,"#,##0.0"))))</f>
        <v>26.9~27.0</v>
      </c>
      <c r="P13" s="13" t="s">
        <v>24</v>
      </c>
      <c r="Q13" s="14" t="s">
        <v>19</v>
      </c>
      <c r="R13" s="13" t="s">
        <v>18</v>
      </c>
      <c r="S13" s="12"/>
      <c r="T13" s="11" t="s">
        <v>17</v>
      </c>
      <c r="U13" s="10">
        <f>IFERROR(IF(K13&lt;M13,"",(ROUNDDOWN(K13/M13*100,0))),"")</f>
        <v>136</v>
      </c>
      <c r="V13" s="9">
        <f>IFERROR(IF(K13&lt;N13,"",(ROUNDDOWN(K13/N13*100,0))),"")</f>
        <v>119</v>
      </c>
      <c r="W13" s="9" t="str">
        <f>IF(AC13&lt;55,"",IF(AA13="",AC13,IF(AF13-AC13&gt;0,CONCATENATE(AC13,"~",AF13),AC13)))</f>
        <v>103~104</v>
      </c>
      <c r="X13" s="8" t="str">
        <f>IF(AC13&lt;55,"",AD13)</f>
        <v>★5.0</v>
      </c>
      <c r="Z13" s="7">
        <v>1060</v>
      </c>
      <c r="AA13" s="7">
        <v>1070</v>
      </c>
      <c r="AB13" s="6">
        <f>IF(Z13="","",(ROUND(IF(Z13&gt;=2759,9.5,IF(Z13&lt;2759,(-2.47/1000000*Z13*Z13)-(8.52/10000*Z13)+30.65)),1)))</f>
        <v>27</v>
      </c>
      <c r="AC13" s="5">
        <f>IF(K13="","",ROUNDDOWN(K13/AB13*100,0))</f>
        <v>103</v>
      </c>
      <c r="AD13" s="5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>★5.0</v>
      </c>
      <c r="AE13" s="6">
        <f>IF(AA13="","",(ROUND(IF(AA13&gt;=2759,9.5,IF(AA13&lt;2759,(-2.47/1000000*AA13*AA13)-(8.52/10000*AA13)+30.65)),1)))</f>
        <v>26.9</v>
      </c>
      <c r="AF13" s="5">
        <f>IF(AE13="","",IF(K13="","",ROUNDDOWN(K13/AE13*100,0)))</f>
        <v>104</v>
      </c>
      <c r="AG13" s="5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>★5.0</v>
      </c>
      <c r="AH13" s="4"/>
    </row>
    <row r="14" spans="1:34" ht="24" customHeight="1" x14ac:dyDescent="0.2">
      <c r="A14" s="30"/>
      <c r="B14" s="29"/>
      <c r="C14" s="28"/>
      <c r="D14" s="24" t="s">
        <v>22</v>
      </c>
      <c r="E14" s="23" t="s">
        <v>23</v>
      </c>
      <c r="F14" s="21" t="s">
        <v>20</v>
      </c>
      <c r="G14" s="22">
        <v>1.196</v>
      </c>
      <c r="H14" s="21" t="s">
        <v>13</v>
      </c>
      <c r="I14" s="20">
        <v>970</v>
      </c>
      <c r="J14" s="19">
        <v>5</v>
      </c>
      <c r="K14" s="17">
        <v>20.7</v>
      </c>
      <c r="L14" s="18">
        <f>IF(K14&gt;0,1/K14*34.6*67.1,"")</f>
        <v>112.15748792270531</v>
      </c>
      <c r="M14" s="17">
        <f>IFERROR(VALUE(IF(Z14="","",(IF(Z14&gt;=2271,"7.4",IF(Z14&gt;=2101,"8.7",IF(Z14&gt;=1991,"9.4",IF(Z14&gt;=1871,"10.2",IF(Z14&gt;=1761,"11.1",IF(Z14&gt;=1651,"12.2",IF(Z14&gt;=1531,"13.2",IF(Z14&gt;=1421,"14.4",IF(Z14&gt;=1311,"15.8",IF(Z14&gt;=1196,"17.2",IF(Z14&gt;=1081,"18.7",IF(Z14&gt;=971,"20.5",IF(Z14&gt;=856,"20.8",IF(Z14&gt;=741,"21.0",IF(Z14&gt;=601,"21.8","22.5")))))))))))))))))),"")</f>
        <v>20.8</v>
      </c>
      <c r="N14" s="16">
        <f>IFERROR(VALUE(IF(Z14="","",(IF(Z14&gt;=2271,"10.6",IF(Z14&gt;=2101,"11.9",IF(Z14&gt;=1991,"12.7",IF(Z14&gt;=1871,"13.5",IF(Z14&gt;=1761,"14.4",IF(Z14&gt;=1651,"15.4",IF(Z14&gt;=1531,"16.5",IF(Z14&gt;=1421,"17.6",IF(Z14&gt;=1311,"19.0",IF(Z14&gt;=1196,"20.3",IF(Z14&gt;=1081,"21.8",IF(Z14&gt;=971,"23.4",IF(Z14&gt;=856,"23.7",IF(Z14&gt;=741,"24.5","24.6"))))))))))))))))),"")</f>
        <v>23.7</v>
      </c>
      <c r="O14" s="15" t="str">
        <f>IF(Z14="","",IF(AE14="",TEXT(AB14,"#,##0.0"),IF(AB14-AE14&gt;0,CONCATENATE(TEXT(AE14,"#,##0.0"),"~",TEXT(AB14,"#,##0.0")),TEXT(AB14,"#,##0.0"))))</f>
        <v>27.5</v>
      </c>
      <c r="P14" s="13" t="s">
        <v>11</v>
      </c>
      <c r="Q14" s="14" t="s">
        <v>19</v>
      </c>
      <c r="R14" s="13" t="s">
        <v>18</v>
      </c>
      <c r="S14" s="12"/>
      <c r="T14" s="11" t="s">
        <v>17</v>
      </c>
      <c r="U14" s="10" t="str">
        <f>IFERROR(IF(K14&lt;M14,"",(ROUNDDOWN(K14/M14*100,0))),"")</f>
        <v/>
      </c>
      <c r="V14" s="9" t="str">
        <f>IFERROR(IF(K14&lt;N14,"",(ROUNDDOWN(K14/N14*100,0))),"")</f>
        <v/>
      </c>
      <c r="W14" s="9">
        <f>IF(AC14&lt;55,"",IF(AA14="",AC14,IF(AF14-AC14&gt;0,CONCATENATE(AC14,"~",AF14),AC14)))</f>
        <v>75</v>
      </c>
      <c r="X14" s="8" t="str">
        <f>IF(AC14&lt;55,"",AD14)</f>
        <v>★2.5</v>
      </c>
      <c r="Z14" s="7">
        <v>970</v>
      </c>
      <c r="AA14" s="7"/>
      <c r="AB14" s="6">
        <f>IF(Z14="","",(ROUND(IF(Z14&gt;=2759,9.5,IF(Z14&lt;2759,(-2.47/1000000*Z14*Z14)-(8.52/10000*Z14)+30.65)),1)))</f>
        <v>27.5</v>
      </c>
      <c r="AC14" s="5">
        <f>IF(K14="","",ROUNDDOWN(K14/AB14*100,0))</f>
        <v>75</v>
      </c>
      <c r="AD14" s="5" t="str">
        <f>IF(AC14="","",IF(AC14&gt;=125,"★7.5",IF(AC14&gt;=120,"★7.0",IF(AC14&gt;=115,"★6.5",IF(AC14&gt;=110,"★6.0",IF(AC14&gt;=105,"★5.5",IF(AC14&gt;=100,"★5.0",IF(AC14&gt;=95,"★4.5",IF(AC14&gt;=90,"★4.0",IF(AC14&gt;=85,"★3.5",IF(AC14&gt;=80,"★3.0",IF(AC14&gt;=75,"★2.5",IF(AC14&gt;=70,"★2.0",IF(AC14&gt;=65,"★1.5",IF(AC14&gt;=60,"★1.0",IF(AC14&gt;=55,"★0.5"," "))))))))))))))))</f>
        <v>★2.5</v>
      </c>
      <c r="AE14" s="6" t="str">
        <f>IF(AA14="","",(ROUND(IF(AA14&gt;=2759,9.5,IF(AA14&lt;2759,(-2.47/1000000*AA14*AA14)-(8.52/10000*AA14)+30.65)),1)))</f>
        <v/>
      </c>
      <c r="AF14" s="5" t="str">
        <f>IF(AE14="","",IF(K14="","",ROUNDDOWN(K14/AE14*100,0)))</f>
        <v/>
      </c>
      <c r="AG14" s="5" t="str">
        <f>IF(AF14="","",IF(AF14&gt;=125,"★7.5",IF(AF14&gt;=120,"★7.0",IF(AF14&gt;=115,"★6.5",IF(AF14&gt;=110,"★6.0",IF(AF14&gt;=105,"★5.5",IF(AF14&gt;=100,"★5.0",IF(AF14&gt;=95,"★4.5",IF(AF14&gt;=90,"★4.0",IF(AF14&gt;=85,"★3.5",IF(AF14&gt;=80,"★3.0",IF(AF14&gt;=75,"★2.5",IF(AF14&gt;=70,"★2.0",IF(AF14&gt;=65,"★1.5",IF(AF14&gt;=60,"★1.0",IF(AF14&gt;=55,"★0.5"," "))))))))))))))))</f>
        <v/>
      </c>
      <c r="AH14" s="4"/>
    </row>
    <row r="15" spans="1:34" ht="24" customHeight="1" x14ac:dyDescent="0.2">
      <c r="A15" s="30"/>
      <c r="B15" s="29"/>
      <c r="C15" s="28"/>
      <c r="D15" s="24" t="s">
        <v>22</v>
      </c>
      <c r="E15" s="23" t="s">
        <v>21</v>
      </c>
      <c r="F15" s="21" t="s">
        <v>20</v>
      </c>
      <c r="G15" s="22">
        <v>1.196</v>
      </c>
      <c r="H15" s="21" t="s">
        <v>13</v>
      </c>
      <c r="I15" s="20">
        <v>980</v>
      </c>
      <c r="J15" s="19">
        <v>5</v>
      </c>
      <c r="K15" s="17">
        <v>20.7</v>
      </c>
      <c r="L15" s="18">
        <f>IF(K15&gt;0,1/K15*34.6*67.1,"")</f>
        <v>112.15748792270531</v>
      </c>
      <c r="M15" s="17">
        <f>IFERROR(VALUE(IF(Z15="","",(IF(Z15&gt;=2271,"7.4",IF(Z15&gt;=2101,"8.7",IF(Z15&gt;=1991,"9.4",IF(Z15&gt;=1871,"10.2",IF(Z15&gt;=1761,"11.1",IF(Z15&gt;=1651,"12.2",IF(Z15&gt;=1531,"13.2",IF(Z15&gt;=1421,"14.4",IF(Z15&gt;=1311,"15.8",IF(Z15&gt;=1196,"17.2",IF(Z15&gt;=1081,"18.7",IF(Z15&gt;=971,"20.5",IF(Z15&gt;=856,"20.8",IF(Z15&gt;=741,"21.0",IF(Z15&gt;=601,"21.8","22.5")))))))))))))))))),"")</f>
        <v>20.5</v>
      </c>
      <c r="N15" s="16">
        <f>IFERROR(VALUE(IF(Z15="","",(IF(Z15&gt;=2271,"10.6",IF(Z15&gt;=2101,"11.9",IF(Z15&gt;=1991,"12.7",IF(Z15&gt;=1871,"13.5",IF(Z15&gt;=1761,"14.4",IF(Z15&gt;=1651,"15.4",IF(Z15&gt;=1531,"16.5",IF(Z15&gt;=1421,"17.6",IF(Z15&gt;=1311,"19.0",IF(Z15&gt;=1196,"20.3",IF(Z15&gt;=1081,"21.8",IF(Z15&gt;=971,"23.4",IF(Z15&gt;=856,"23.7",IF(Z15&gt;=741,"24.5","24.6"))))))))))))))))),"")</f>
        <v>23.4</v>
      </c>
      <c r="O15" s="15" t="str">
        <f>IF(Z15="","",IF(AE15="",TEXT(AB15,"#,##0.0"),IF(AB15-AE15&gt;0,CONCATENATE(TEXT(AE15,"#,##0.0"),"~",TEXT(AB15,"#,##0.0")),TEXT(AB15,"#,##0.0"))))</f>
        <v>27.4</v>
      </c>
      <c r="P15" s="13" t="s">
        <v>11</v>
      </c>
      <c r="Q15" s="14" t="s">
        <v>19</v>
      </c>
      <c r="R15" s="13" t="s">
        <v>18</v>
      </c>
      <c r="S15" s="12"/>
      <c r="T15" s="11" t="s">
        <v>17</v>
      </c>
      <c r="U15" s="10">
        <f>IFERROR(IF(K15&lt;M15,"",(ROUNDDOWN(K15/M15*100,0))),"")</f>
        <v>100</v>
      </c>
      <c r="V15" s="9" t="str">
        <f>IFERROR(IF(K15&lt;N15,"",(ROUNDDOWN(K15/N15*100,0))),"")</f>
        <v/>
      </c>
      <c r="W15" s="9">
        <f>IF(AC15&lt;55,"",IF(AA15="",AC15,IF(AF15-AC15&gt;0,CONCATENATE(AC15,"~",AF15),AC15)))</f>
        <v>75</v>
      </c>
      <c r="X15" s="8" t="str">
        <f>IF(AC15&lt;55,"",AD15)</f>
        <v>★2.5</v>
      </c>
      <c r="Z15" s="7">
        <v>980</v>
      </c>
      <c r="AA15" s="7"/>
      <c r="AB15" s="6">
        <f>IF(Z15="","",(ROUND(IF(Z15&gt;=2759,9.5,IF(Z15&lt;2759,(-2.47/1000000*Z15*Z15)-(8.52/10000*Z15)+30.65)),1)))</f>
        <v>27.4</v>
      </c>
      <c r="AC15" s="5">
        <f>IF(K15="","",ROUNDDOWN(K15/AB15*100,0))</f>
        <v>75</v>
      </c>
      <c r="AD15" s="5" t="str">
        <f>IF(AC15="","",IF(AC15&gt;=125,"★7.5",IF(AC15&gt;=120,"★7.0",IF(AC15&gt;=115,"★6.5",IF(AC15&gt;=110,"★6.0",IF(AC15&gt;=105,"★5.5",IF(AC15&gt;=100,"★5.0",IF(AC15&gt;=95,"★4.5",IF(AC15&gt;=90,"★4.0",IF(AC15&gt;=85,"★3.5",IF(AC15&gt;=80,"★3.0",IF(AC15&gt;=75,"★2.5",IF(AC15&gt;=70,"★2.0",IF(AC15&gt;=65,"★1.5",IF(AC15&gt;=60,"★1.0",IF(AC15&gt;=55,"★0.5"," "))))))))))))))))</f>
        <v>★2.5</v>
      </c>
      <c r="AE15" s="6" t="str">
        <f>IF(AA15="","",(ROUND(IF(AA15&gt;=2759,9.5,IF(AA15&lt;2759,(-2.47/1000000*AA15*AA15)-(8.52/10000*AA15)+30.65)),1)))</f>
        <v/>
      </c>
      <c r="AF15" s="5" t="str">
        <f>IF(AE15="","",IF(K15="","",ROUNDDOWN(K15/AE15*100,0)))</f>
        <v/>
      </c>
      <c r="AG15" s="5" t="str">
        <f>IF(AF15="","",IF(AF15&gt;=125,"★7.5",IF(AF15&gt;=120,"★7.0",IF(AF15&gt;=115,"★6.5",IF(AF15&gt;=110,"★6.0",IF(AF15&gt;=105,"★5.5",IF(AF15&gt;=100,"★5.0",IF(AF15&gt;=95,"★4.5",IF(AF15&gt;=90,"★4.0",IF(AF15&gt;=85,"★3.5",IF(AF15&gt;=80,"★3.0",IF(AF15&gt;=75,"★2.5",IF(AF15&gt;=70,"★2.0",IF(AF15&gt;=65,"★1.5",IF(AF15&gt;=60,"★1.0",IF(AF15&gt;=55,"★0.5"," "))))))))))))))))</f>
        <v/>
      </c>
      <c r="AH15" s="4"/>
    </row>
    <row r="16" spans="1:34" ht="24" customHeight="1" x14ac:dyDescent="0.2">
      <c r="A16" s="27"/>
      <c r="B16" s="26"/>
      <c r="C16" s="25"/>
      <c r="D16" s="24" t="s">
        <v>16</v>
      </c>
      <c r="E16" s="23" t="s">
        <v>15</v>
      </c>
      <c r="F16" s="21" t="s">
        <v>14</v>
      </c>
      <c r="G16" s="22">
        <v>0.996</v>
      </c>
      <c r="H16" s="21" t="s">
        <v>13</v>
      </c>
      <c r="I16" s="20" t="s">
        <v>12</v>
      </c>
      <c r="J16" s="19">
        <v>5</v>
      </c>
      <c r="K16" s="17">
        <v>17.399999999999999</v>
      </c>
      <c r="L16" s="18">
        <f>IF(K16&gt;0,1/K16*34.6*67.1,"")</f>
        <v>133.42873563218393</v>
      </c>
      <c r="M16" s="17">
        <f>IFERROR(VALUE(IF(Z16="","",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))),"")</f>
        <v>20.5</v>
      </c>
      <c r="N16" s="16">
        <f>IFERROR(VALUE(IF(Z16="","",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))),"")</f>
        <v>23.4</v>
      </c>
      <c r="O16" s="15" t="str">
        <f>IF(Z16="","",IF(AE16="",TEXT(AB16,"#,##0.0"),IF(AB16-AE16&gt;0,CONCATENATE(TEXT(AE16,"#,##0.0"),"~",TEXT(AB16,"#,##0.0")),TEXT(AB16,"#,##0.0"))))</f>
        <v>27.0~27.1</v>
      </c>
      <c r="P16" s="13" t="s">
        <v>11</v>
      </c>
      <c r="Q16" s="14" t="s">
        <v>10</v>
      </c>
      <c r="R16" s="13" t="s">
        <v>9</v>
      </c>
      <c r="S16" s="12"/>
      <c r="T16" s="11"/>
      <c r="U16" s="10" t="str">
        <f>IFERROR(IF(K16&lt;M16,"",(ROUNDDOWN(K16/M16*100,0))),"")</f>
        <v/>
      </c>
      <c r="V16" s="9" t="str">
        <f>IFERROR(IF(K16&lt;N16,"",(ROUNDDOWN(K16/N16*100,0))),"")</f>
        <v/>
      </c>
      <c r="W16" s="9">
        <f>IF(AC16&lt;55,"",IF(AA16="",AC16,IF(AF16-AC16&gt;0,CONCATENATE(AC16,"~",AF16),AC16)))</f>
        <v>64</v>
      </c>
      <c r="X16" s="8" t="str">
        <f>IF(AC16&lt;55,"",AD16)</f>
        <v>★1.0</v>
      </c>
      <c r="Z16" s="7">
        <v>1040</v>
      </c>
      <c r="AA16" s="7">
        <v>1050</v>
      </c>
      <c r="AB16" s="6">
        <f>IF(Z16="","",(ROUND(IF(Z16&gt;=2759,9.5,IF(Z16&lt;2759,(-2.47/1000000*Z16*Z16)-(8.52/10000*Z16)+30.65)),1)))</f>
        <v>27.1</v>
      </c>
      <c r="AC16" s="5">
        <f>IF(K16="","",ROUNDDOWN(K16/AB16*100,0))</f>
        <v>64</v>
      </c>
      <c r="AD16" s="5" t="str">
        <f>IF(AC16="","",IF(AC16&gt;=125,"★7.5",IF(AC16&gt;=120,"★7.0",IF(AC16&gt;=115,"★6.5",IF(AC16&gt;=110,"★6.0",IF(AC16&gt;=105,"★5.5",IF(AC16&gt;=100,"★5.0",IF(AC16&gt;=95,"★4.5",IF(AC16&gt;=90,"★4.0",IF(AC16&gt;=85,"★3.5",IF(AC16&gt;=80,"★3.0",IF(AC16&gt;=75,"★2.5",IF(AC16&gt;=70,"★2.0",IF(AC16&gt;=65,"★1.5",IF(AC16&gt;=60,"★1.0",IF(AC16&gt;=55,"★0.5"," "))))))))))))))))</f>
        <v>★1.0</v>
      </c>
      <c r="AE16" s="6">
        <f>IF(AA16="","",(ROUND(IF(AA16&gt;=2759,9.5,IF(AA16&lt;2759,(-2.47/1000000*AA16*AA16)-(8.52/10000*AA16)+30.65)),1)))</f>
        <v>27</v>
      </c>
      <c r="AF16" s="5">
        <f>IF(AE16="","",IF(K16="","",ROUNDDOWN(K16/AE16*100,0)))</f>
        <v>64</v>
      </c>
      <c r="AG16" s="5" t="str">
        <f>IF(AF16="","",IF(AF16&gt;=125,"★7.5",IF(AF16&gt;=120,"★7.0",IF(AF16&gt;=115,"★6.5",IF(AF16&gt;=110,"★6.0",IF(AF16&gt;=105,"★5.5",IF(AF16&gt;=100,"★5.0",IF(AF16&gt;=95,"★4.5",IF(AF16&gt;=90,"★4.0",IF(AF16&gt;=85,"★3.5",IF(AF16&gt;=80,"★3.0",IF(AF16&gt;=75,"★2.5",IF(AF16&gt;=70,"★2.0",IF(AF16&gt;=65,"★1.5",IF(AF16&gt;=60,"★1.0",IF(AF16&gt;=55,"★0.5"," "))))))))))))))))</f>
        <v>★1.0</v>
      </c>
      <c r="AH16" s="4"/>
    </row>
    <row r="17" spans="2:5" x14ac:dyDescent="0.2">
      <c r="B17" s="1" t="s">
        <v>8</v>
      </c>
      <c r="E17" s="1"/>
    </row>
    <row r="18" spans="2:5" x14ac:dyDescent="0.2">
      <c r="E18" s="1"/>
    </row>
    <row r="19" spans="2:5" x14ac:dyDescent="0.2">
      <c r="B19" s="1" t="s">
        <v>7</v>
      </c>
      <c r="E19" s="1"/>
    </row>
    <row r="20" spans="2:5" x14ac:dyDescent="0.2">
      <c r="B20" s="1" t="s">
        <v>6</v>
      </c>
      <c r="E20" s="1"/>
    </row>
    <row r="21" spans="2:5" x14ac:dyDescent="0.2">
      <c r="B21" s="1" t="s">
        <v>5</v>
      </c>
      <c r="E21" s="1"/>
    </row>
    <row r="22" spans="2:5" x14ac:dyDescent="0.2">
      <c r="B22" s="1" t="s">
        <v>4</v>
      </c>
      <c r="E22" s="1"/>
    </row>
    <row r="23" spans="2:5" x14ac:dyDescent="0.2">
      <c r="B23" s="1" t="s">
        <v>3</v>
      </c>
      <c r="E23" s="1"/>
    </row>
    <row r="24" spans="2:5" x14ac:dyDescent="0.2">
      <c r="B24" s="1" t="s">
        <v>2</v>
      </c>
      <c r="E24" s="1"/>
    </row>
    <row r="25" spans="2:5" x14ac:dyDescent="0.2">
      <c r="B25" s="1" t="s">
        <v>1</v>
      </c>
      <c r="E25" s="1"/>
    </row>
    <row r="26" spans="2:5" x14ac:dyDescent="0.2">
      <c r="B26" s="1" t="s">
        <v>0</v>
      </c>
      <c r="E26" s="1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N5:N8"/>
    <mergeCell ref="X5:X8"/>
    <mergeCell ref="O5:O8"/>
    <mergeCell ref="W5:W8"/>
    <mergeCell ref="V4:V8"/>
    <mergeCell ref="W4:X4"/>
    <mergeCell ref="U4:U8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Z4:Z8"/>
    <mergeCell ref="AA4:AA8"/>
    <mergeCell ref="AB4:AB8"/>
    <mergeCell ref="AC4:AC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0185302C-9EB7-425F-943D-3F8773858A2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7" id="{5889DEF3-15A9-4F5A-ACB5-EF3BD8C1FD4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6" id="{3452A5D9-342D-4C88-AE24-8389F1BCBFF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5" id="{FC032C8C-6E6F-492D-B3FF-6743C505272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4" id="{552C958B-0567-4970-8137-D9BB2BA3E94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3" id="{B4F89E17-EC34-4134-9FF7-E66AED30807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2" id="{1374CA69-B6F7-458F-8BA2-7A29FF5CB06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1" id="{F5E9AC66-D310-45AA-841D-D179EC6086D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　普通・小型</vt:lpstr>
      <vt:lpstr>'1-1　普通・小型'!Print_Area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2024-05-01T02:05:33Z</dcterms:created>
  <dcterms:modified xsi:type="dcterms:W3CDTF">2024-05-01T02:06:10Z</dcterms:modified>
</cp:coreProperties>
</file>