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2月\"/>
    </mc:Choice>
  </mc:AlternateContent>
  <xr:revisionPtr revIDLastSave="0" documentId="8_{9CB0D41A-DD05-4170-B2F4-7B5F0921ED63}" xr6:coauthVersionLast="47" xr6:coauthVersionMax="47" xr10:uidLastSave="{00000000-0000-0000-0000-000000000000}"/>
  <bookViews>
    <workbookView xWindow="-3390" yWindow="-16320" windowWidth="29040" windowHeight="15720" xr2:uid="{C062C556-4CCF-4553-ADAC-F22CEC445AA3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'1-1'!$A$1:$X$13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" i="1" l="1"/>
  <c r="AF12" i="1" s="1"/>
  <c r="AG12" i="1" s="1"/>
  <c r="AC12" i="1"/>
  <c r="AD12" i="1" s="1"/>
  <c r="AB12" i="1"/>
  <c r="N12" i="1"/>
  <c r="V12" i="1" s="1"/>
  <c r="M12" i="1"/>
  <c r="U12" i="1" s="1"/>
  <c r="L12" i="1"/>
  <c r="I12" i="1"/>
  <c r="AE11" i="1"/>
  <c r="AF11" i="1" s="1"/>
  <c r="AG11" i="1" s="1"/>
  <c r="AB11" i="1"/>
  <c r="AC11" i="1" s="1"/>
  <c r="N11" i="1"/>
  <c r="V11" i="1" s="1"/>
  <c r="M11" i="1"/>
  <c r="U11" i="1" s="1"/>
  <c r="L11" i="1"/>
  <c r="I11" i="1"/>
  <c r="AE10" i="1"/>
  <c r="AF10" i="1" s="1"/>
  <c r="AG10" i="1" s="1"/>
  <c r="AC10" i="1"/>
  <c r="AB10" i="1"/>
  <c r="O10" i="1" s="1"/>
  <c r="W10" i="1"/>
  <c r="V10" i="1"/>
  <c r="N10" i="1"/>
  <c r="M10" i="1"/>
  <c r="U10" i="1" s="1"/>
  <c r="L10" i="1"/>
  <c r="I10" i="1"/>
  <c r="AF9" i="1"/>
  <c r="AG9" i="1" s="1"/>
  <c r="AE9" i="1"/>
  <c r="AB9" i="1"/>
  <c r="O9" i="1" s="1"/>
  <c r="V9" i="1"/>
  <c r="U9" i="1"/>
  <c r="N9" i="1"/>
  <c r="M9" i="1"/>
  <c r="L9" i="1"/>
  <c r="I9" i="1"/>
  <c r="W11" i="1" l="1"/>
  <c r="AD11" i="1"/>
  <c r="X11" i="1" s="1"/>
  <c r="O12" i="1"/>
  <c r="AC9" i="1"/>
  <c r="AD10" i="1"/>
  <c r="X10" i="1" s="1"/>
  <c r="O11" i="1"/>
  <c r="W12" i="1"/>
  <c r="X12" i="1"/>
  <c r="AD9" i="1" l="1"/>
  <c r="X9" i="1" s="1"/>
  <c r="W9" i="1"/>
</calcChain>
</file>

<file path=xl/sharedStrings.xml><?xml version="1.0" encoding="utf-8"?>
<sst xmlns="http://schemas.openxmlformats.org/spreadsheetml/2006/main" count="83" uniqueCount="65">
  <si>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　　　スズキ株式会社　</t>
    </r>
    <phoneticPr fontId="2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</si>
  <si>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</si>
  <si>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</si>
  <si>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2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</si>
  <si>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</si>
  <si>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</si>
  <si>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</si>
  <si>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</si>
  <si>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</si>
  <si>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</si>
  <si>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</si>
  <si>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</si>
  <si>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</si>
  <si>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</si>
  <si>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</si>
  <si>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</si>
  <si>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</si>
  <si>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</si>
  <si>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</si>
  <si>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</si>
  <si>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</si>
  <si>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</si>
  <si>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</si>
  <si>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2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</si>
  <si>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</si>
  <si>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</si>
  <si>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</si>
  <si>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</si>
  <si>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</si>
  <si>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</si>
  <si>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</si>
  <si>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</si>
  <si>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rPr>
        <sz val="8"/>
        <rFont val="ＭＳ Ｐゴシック"/>
        <family val="3"/>
        <charset val="128"/>
      </rPr>
      <t>主要排出
ガス対策</t>
    </r>
    <phoneticPr fontId="2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</si>
  <si>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</si>
  <si>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</si>
  <si>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2"/>
  </si>
  <si>
    <t>スズキ</t>
    <phoneticPr fontId="2"/>
  </si>
  <si>
    <t>フロンクス</t>
    <phoneticPr fontId="2"/>
  </si>
  <si>
    <t>4AA-WDB3S</t>
    <phoneticPr fontId="2"/>
  </si>
  <si>
    <t>0001</t>
    <phoneticPr fontId="2"/>
  </si>
  <si>
    <t>K15C
-WA06A</t>
    <phoneticPr fontId="2"/>
  </si>
  <si>
    <r>
      <t>6AT
(E</t>
    </r>
    <r>
      <rPr>
        <sz val="8"/>
        <rFont val="Yu Gothic"/>
        <family val="2"/>
        <charset val="128"/>
      </rPr>
      <t>･</t>
    </r>
    <r>
      <rPr>
        <sz val="8"/>
        <rFont val="Arial"/>
        <family val="2"/>
      </rPr>
      <t>LTC)</t>
    </r>
    <phoneticPr fontId="2"/>
  </si>
  <si>
    <t>H,I,V,EP,B</t>
    <phoneticPr fontId="2"/>
  </si>
  <si>
    <r>
      <t>3</t>
    </r>
    <r>
      <rPr>
        <sz val="8"/>
        <rFont val="ＭＳ Ｐゴシック"/>
        <family val="2"/>
        <charset val="128"/>
      </rPr>
      <t>Ｗ</t>
    </r>
    <r>
      <rPr>
        <sz val="8"/>
        <rFont val="Arial"/>
        <family val="2"/>
      </rPr>
      <t>,EGR</t>
    </r>
    <phoneticPr fontId="2"/>
  </si>
  <si>
    <t>F</t>
    <phoneticPr fontId="2"/>
  </si>
  <si>
    <r>
      <rPr>
        <u/>
        <sz val="8"/>
        <rFont val="ＭＳ Ｐゴシック"/>
        <family val="3"/>
        <charset val="128"/>
      </rPr>
      <t>☆☆☆</t>
    </r>
  </si>
  <si>
    <t>4AA-WEB3S</t>
    <phoneticPr fontId="2"/>
  </si>
  <si>
    <t>0601</t>
    <phoneticPr fontId="2"/>
  </si>
  <si>
    <t>A</t>
    <phoneticPr fontId="2"/>
  </si>
  <si>
    <t>ジムニー</t>
    <phoneticPr fontId="2"/>
  </si>
  <si>
    <t>3BA-JC74W</t>
    <phoneticPr fontId="2"/>
  </si>
  <si>
    <t>K15B</t>
    <phoneticPr fontId="2"/>
  </si>
  <si>
    <t>5MT×2</t>
    <phoneticPr fontId="2"/>
  </si>
  <si>
    <t>I,V,EP</t>
    <phoneticPr fontId="2"/>
  </si>
  <si>
    <t>0002</t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</si>
  <si>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</si>
  <si>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</si>
  <si>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</si>
  <si>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</si>
  <si>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</si>
  <si>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</si>
  <si>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</si>
  <si>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</si>
  <si>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3</t>
    </r>
    <r>
      <rPr>
        <sz val="8"/>
        <rFont val="ＭＳ Ｐゴシック"/>
        <family val="2"/>
        <charset val="128"/>
      </rPr>
      <t>Ｗ</t>
    </r>
    <phoneticPr fontId="2"/>
  </si>
  <si>
    <r>
      <t>4AT×2
(E</t>
    </r>
    <r>
      <rPr>
        <sz val="8"/>
        <rFont val="Yu Gothic"/>
        <family val="2"/>
        <charset val="128"/>
      </rPr>
      <t>･</t>
    </r>
    <r>
      <rPr>
        <sz val="8"/>
        <rFont val="Arial"/>
        <family val="2"/>
      </rPr>
      <t>LTC)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</si>
</sst>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_);[Red]\(0\)"/>
    <numFmt numFmtId="179" formatCode="0_ "/>
    <numFmt numFmtId="180" formatCode="0.0_ "/>
  </numFmts>
  <fonts count="18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name val="游ゴシック"/>
      <family val="2"/>
      <charset val="128"/>
    </font>
    <font>
      <sz val="8"/>
      <name val="Yu Gothic"/>
      <family val="2"/>
      <charset val="128"/>
    </font>
    <font>
      <b/>
      <sz val="10"/>
      <name val="Arial"/>
      <family val="2"/>
    </font>
    <font>
      <b/>
      <sz val="8"/>
      <name val="Arial"/>
      <family val="2"/>
    </font>
    <font>
      <sz val="8"/>
      <name val="ＭＳ Ｐゴシック"/>
      <family val="2"/>
      <charset val="128"/>
    </font>
    <font>
      <u/>
      <sz val="8"/>
      <name val="Arial"/>
      <family val="2"/>
    </font>
    <font>
      <u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07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 applyProtection="1">
      <protection locked="0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1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7" fontId="13" fillId="2" borderId="20" xfId="0" quotePrefix="1" applyNumberFormat="1" applyFont="1" applyFill="1" applyBorder="1" applyAlignment="1" applyProtection="1">
      <alignment horizontal="center" vertical="center" wrapText="1"/>
      <protection locked="0"/>
    </xf>
    <xf numFmtId="178" fontId="13" fillId="2" borderId="21" xfId="0" applyNumberFormat="1" applyFont="1" applyFill="1" applyBorder="1" applyAlignment="1" applyProtection="1">
      <alignment horizontal="center" vertical="center" wrapText="1"/>
      <protection locked="0"/>
    </xf>
    <xf numFmtId="177" fontId="14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28" xfId="0" quotePrefix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16" fillId="2" borderId="28" xfId="1" applyFont="1" applyFill="1" applyBorder="1" applyAlignment="1">
      <alignment horizontal="center" vertical="center"/>
    </xf>
    <xf numFmtId="179" fontId="3" fillId="2" borderId="31" xfId="0" applyNumberFormat="1" applyFont="1" applyFill="1" applyBorder="1" applyAlignment="1" applyProtection="1">
      <alignment horizontal="center" vertical="center"/>
      <protection locked="0"/>
    </xf>
    <xf numFmtId="179" fontId="3" fillId="2" borderId="28" xfId="0" applyNumberFormat="1" applyFont="1" applyFill="1" applyBorder="1" applyAlignment="1" applyProtection="1">
      <alignment horizontal="center" vertical="center"/>
      <protection locked="0"/>
    </xf>
    <xf numFmtId="179" fontId="3" fillId="2" borderId="28" xfId="0" quotePrefix="1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80" fontId="13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177" fontId="13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3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4" borderId="0" xfId="0" applyFont="1" applyFill="1" applyAlignment="1"/>
    <xf numFmtId="177" fontId="13" fillId="2" borderId="32" xfId="0" quotePrefix="1" applyNumberFormat="1" applyFont="1" applyFill="1" applyBorder="1" applyAlignment="1" applyProtection="1">
      <alignment horizontal="center" vertical="center" wrapText="1"/>
      <protection locked="0"/>
    </xf>
    <xf numFmtId="178" fontId="13" fillId="2" borderId="3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374F5AB1-DA9B-4F36-892C-12AF9867D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9370-3520-448C-9912-B6F6B6020A62}">
  <sheetPr>
    <tabColor rgb="FFFFFF00"/>
    <pageSetUpPr fitToPage="1"/>
  </sheetPr>
  <dimension ref="A1:AH21"/>
  <sheetViews>
    <sheetView tabSelected="1" view="pageBreakPreview" zoomScaleNormal="100" zoomScaleSheetLayoutView="100" workbookViewId="0">
      <selection activeCell="C33" sqref="C33"/>
    </sheetView>
  </sheetViews>
  <sheetFormatPr defaultColWidth="9" defaultRowHeight="10"/>
  <cols>
    <col min="1" max="1" width="15.90625" style="103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104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3" width="8.90625" style="2" bestFit="1" customWidth="1"/>
    <col min="24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/>
      <c r="S2" s="8"/>
      <c r="T2" s="8"/>
      <c r="U2" s="8"/>
      <c r="V2" s="8"/>
    </row>
    <row r="3" spans="1:34" ht="15.75" customHeight="1">
      <c r="A3" s="9" t="s">
        <v>1</v>
      </c>
      <c r="B3" s="10"/>
      <c r="E3" s="2"/>
      <c r="J3" s="7"/>
      <c r="R3" s="11"/>
      <c r="S3" s="12" t="s">
        <v>2</v>
      </c>
      <c r="T3" s="12"/>
      <c r="U3" s="12"/>
      <c r="V3" s="12"/>
      <c r="W3" s="12"/>
      <c r="X3" s="12"/>
      <c r="Z3" s="13" t="s">
        <v>3</v>
      </c>
      <c r="AA3" s="14"/>
      <c r="AB3" s="15" t="s">
        <v>4</v>
      </c>
      <c r="AC3" s="16"/>
      <c r="AD3" s="16"/>
      <c r="AE3" s="17" t="s">
        <v>5</v>
      </c>
      <c r="AF3" s="16"/>
      <c r="AG3" s="18"/>
    </row>
    <row r="4" spans="1:34" ht="14.25" customHeight="1" thickBot="1">
      <c r="A4" s="19" t="s">
        <v>6</v>
      </c>
      <c r="B4" s="20" t="s">
        <v>7</v>
      </c>
      <c r="C4" s="21"/>
      <c r="D4" s="22"/>
      <c r="E4" s="23"/>
      <c r="F4" s="20" t="s">
        <v>8</v>
      </c>
      <c r="G4" s="24"/>
      <c r="H4" s="25" t="s">
        <v>9</v>
      </c>
      <c r="I4" s="25" t="s">
        <v>10</v>
      </c>
      <c r="J4" s="26" t="s">
        <v>11</v>
      </c>
      <c r="K4" s="27" t="s">
        <v>12</v>
      </c>
      <c r="L4" s="28"/>
      <c r="M4" s="28"/>
      <c r="N4" s="28"/>
      <c r="O4" s="29"/>
      <c r="P4" s="25" t="s">
        <v>13</v>
      </c>
      <c r="Q4" s="30" t="s">
        <v>14</v>
      </c>
      <c r="R4" s="31"/>
      <c r="S4" s="32"/>
      <c r="T4" s="33" t="s">
        <v>15</v>
      </c>
      <c r="U4" s="34" t="s">
        <v>16</v>
      </c>
      <c r="V4" s="25" t="s">
        <v>17</v>
      </c>
      <c r="W4" s="35" t="s">
        <v>18</v>
      </c>
      <c r="X4" s="36"/>
      <c r="Z4" s="37" t="s">
        <v>19</v>
      </c>
      <c r="AA4" s="37" t="s">
        <v>20</v>
      </c>
      <c r="AB4" s="25" t="s">
        <v>21</v>
      </c>
      <c r="AC4" s="25" t="s">
        <v>22</v>
      </c>
      <c r="AD4" s="25" t="s">
        <v>23</v>
      </c>
      <c r="AE4" s="25" t="s">
        <v>21</v>
      </c>
      <c r="AF4" s="25" t="s">
        <v>22</v>
      </c>
      <c r="AG4" s="25" t="s">
        <v>24</v>
      </c>
      <c r="AH4" s="38"/>
    </row>
    <row r="5" spans="1:34" ht="11.25" customHeight="1">
      <c r="A5" s="39"/>
      <c r="B5" s="40"/>
      <c r="C5" s="41"/>
      <c r="D5" s="42"/>
      <c r="E5" s="43"/>
      <c r="F5" s="44"/>
      <c r="G5" s="45"/>
      <c r="H5" s="39"/>
      <c r="I5" s="37"/>
      <c r="J5" s="46"/>
      <c r="K5" s="47" t="s">
        <v>25</v>
      </c>
      <c r="L5" s="48" t="s">
        <v>26</v>
      </c>
      <c r="M5" s="49" t="s">
        <v>27</v>
      </c>
      <c r="N5" s="50" t="s">
        <v>28</v>
      </c>
      <c r="O5" s="50" t="s">
        <v>21</v>
      </c>
      <c r="P5" s="39"/>
      <c r="Q5" s="51"/>
      <c r="R5" s="52"/>
      <c r="S5" s="53"/>
      <c r="T5" s="54"/>
      <c r="U5" s="55"/>
      <c r="V5" s="39"/>
      <c r="W5" s="25" t="s">
        <v>22</v>
      </c>
      <c r="X5" s="25" t="s">
        <v>23</v>
      </c>
      <c r="Z5" s="37"/>
      <c r="AA5" s="37"/>
      <c r="AB5" s="37"/>
      <c r="AC5" s="37"/>
      <c r="AD5" s="37"/>
      <c r="AE5" s="37"/>
      <c r="AF5" s="37"/>
      <c r="AG5" s="37"/>
      <c r="AH5" s="56"/>
    </row>
    <row r="6" spans="1:34">
      <c r="A6" s="39"/>
      <c r="B6" s="40"/>
      <c r="C6" s="41"/>
      <c r="D6" s="19" t="s">
        <v>29</v>
      </c>
      <c r="E6" s="19" t="s">
        <v>30</v>
      </c>
      <c r="F6" s="19" t="s">
        <v>29</v>
      </c>
      <c r="G6" s="25" t="s">
        <v>31</v>
      </c>
      <c r="H6" s="39"/>
      <c r="I6" s="37"/>
      <c r="J6" s="46"/>
      <c r="K6" s="57"/>
      <c r="L6" s="58"/>
      <c r="M6" s="57"/>
      <c r="N6" s="59"/>
      <c r="O6" s="59"/>
      <c r="P6" s="39"/>
      <c r="Q6" s="25" t="s">
        <v>32</v>
      </c>
      <c r="R6" s="25" t="s">
        <v>33</v>
      </c>
      <c r="S6" s="19" t="s">
        <v>34</v>
      </c>
      <c r="T6" s="60" t="s">
        <v>35</v>
      </c>
      <c r="U6" s="55"/>
      <c r="V6" s="39"/>
      <c r="W6" s="37"/>
      <c r="X6" s="37"/>
      <c r="Z6" s="37"/>
      <c r="AA6" s="37"/>
      <c r="AB6" s="37"/>
      <c r="AC6" s="37"/>
      <c r="AD6" s="37"/>
      <c r="AE6" s="37"/>
      <c r="AF6" s="37"/>
      <c r="AG6" s="37"/>
      <c r="AH6" s="56"/>
    </row>
    <row r="7" spans="1:34">
      <c r="A7" s="39"/>
      <c r="B7" s="40"/>
      <c r="C7" s="41"/>
      <c r="D7" s="39"/>
      <c r="E7" s="39"/>
      <c r="F7" s="39"/>
      <c r="G7" s="39"/>
      <c r="H7" s="39"/>
      <c r="I7" s="37"/>
      <c r="J7" s="46"/>
      <c r="K7" s="57"/>
      <c r="L7" s="58"/>
      <c r="M7" s="57"/>
      <c r="N7" s="59"/>
      <c r="O7" s="59"/>
      <c r="P7" s="39"/>
      <c r="Q7" s="39"/>
      <c r="R7" s="39"/>
      <c r="S7" s="39"/>
      <c r="T7" s="61"/>
      <c r="U7" s="55"/>
      <c r="V7" s="39"/>
      <c r="W7" s="37"/>
      <c r="X7" s="37"/>
      <c r="Z7" s="37"/>
      <c r="AA7" s="37"/>
      <c r="AB7" s="37"/>
      <c r="AC7" s="37"/>
      <c r="AD7" s="37"/>
      <c r="AE7" s="37"/>
      <c r="AF7" s="37"/>
      <c r="AG7" s="37"/>
      <c r="AH7" s="56"/>
    </row>
    <row r="8" spans="1:34">
      <c r="A8" s="62"/>
      <c r="B8" s="63"/>
      <c r="C8" s="64"/>
      <c r="D8" s="62"/>
      <c r="E8" s="62"/>
      <c r="F8" s="62"/>
      <c r="G8" s="62"/>
      <c r="H8" s="62"/>
      <c r="I8" s="65"/>
      <c r="J8" s="44"/>
      <c r="K8" s="66"/>
      <c r="L8" s="67"/>
      <c r="M8" s="66"/>
      <c r="N8" s="45"/>
      <c r="O8" s="45"/>
      <c r="P8" s="62"/>
      <c r="Q8" s="62"/>
      <c r="R8" s="62"/>
      <c r="S8" s="62"/>
      <c r="T8" s="68"/>
      <c r="U8" s="69"/>
      <c r="V8" s="62"/>
      <c r="W8" s="65"/>
      <c r="X8" s="65"/>
      <c r="Z8" s="65"/>
      <c r="AA8" s="65"/>
      <c r="AB8" s="65"/>
      <c r="AC8" s="65"/>
      <c r="AD8" s="65"/>
      <c r="AE8" s="65"/>
      <c r="AF8" s="65"/>
      <c r="AG8" s="65"/>
      <c r="AH8" s="56"/>
    </row>
    <row r="9" spans="1:34" ht="24" customHeight="1">
      <c r="A9" s="70" t="s">
        <v>36</v>
      </c>
      <c r="B9" s="71"/>
      <c r="C9" s="72" t="s">
        <v>37</v>
      </c>
      <c r="D9" s="73" t="s">
        <v>38</v>
      </c>
      <c r="E9" s="74" t="s">
        <v>39</v>
      </c>
      <c r="F9" s="75" t="s">
        <v>40</v>
      </c>
      <c r="G9" s="76">
        <v>1.46</v>
      </c>
      <c r="H9" s="75" t="s">
        <v>41</v>
      </c>
      <c r="I9" s="77" t="str">
        <f>IF(Z9="","",(IF(AA9-Z9&gt;0,CONCATENATE(TEXT(Z9,"#,##0"),"~",TEXT(AA9,"#,##0")),TEXT(Z9,"#,##0"))))</f>
        <v>1,070</v>
      </c>
      <c r="J9" s="78">
        <v>5</v>
      </c>
      <c r="K9" s="79">
        <v>19</v>
      </c>
      <c r="L9" s="80">
        <f>IF(K9&gt;0,1/K9*34.6*67.1,"")</f>
        <v>122.19263157894736</v>
      </c>
      <c r="M9" s="81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20.5</v>
      </c>
      <c r="N9" s="82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23.4</v>
      </c>
      <c r="O9" s="83" t="str">
        <f>IF(Z9="","",IF(AE9="",TEXT(AB9,"#,##0.0"),IF(AB9-AE9&gt;0,CONCATENATE(TEXT(AE9,"#,##0.0"),"~",TEXT(AB9,"#,##0.0")),TEXT(AB9,"#,##0.0"))))</f>
        <v>26.9</v>
      </c>
      <c r="P9" s="84" t="s">
        <v>42</v>
      </c>
      <c r="Q9" s="85" t="s">
        <v>43</v>
      </c>
      <c r="R9" s="86" t="s">
        <v>44</v>
      </c>
      <c r="S9" s="87"/>
      <c r="T9" s="88" t="s">
        <v>45</v>
      </c>
      <c r="U9" s="89" t="str">
        <f>IFERROR(IF(K9&lt;M9,"",(ROUNDDOWN(K9/M9*100,0))),"")</f>
        <v/>
      </c>
      <c r="V9" s="90" t="str">
        <f>IFERROR(IF(K9&lt;N9,"",(ROUNDDOWN(K9/N9*100,0))),"")</f>
        <v/>
      </c>
      <c r="W9" s="90">
        <f>IF(AC9&lt;55,"",IF(AA9="",AC9,IF(AF9-AC9&gt;0,CONCATENATE(AC9,"~",AF9),AC9)))</f>
        <v>70</v>
      </c>
      <c r="X9" s="91" t="str">
        <f>IF(AC9&lt;55,"",AD9)</f>
        <v>★2.0</v>
      </c>
      <c r="Z9" s="92">
        <v>1070</v>
      </c>
      <c r="AA9" s="92"/>
      <c r="AB9" s="93">
        <f>IF(Z9="","",(ROUND(IF(Z9&gt;=2759,9.5,IF(Z9&lt;2759,(-2.47/1000000*Z9*Z9)-(8.52/10000*Z9)+30.65)),1)))</f>
        <v>26.9</v>
      </c>
      <c r="AC9" s="94">
        <f>IF(K9="","",ROUNDDOWN(K9/AB9*100,0))</f>
        <v>70</v>
      </c>
      <c r="AD9" s="94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93" t="str">
        <f>IF(AA9="","",(ROUND(IF(AA9&gt;=2759,9.5,IF(AA9&lt;2759,(-2.47/1000000*AA9*AA9)-(8.52/10000*AA9)+30.65)),1)))</f>
        <v/>
      </c>
      <c r="AF9" s="94" t="str">
        <f>IF(AE9="","",IF(K9="","",ROUNDDOWN(K9/AE9*100,0)))</f>
        <v/>
      </c>
      <c r="AG9" s="94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95"/>
    </row>
    <row r="10" spans="1:34" ht="24" customHeight="1">
      <c r="A10" s="96"/>
      <c r="B10" s="97"/>
      <c r="C10" s="98"/>
      <c r="D10" s="73" t="s">
        <v>46</v>
      </c>
      <c r="E10" s="74" t="s">
        <v>47</v>
      </c>
      <c r="F10" s="75" t="s">
        <v>40</v>
      </c>
      <c r="G10" s="76">
        <v>1.46</v>
      </c>
      <c r="H10" s="75" t="s">
        <v>41</v>
      </c>
      <c r="I10" s="77" t="str">
        <f>IF(Z10="","",(IF(AA10-Z10&gt;0,CONCATENATE(TEXT(Z10,"#,##0"),"~",TEXT(AA10,"#,##0")),TEXT(Z10,"#,##0"))))</f>
        <v>1,130</v>
      </c>
      <c r="J10" s="78">
        <v>5</v>
      </c>
      <c r="K10" s="99">
        <v>17.8</v>
      </c>
      <c r="L10" s="100">
        <f>IF(K10&gt;0,1/K10*34.6*67.1,"")</f>
        <v>130.43033707865169</v>
      </c>
      <c r="M10" s="81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18.7</v>
      </c>
      <c r="N10" s="82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21.8</v>
      </c>
      <c r="O10" s="83" t="str">
        <f>IF(Z10="","",IF(AE10="",TEXT(AB10,"#,##0.0"),IF(AB10-AE10&gt;0,CONCATENATE(TEXT(AE10,"#,##0.0"),"~",TEXT(AB10,"#,##0.0")),TEXT(AB10,"#,##0.0"))))</f>
        <v>26.5</v>
      </c>
      <c r="P10" s="84" t="s">
        <v>42</v>
      </c>
      <c r="Q10" s="85" t="s">
        <v>43</v>
      </c>
      <c r="R10" s="86" t="s">
        <v>48</v>
      </c>
      <c r="S10" s="87"/>
      <c r="T10" s="88" t="s">
        <v>45</v>
      </c>
      <c r="U10" s="89" t="str">
        <f>IFERROR(IF(K10&lt;M10,"",(ROUNDDOWN(K10/M10*100,0))),"")</f>
        <v/>
      </c>
      <c r="V10" s="90" t="str">
        <f>IFERROR(IF(K10&lt;N10,"",(ROUNDDOWN(K10/N10*100,0))),"")</f>
        <v/>
      </c>
      <c r="W10" s="90">
        <f>IF(AC10&lt;55,"",IF(AA10="",AC10,IF(AF10-AC10&gt;0,CONCATENATE(AC10,"~",AF10),AC10)))</f>
        <v>67</v>
      </c>
      <c r="X10" s="91" t="str">
        <f>IF(AC10&lt;55,"",AD10)</f>
        <v>★1.5</v>
      </c>
      <c r="Z10" s="92">
        <v>1130</v>
      </c>
      <c r="AA10" s="92"/>
      <c r="AB10" s="93">
        <f>IF(Z10="","",(ROUND(IF(Z10&gt;=2759,9.5,IF(Z10&lt;2759,(-2.47/1000000*Z10*Z10)-(8.52/10000*Z10)+30.65)),1)))</f>
        <v>26.5</v>
      </c>
      <c r="AC10" s="94">
        <f>IF(K10="","",ROUNDDOWN(K10/AB10*100,0))</f>
        <v>67</v>
      </c>
      <c r="AD10" s="94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93" t="str">
        <f>IF(AA10="","",(ROUND(IF(AA10&gt;=2759,9.5,IF(AA10&lt;2759,(-2.47/1000000*AA10*AA10)-(8.52/10000*AA10)+30.65)),1)))</f>
        <v/>
      </c>
      <c r="AF10" s="94" t="str">
        <f>IF(AE10="","",IF(K10="","",ROUNDDOWN(K10/AE10*100,0)))</f>
        <v/>
      </c>
      <c r="AG10" s="94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  <c r="AH10" s="95"/>
    </row>
    <row r="11" spans="1:34" ht="24" customHeight="1">
      <c r="A11" s="96"/>
      <c r="B11" s="101"/>
      <c r="C11" s="72" t="s">
        <v>49</v>
      </c>
      <c r="D11" s="73" t="s">
        <v>50</v>
      </c>
      <c r="E11" s="74" t="s">
        <v>39</v>
      </c>
      <c r="F11" s="75" t="s">
        <v>51</v>
      </c>
      <c r="G11" s="76">
        <v>1.46</v>
      </c>
      <c r="H11" s="75" t="s">
        <v>52</v>
      </c>
      <c r="I11" s="77" t="str">
        <f>IF(Z11="","",(IF(AA11-Z11&gt;0,CONCATENATE(TEXT(Z11,"#,##0"),"~",TEXT(AA11,"#,##0")),TEXT(Z11,"#,##0"))))</f>
        <v>1,180</v>
      </c>
      <c r="J11" s="78">
        <v>4</v>
      </c>
      <c r="K11" s="99">
        <v>14.9</v>
      </c>
      <c r="L11" s="100">
        <f>IF(K11&gt;0,1/K11*34.6*67.1,"")</f>
        <v>155.81610738255031</v>
      </c>
      <c r="M11" s="81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18.7</v>
      </c>
      <c r="N11" s="82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21.8</v>
      </c>
      <c r="O11" s="83" t="str">
        <f>IF(Z11="","",IF(AE11="",TEXT(AB11,"#,##0.0"),IF(AB11-AE11&gt;0,CONCATENATE(TEXT(AE11,"#,##0.0"),"~",TEXT(AB11,"#,##0.0")),TEXT(AB11,"#,##0.0"))))</f>
        <v>26.2</v>
      </c>
      <c r="P11" s="84" t="s">
        <v>53</v>
      </c>
      <c r="Q11" s="85" t="s">
        <v>63</v>
      </c>
      <c r="R11" s="86" t="s">
        <v>48</v>
      </c>
      <c r="S11" s="87"/>
      <c r="T11" s="88"/>
      <c r="U11" s="89" t="str">
        <f>IFERROR(IF(K11&lt;M11,"",(ROUNDDOWN(K11/M11*100,0))),"")</f>
        <v/>
      </c>
      <c r="V11" s="90" t="str">
        <f>IFERROR(IF(K11&lt;N11,"",(ROUNDDOWN(K11/N11*100,0))),"")</f>
        <v/>
      </c>
      <c r="W11" s="90">
        <f>IF(AC11&lt;55,"",IF(AA11="",AC11,IF(AF11-AC11&gt;0,CONCATENATE(AC11,"~",AF11),AC11)))</f>
        <v>56</v>
      </c>
      <c r="X11" s="91" t="str">
        <f>IF(AC11&lt;55,"",AD11)</f>
        <v>★0.5</v>
      </c>
      <c r="Z11" s="92">
        <v>1180</v>
      </c>
      <c r="AA11" s="92"/>
      <c r="AB11" s="93">
        <f>IF(Z11="","",(ROUND(IF(Z11&gt;=2759,9.5,IF(Z11&lt;2759,(-2.47/1000000*Z11*Z11)-(8.52/10000*Z11)+30.65)),1)))</f>
        <v>26.2</v>
      </c>
      <c r="AC11" s="94">
        <f>IF(K11="","",ROUNDDOWN(K11/AB11*100,0))</f>
        <v>56</v>
      </c>
      <c r="AD11" s="94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★0.5</v>
      </c>
      <c r="AE11" s="93" t="str">
        <f>IF(AA11="","",(ROUND(IF(AA11&gt;=2759,9.5,IF(AA11&lt;2759,(-2.47/1000000*AA11*AA11)-(8.52/10000*AA11)+30.65)),1)))</f>
        <v/>
      </c>
      <c r="AF11" s="94" t="str">
        <f>IF(AE11="","",IF(K11="","",ROUNDDOWN(K11/AE11*100,0)))</f>
        <v/>
      </c>
      <c r="AG11" s="94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  <c r="AH11" s="95"/>
    </row>
    <row r="12" spans="1:34" ht="24" customHeight="1" thickBot="1">
      <c r="A12" s="102"/>
      <c r="B12" s="97"/>
      <c r="C12" s="98"/>
      <c r="D12" s="73" t="s">
        <v>50</v>
      </c>
      <c r="E12" s="74" t="s">
        <v>54</v>
      </c>
      <c r="F12" s="75" t="s">
        <v>51</v>
      </c>
      <c r="G12" s="76">
        <v>1.46</v>
      </c>
      <c r="H12" s="75" t="s">
        <v>64</v>
      </c>
      <c r="I12" s="77" t="str">
        <f>IF(Z12="","",(IF(AA12-Z12&gt;0,CONCATENATE(TEXT(Z12,"#,##0"),"~",TEXT(AA12,"#,##0")),TEXT(Z12,"#,##0"))))</f>
        <v>1,190</v>
      </c>
      <c r="J12" s="78">
        <v>4</v>
      </c>
      <c r="K12" s="105">
        <v>13.6</v>
      </c>
      <c r="L12" s="106">
        <f>IF(K12&gt;0,1/K12*34.6*67.1,"")</f>
        <v>170.71029411764707</v>
      </c>
      <c r="M12" s="81">
        <f>IFERROR(VALUE(IF(Z12="","",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))),"")</f>
        <v>18.7</v>
      </c>
      <c r="N12" s="82">
        <f>IFERROR(VALUE(IF(Z12="","",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))),"")</f>
        <v>21.8</v>
      </c>
      <c r="O12" s="83" t="str">
        <f>IF(Z12="","",IF(AE12="",TEXT(AB12,"#,##0.0"),IF(AB12-AE12&gt;0,CONCATENATE(TEXT(AE12,"#,##0.0"),"~",TEXT(AB12,"#,##0.0")),TEXT(AB12,"#,##0.0"))))</f>
        <v>26.1</v>
      </c>
      <c r="P12" s="84" t="s">
        <v>53</v>
      </c>
      <c r="Q12" s="85" t="s">
        <v>63</v>
      </c>
      <c r="R12" s="86" t="s">
        <v>48</v>
      </c>
      <c r="S12" s="87"/>
      <c r="T12" s="88"/>
      <c r="U12" s="89" t="str">
        <f>IFERROR(IF(K12&lt;M12,"",(ROUNDDOWN(K12/M12*100,0))),"")</f>
        <v/>
      </c>
      <c r="V12" s="90" t="str">
        <f>IFERROR(IF(K12&lt;N12,"",(ROUNDDOWN(K12/N12*100,0))),"")</f>
        <v/>
      </c>
      <c r="W12" s="90" t="str">
        <f>IF(AC12&lt;55,"",IF(AA12="",AC12,IF(AF12-AC12&gt;0,CONCATENATE(AC12,"~",AF12),AC12)))</f>
        <v/>
      </c>
      <c r="X12" s="91" t="str">
        <f>IF(AC12&lt;55,"",AD12)</f>
        <v/>
      </c>
      <c r="Z12" s="92">
        <v>1190</v>
      </c>
      <c r="AA12" s="92"/>
      <c r="AB12" s="93">
        <f>IF(Z12="","",(ROUND(IF(Z12&gt;=2759,9.5,IF(Z12&lt;2759,(-2.47/1000000*Z12*Z12)-(8.52/10000*Z12)+30.65)),1)))</f>
        <v>26.1</v>
      </c>
      <c r="AC12" s="94">
        <f>IF(K12="","",ROUNDDOWN(K12/AB12*100,0))</f>
        <v>52</v>
      </c>
      <c r="AD12" s="94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 xml:space="preserve"> </v>
      </c>
      <c r="AE12" s="93" t="str">
        <f>IF(AA12="","",(ROUND(IF(AA12&gt;=2759,9.5,IF(AA12&lt;2759,(-2.47/1000000*AA12*AA12)-(8.52/10000*AA12)+30.65)),1)))</f>
        <v/>
      </c>
      <c r="AF12" s="94" t="str">
        <f>IF(AE12="","",IF(K12="","",ROUNDDOWN(K12/AE12*100,0)))</f>
        <v/>
      </c>
      <c r="AG12" s="94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  <c r="AH12" s="95"/>
    </row>
    <row r="13" spans="1:34">
      <c r="E13" s="2"/>
    </row>
    <row r="14" spans="1:34">
      <c r="B14" s="2" t="s">
        <v>55</v>
      </c>
      <c r="E14" s="2"/>
    </row>
    <row r="15" spans="1:34">
      <c r="B15" s="2" t="s">
        <v>56</v>
      </c>
      <c r="E15" s="2"/>
    </row>
    <row r="16" spans="1:34">
      <c r="B16" s="2" t="s">
        <v>57</v>
      </c>
      <c r="E16" s="2"/>
    </row>
    <row r="17" spans="2:5">
      <c r="B17" s="2" t="s">
        <v>58</v>
      </c>
      <c r="E17" s="2"/>
    </row>
    <row r="18" spans="2:5">
      <c r="B18" s="2" t="s">
        <v>59</v>
      </c>
      <c r="E18" s="2"/>
    </row>
    <row r="19" spans="2:5">
      <c r="B19" s="2" t="s">
        <v>60</v>
      </c>
      <c r="E19" s="2"/>
    </row>
    <row r="20" spans="2:5">
      <c r="B20" s="2" t="s">
        <v>61</v>
      </c>
      <c r="E20" s="2"/>
    </row>
    <row r="21" spans="2:5">
      <c r="B21" s="2" t="s">
        <v>62</v>
      </c>
      <c r="E2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0" fitToHeight="0" orientation="landscape" r:id="rId1"/>
  <headerFooter>
    <oddHeader>&amp;L&amp;10
&amp;R様式1-1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23CE73C5-FCAF-46ED-A1A5-4B1C25138F8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3" id="{EB154CA9-D8C1-447D-9D17-D3666838E9C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2" id="{4AD36ED7-95D8-411E-A36F-0710AAD079C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1" id="{0590B34F-0896-4443-AC48-B455A5BCD75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