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externalLink+xml" PartName="/xl/externalLinks/externalLink1.xml"/>
  <Override ContentType="application/vnd.openxmlformats-officedocument.spreadsheetml.externalLink+xml" PartName="/xl/externalLinks/externalLink2.xml"/>
  <Override ContentType="application/vnd.openxmlformats-officedocument.spreadsheetml.externalLink+xml" PartName="/xl/externalLinks/externalLink3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W:\01_重要文書フォルダ（保存期間１年以上）\04_燃費班\24_HP公表（燃費評価、低排認定）、その他報告関係\2-1_燃費公表\R7\2月\"/>
    </mc:Choice>
  </mc:AlternateContent>
  <xr:revisionPtr revIDLastSave="0" documentId="8_{A8830426-F38F-4E0B-988F-8B7FFF4FEA04}" xr6:coauthVersionLast="47" xr6:coauthVersionMax="47" xr10:uidLastSave="{00000000-0000-0000-0000-000000000000}"/>
  <bookViews>
    <workbookView xWindow="-3390" yWindow="-16320" windowWidth="29040" windowHeight="15720" xr2:uid="{B7F44C56-C457-4317-8A87-CB2F1741685D}"/>
  </bookViews>
  <sheets>
    <sheet name="1-1" sheetId="1" r:id="rId1"/>
  </sheets>
  <externalReferences>
    <externalReference r:id="rId2"/>
    <externalReference r:id="rId3"/>
    <externalReference r:id="rId4"/>
  </externalReferences>
  <definedNames>
    <definedName name="Module1.社内配布用印刷">[1]!Module1.社内配布用印刷</definedName>
    <definedName name="Module1.提出用印刷">[1]!Module1.提出用印刷</definedName>
    <definedName name="_xlnm.Print_Area" localSheetId="0">'1-1'!$A$1:$X$22</definedName>
    <definedName name="_xlnm.Print_Titles">[2]乗用・ＲＶ車!$1:$7</definedName>
    <definedName name="っｄ">[3]!社内配布用印刷</definedName>
    <definedName name="社内配布用印刷">[3]!社内配布用印刷</definedName>
    <definedName name="新型構変選択">[1]!新型構変選択</definedName>
    <definedName name="製作者選択">[1]!製作者選択</definedName>
    <definedName name="提出用印刷">[3]!提出用印刷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F21" i="1" l="1"/>
  <c r="AG21" i="1" s="1"/>
  <c r="AE21" i="1"/>
  <c r="AD21" i="1"/>
  <c r="AC21" i="1"/>
  <c r="AB21" i="1"/>
  <c r="X21" i="1"/>
  <c r="W21" i="1"/>
  <c r="V21" i="1"/>
  <c r="U21" i="1"/>
  <c r="O21" i="1"/>
  <c r="N21" i="1"/>
  <c r="M21" i="1"/>
  <c r="L21" i="1"/>
  <c r="AF20" i="1"/>
  <c r="AG20" i="1" s="1"/>
  <c r="AE20" i="1"/>
  <c r="AC20" i="1"/>
  <c r="AD20" i="1" s="1"/>
  <c r="AB20" i="1"/>
  <c r="V20" i="1"/>
  <c r="U20" i="1"/>
  <c r="O20" i="1"/>
  <c r="N20" i="1"/>
  <c r="M20" i="1"/>
  <c r="L20" i="1"/>
  <c r="AF19" i="1"/>
  <c r="AG19" i="1" s="1"/>
  <c r="AE19" i="1"/>
  <c r="AD19" i="1"/>
  <c r="AC19" i="1"/>
  <c r="AB19" i="1"/>
  <c r="X19" i="1"/>
  <c r="W19" i="1"/>
  <c r="V19" i="1"/>
  <c r="U19" i="1"/>
  <c r="O19" i="1"/>
  <c r="N19" i="1"/>
  <c r="M19" i="1"/>
  <c r="L19" i="1"/>
  <c r="AG18" i="1"/>
  <c r="AF18" i="1"/>
  <c r="AE18" i="1"/>
  <c r="AD18" i="1"/>
  <c r="AC18" i="1"/>
  <c r="AB18" i="1"/>
  <c r="X18" i="1"/>
  <c r="W18" i="1"/>
  <c r="V18" i="1"/>
  <c r="U18" i="1"/>
  <c r="O18" i="1"/>
  <c r="N18" i="1"/>
  <c r="M18" i="1"/>
  <c r="L18" i="1"/>
  <c r="AG17" i="1"/>
  <c r="AF17" i="1"/>
  <c r="AE17" i="1"/>
  <c r="AC17" i="1"/>
  <c r="AD17" i="1" s="1"/>
  <c r="AB17" i="1"/>
  <c r="W17" i="1"/>
  <c r="V17" i="1"/>
  <c r="U17" i="1"/>
  <c r="O17" i="1"/>
  <c r="N17" i="1"/>
  <c r="M17" i="1"/>
  <c r="L17" i="1"/>
  <c r="AF16" i="1"/>
  <c r="AG16" i="1" s="1"/>
  <c r="AE16" i="1"/>
  <c r="AC16" i="1"/>
  <c r="AD16" i="1" s="1"/>
  <c r="AB16" i="1"/>
  <c r="V16" i="1"/>
  <c r="U16" i="1"/>
  <c r="O16" i="1"/>
  <c r="N16" i="1"/>
  <c r="M16" i="1"/>
  <c r="L16" i="1"/>
  <c r="AG15" i="1"/>
  <c r="AF15" i="1"/>
  <c r="AE15" i="1"/>
  <c r="AD15" i="1"/>
  <c r="AC15" i="1"/>
  <c r="AB15" i="1"/>
  <c r="X15" i="1"/>
  <c r="W15" i="1"/>
  <c r="V15" i="1"/>
  <c r="U15" i="1"/>
  <c r="O15" i="1"/>
  <c r="N15" i="1"/>
  <c r="M15" i="1"/>
  <c r="L15" i="1"/>
  <c r="AG14" i="1"/>
  <c r="AF14" i="1"/>
  <c r="AE14" i="1"/>
  <c r="AD14" i="1"/>
  <c r="AC14" i="1"/>
  <c r="AB14" i="1"/>
  <c r="X14" i="1"/>
  <c r="W14" i="1"/>
  <c r="V14" i="1"/>
  <c r="U14" i="1"/>
  <c r="O14" i="1"/>
  <c r="N14" i="1"/>
  <c r="M14" i="1"/>
  <c r="L14" i="1"/>
  <c r="AG13" i="1"/>
  <c r="AF13" i="1"/>
  <c r="AE13" i="1"/>
  <c r="AC13" i="1"/>
  <c r="AD13" i="1" s="1"/>
  <c r="AB13" i="1"/>
  <c r="W13" i="1"/>
  <c r="V13" i="1"/>
  <c r="U13" i="1"/>
  <c r="O13" i="1"/>
  <c r="N13" i="1"/>
  <c r="M13" i="1"/>
  <c r="L13" i="1"/>
  <c r="AF12" i="1"/>
  <c r="AG12" i="1" s="1"/>
  <c r="AE12" i="1"/>
  <c r="AC12" i="1"/>
  <c r="AD12" i="1" s="1"/>
  <c r="AB12" i="1"/>
  <c r="V12" i="1"/>
  <c r="U12" i="1"/>
  <c r="O12" i="1"/>
  <c r="N12" i="1"/>
  <c r="M12" i="1"/>
  <c r="L12" i="1"/>
  <c r="AG11" i="1"/>
  <c r="AF11" i="1"/>
  <c r="AE11" i="1"/>
  <c r="AD11" i="1"/>
  <c r="AC11" i="1"/>
  <c r="AB11" i="1"/>
  <c r="X11" i="1"/>
  <c r="W11" i="1"/>
  <c r="V11" i="1"/>
  <c r="U11" i="1"/>
  <c r="O11" i="1"/>
  <c r="N11" i="1"/>
  <c r="M11" i="1"/>
  <c r="L11" i="1"/>
  <c r="AG10" i="1"/>
  <c r="AF10" i="1"/>
  <c r="AE10" i="1"/>
  <c r="AD10" i="1"/>
  <c r="AC10" i="1"/>
  <c r="AB10" i="1"/>
  <c r="X10" i="1"/>
  <c r="W10" i="1"/>
  <c r="V10" i="1"/>
  <c r="U10" i="1"/>
  <c r="O10" i="1"/>
  <c r="N10" i="1"/>
  <c r="M10" i="1"/>
  <c r="L10" i="1"/>
  <c r="AG9" i="1"/>
  <c r="AF9" i="1"/>
  <c r="AE9" i="1"/>
  <c r="AC9" i="1"/>
  <c r="AD9" i="1" s="1"/>
  <c r="AB9" i="1"/>
  <c r="W9" i="1"/>
  <c r="V9" i="1"/>
  <c r="U9" i="1"/>
  <c r="O9" i="1"/>
  <c r="N9" i="1"/>
  <c r="M9" i="1"/>
  <c r="L9" i="1"/>
  <c r="X9" i="1" l="1"/>
  <c r="X17" i="1"/>
  <c r="X13" i="1"/>
  <c r="W12" i="1"/>
  <c r="W16" i="1"/>
  <c r="W20" i="1"/>
  <c r="X20" i="1"/>
  <c r="X12" i="1"/>
  <c r="X16" i="1"/>
</calcChain>
</file>

<file path=xl/sharedStrings.xml><?xml version="1.0" encoding="utf-8"?>
<sst xmlns="http://schemas.openxmlformats.org/spreadsheetml/2006/main" count="146" uniqueCount="76">
  <si>
    <r>
      <rPr>
        <sz val="8"/>
        <rFont val="ＭＳ ゴシック"/>
        <family val="3"/>
        <charset val="128"/>
      </rPr>
      <t>当</t>
    </r>
    <r>
      <rPr>
        <sz val="8"/>
        <rFont val="ＭＳ Ｐゴシック"/>
        <family val="3"/>
        <charset val="128"/>
      </rPr>
      <t>該自動車の製造又は輸入の事業を行う者の氏名又は名称 : ジャガー・ランドローバー・ジャパン株式会社　</t>
    </r>
    <phoneticPr fontId="3"/>
  </si>
  <si>
    <r>
      <t>ガ</t>
    </r>
    <r>
      <rPr>
        <b/>
        <sz val="12"/>
        <rFont val="ＭＳ Ｐゴシック"/>
        <family val="3"/>
        <charset val="128"/>
      </rPr>
      <t>ソリン乗用車（軽自動車）又はガソリン乗用車（普通・小型）</t>
    </r>
    <rPh sb="8" eb="12">
      <t>ケイジドウシャ</t>
    </rPh>
    <rPh sb="13" eb="14">
      <t>マタ</t>
    </rPh>
    <rPh sb="19" eb="22">
      <t>ジョウヨウシャ</t>
    </rPh>
    <rPh sb="23" eb="25">
      <t>フツウ</t>
    </rPh>
    <rPh sb="26" eb="28">
      <t>コガタ</t>
    </rPh>
    <phoneticPr fontId="3"/>
  </si>
  <si>
    <r>
      <t>目</t>
    </r>
    <r>
      <rPr>
        <sz val="8"/>
        <rFont val="ＭＳ Ｐゴシック"/>
        <family val="3"/>
        <charset val="128"/>
      </rPr>
      <t>標年度（平成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令和２年度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</t>
    </r>
    <r>
      <rPr>
        <sz val="8"/>
        <rFont val="Arial"/>
        <family val="2"/>
      </rPr>
      <t>12</t>
    </r>
    <r>
      <rPr>
        <sz val="8"/>
        <rFont val="ＭＳ Ｐゴシック"/>
        <family val="3"/>
        <charset val="128"/>
      </rPr>
      <t>年度）</t>
    </r>
    <rPh sb="12" eb="14">
      <t>レイワ</t>
    </rPh>
    <rPh sb="15" eb="17">
      <t>ネンド</t>
    </rPh>
    <rPh sb="17" eb="19">
      <t>ヘイネンド</t>
    </rPh>
    <rPh sb="18" eb="20">
      <t>レイワ</t>
    </rPh>
    <rPh sb="22" eb="24">
      <t>ネンド</t>
    </rPh>
    <phoneticPr fontId="3"/>
  </si>
  <si>
    <t>メーカー入力欄</t>
    <rPh sb="4" eb="6">
      <t>ニュウリョク</t>
    </rPh>
    <rPh sb="6" eb="7">
      <t>ラン</t>
    </rPh>
    <phoneticPr fontId="3"/>
  </si>
  <si>
    <t>最小車両重量（自動計算）</t>
    <rPh sb="0" eb="2">
      <t>サイショウ</t>
    </rPh>
    <rPh sb="2" eb="4">
      <t>シャリョウ</t>
    </rPh>
    <rPh sb="4" eb="6">
      <t>ジュウリョウ</t>
    </rPh>
    <rPh sb="7" eb="9">
      <t>ジドウ</t>
    </rPh>
    <rPh sb="9" eb="11">
      <t>ケイサン</t>
    </rPh>
    <phoneticPr fontId="3"/>
  </si>
  <si>
    <t>最大車両重量（自動計算）</t>
    <rPh sb="1" eb="2">
      <t>ダイ</t>
    </rPh>
    <rPh sb="7" eb="9">
      <t>ジドウ</t>
    </rPh>
    <phoneticPr fontId="3"/>
  </si>
  <si>
    <r>
      <t>車</t>
    </r>
    <r>
      <rPr>
        <sz val="8"/>
        <rFont val="ＭＳ Ｐゴシック"/>
        <family val="3"/>
        <charset val="128"/>
      </rPr>
      <t>名</t>
    </r>
    <rPh sb="0" eb="2">
      <t>シャメイ</t>
    </rPh>
    <phoneticPr fontId="3"/>
  </si>
  <si>
    <r>
      <t>通</t>
    </r>
    <r>
      <rPr>
        <sz val="8"/>
        <rFont val="ＭＳ Ｐゴシック"/>
        <family val="3"/>
        <charset val="128"/>
      </rPr>
      <t>称名</t>
    </r>
  </si>
  <si>
    <r>
      <t>原</t>
    </r>
    <r>
      <rPr>
        <sz val="8"/>
        <rFont val="ＭＳ Ｐゴシック"/>
        <family val="3"/>
        <charset val="128"/>
      </rPr>
      <t>動機</t>
    </r>
  </si>
  <si>
    <t>変速装置の
型式及び変速段数</t>
    <rPh sb="0" eb="2">
      <t>ヘンソク</t>
    </rPh>
    <rPh sb="2" eb="4">
      <t>ソウチ</t>
    </rPh>
    <rPh sb="6" eb="8">
      <t>カタシキ</t>
    </rPh>
    <rPh sb="8" eb="9">
      <t>オヨ</t>
    </rPh>
    <rPh sb="10" eb="12">
      <t>ヘンソク</t>
    </rPh>
    <rPh sb="12" eb="14">
      <t>ダンスウ</t>
    </rPh>
    <phoneticPr fontId="3"/>
  </si>
  <si>
    <r>
      <t>車</t>
    </r>
    <r>
      <rPr>
        <sz val="8"/>
        <rFont val="ＭＳ Ｐゴシック"/>
        <family val="3"/>
        <charset val="128"/>
      </rPr>
      <t>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>）</t>
    </r>
    <phoneticPr fontId="3"/>
  </si>
  <si>
    <r>
      <t>乗</t>
    </r>
    <r>
      <rPr>
        <sz val="8"/>
        <rFont val="ＭＳ Ｐゴシック"/>
        <family val="3"/>
        <charset val="128"/>
      </rPr>
      <t>車定員
（名）</t>
    </r>
    <rPh sb="0" eb="2">
      <t>ジョウシャ</t>
    </rPh>
    <rPh sb="2" eb="4">
      <t>テイイン</t>
    </rPh>
    <rPh sb="6" eb="7">
      <t>メイ</t>
    </rPh>
    <phoneticPr fontId="3"/>
  </si>
  <si>
    <r>
      <t>WLTC</t>
    </r>
    <r>
      <rPr>
        <sz val="8"/>
        <rFont val="ＭＳ Ｐゴシック"/>
        <family val="3"/>
        <charset val="128"/>
      </rPr>
      <t>モード</t>
    </r>
    <phoneticPr fontId="3"/>
  </si>
  <si>
    <t>主要燃費
改善対策</t>
    <rPh sb="0" eb="2">
      <t>シュヨウ</t>
    </rPh>
    <rPh sb="2" eb="4">
      <t>ネンピ</t>
    </rPh>
    <rPh sb="5" eb="7">
      <t>カイゼン</t>
    </rPh>
    <rPh sb="7" eb="9">
      <t>タイサク</t>
    </rPh>
    <phoneticPr fontId="3"/>
  </si>
  <si>
    <r>
      <t>そ</t>
    </r>
    <r>
      <rPr>
        <sz val="8"/>
        <rFont val="ＭＳ Ｐゴシック"/>
        <family val="3"/>
        <charset val="128"/>
      </rPr>
      <t>の他燃費値の異なる要因</t>
    </r>
    <rPh sb="2" eb="3">
      <t>タ</t>
    </rPh>
    <rPh sb="3" eb="5">
      <t>ネンピ</t>
    </rPh>
    <rPh sb="5" eb="6">
      <t>チ</t>
    </rPh>
    <rPh sb="7" eb="8">
      <t>コト</t>
    </rPh>
    <rPh sb="10" eb="12">
      <t>ヨウイン</t>
    </rPh>
    <phoneticPr fontId="3"/>
  </si>
  <si>
    <r>
      <t>（</t>
    </r>
    <r>
      <rPr>
        <sz val="8"/>
        <rFont val="ＭＳ Ｐゴシック"/>
        <family val="3"/>
        <charset val="128"/>
      </rPr>
      <t>参考）</t>
    </r>
    <rPh sb="1" eb="3">
      <t>サンコウ</t>
    </rPh>
    <phoneticPr fontId="3"/>
  </si>
  <si>
    <t>平成27年度
燃費基準
達成・向上
達成レベル</t>
    <rPh sb="0" eb="2">
      <t>ヘイセイ</t>
    </rPh>
    <rPh sb="4" eb="6">
      <t>ネンド</t>
    </rPh>
    <rPh sb="7" eb="9">
      <t>ネンピ</t>
    </rPh>
    <rPh sb="9" eb="11">
      <t>キジュン</t>
    </rPh>
    <rPh sb="12" eb="14">
      <t>タッセイ</t>
    </rPh>
    <rPh sb="15" eb="17">
      <t>コウジョウ</t>
    </rPh>
    <rPh sb="18" eb="20">
      <t>タッセイ</t>
    </rPh>
    <phoneticPr fontId="3"/>
  </si>
  <si>
    <t>令和２年度
燃費基準
達成・向上
達成レベル</t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1" eb="13">
      <t>タッセイ</t>
    </rPh>
    <rPh sb="14" eb="16">
      <t>コウジョウ</t>
    </rPh>
    <rPh sb="17" eb="19">
      <t>タッセイ</t>
    </rPh>
    <phoneticPr fontId="3"/>
  </si>
  <si>
    <t>令和12年度</t>
    <rPh sb="0" eb="2">
      <t>レイワ</t>
    </rPh>
    <rPh sb="4" eb="6">
      <t>ネンド</t>
    </rPh>
    <phoneticPr fontId="3"/>
  </si>
  <si>
    <r>
      <rPr>
        <sz val="8"/>
        <rFont val="ＭＳ Ｐゴシック"/>
        <family val="3"/>
        <charset val="128"/>
      </rPr>
      <t>車両重量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 xml:space="preserve">）
</t>
    </r>
    <r>
      <rPr>
        <sz val="8"/>
        <rFont val="Arial"/>
        <family val="2"/>
      </rPr>
      <t>1</t>
    </r>
    <r>
      <rPr>
        <sz val="8"/>
        <rFont val="ＭＳ Ｐゴシック"/>
        <family val="3"/>
        <charset val="128"/>
      </rPr>
      <t>車種のみ
または
複数の場合最小</t>
    </r>
    <rPh sb="11" eb="13">
      <t>シャシュ</t>
    </rPh>
    <rPh sb="20" eb="22">
      <t>フクスウ</t>
    </rPh>
    <rPh sb="23" eb="25">
      <t>バアイ</t>
    </rPh>
    <rPh sb="25" eb="27">
      <t>サイショウ</t>
    </rPh>
    <phoneticPr fontId="3"/>
  </si>
  <si>
    <r>
      <rPr>
        <sz val="8"/>
        <rFont val="ＭＳ Ｐゴシック"/>
        <family val="3"/>
        <charset val="128"/>
      </rPr>
      <t>車両重量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>）
最大
（1車種のみの場合記入不要）</t>
    </r>
    <rPh sb="10" eb="12">
      <t>サイダイ</t>
    </rPh>
    <rPh sb="15" eb="16">
      <t>シャ</t>
    </rPh>
    <rPh sb="16" eb="17">
      <t>シュ</t>
    </rPh>
    <rPh sb="20" eb="22">
      <t>バアイ</t>
    </rPh>
    <rPh sb="22" eb="24">
      <t>キニュウ</t>
    </rPh>
    <rPh sb="24" eb="26">
      <t>フヨウ</t>
    </rPh>
    <phoneticPr fontId="3"/>
  </si>
  <si>
    <r>
      <t>令</t>
    </r>
    <r>
      <rPr>
        <sz val="8"/>
        <rFont val="ＭＳ Ｐゴシック"/>
        <family val="3"/>
        <charset val="128"/>
      </rPr>
      <t>和</t>
    </r>
    <r>
      <rPr>
        <sz val="8"/>
        <rFont val="Arial"/>
        <family val="2"/>
      </rPr>
      <t>1</t>
    </r>
    <r>
      <rPr>
        <sz val="8"/>
        <rFont val="ＭＳ Ｐゴシック"/>
        <family val="3"/>
        <charset val="128"/>
      </rPr>
      <t>２年度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4" eb="6">
      <t>ネンド</t>
    </rPh>
    <rPh sb="6" eb="8">
      <t>ヘイネンド</t>
    </rPh>
    <rPh sb="7" eb="9">
      <t>ネンピ</t>
    </rPh>
    <rPh sb="9" eb="11">
      <t>キジュン</t>
    </rPh>
    <rPh sb="11" eb="12">
      <t>チ</t>
    </rPh>
    <phoneticPr fontId="3"/>
  </si>
  <si>
    <t>燃費基準
達成・向上
達成レベル</t>
    <rPh sb="0" eb="2">
      <t>ネンピ</t>
    </rPh>
    <rPh sb="2" eb="4">
      <t>キジュン</t>
    </rPh>
    <rPh sb="5" eb="7">
      <t>タッセイ</t>
    </rPh>
    <rPh sb="8" eb="10">
      <t>コウジョウ</t>
    </rPh>
    <rPh sb="11" eb="13">
      <t>タッセイ</t>
    </rPh>
    <phoneticPr fontId="3"/>
  </si>
  <si>
    <t>多段階評価</t>
    <rPh sb="0" eb="1">
      <t>タ</t>
    </rPh>
    <rPh sb="1" eb="3">
      <t>ダンカイ</t>
    </rPh>
    <rPh sb="3" eb="5">
      <t>ヒョウカ</t>
    </rPh>
    <phoneticPr fontId="3"/>
  </si>
  <si>
    <t>多段階評価2</t>
    <rPh sb="0" eb="1">
      <t>タ</t>
    </rPh>
    <rPh sb="1" eb="3">
      <t>ダンカイ</t>
    </rPh>
    <rPh sb="3" eb="5">
      <t>ヒョウカ</t>
    </rPh>
    <phoneticPr fontId="3"/>
  </si>
  <si>
    <r>
      <t>燃</t>
    </r>
    <r>
      <rPr>
        <sz val="8"/>
        <rFont val="ＭＳ Ｐゴシック"/>
        <family val="3"/>
        <charset val="128"/>
      </rPr>
      <t>費値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ネンピ</t>
    </rPh>
    <rPh sb="2" eb="3">
      <t>チ</t>
    </rPh>
    <phoneticPr fontId="3"/>
  </si>
  <si>
    <r>
      <t>1km</t>
    </r>
    <r>
      <rPr>
        <sz val="8"/>
        <rFont val="ＭＳ Ｐゴシック"/>
        <family val="3"/>
        <charset val="128"/>
      </rPr>
      <t xml:space="preserve">走行
における
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
（</t>
    </r>
    <r>
      <rPr>
        <sz val="8"/>
        <rFont val="Arial"/>
        <family val="2"/>
      </rPr>
      <t>g-CO2/km</t>
    </r>
    <r>
      <rPr>
        <sz val="8"/>
        <rFont val="ＭＳ Ｐゴシック"/>
        <family val="3"/>
        <charset val="128"/>
      </rPr>
      <t>）</t>
    </r>
    <rPh sb="14" eb="16">
      <t>ハイシュツ</t>
    </rPh>
    <rPh sb="16" eb="17">
      <t>リョウ</t>
    </rPh>
    <phoneticPr fontId="3"/>
  </si>
  <si>
    <r>
      <t>平</t>
    </r>
    <r>
      <rPr>
        <sz val="8"/>
        <rFont val="ＭＳ Ｐゴシック"/>
        <family val="3"/>
        <charset val="128"/>
      </rPr>
      <t>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ヘイセイ</t>
    </rPh>
    <rPh sb="4" eb="6">
      <t>ネンド</t>
    </rPh>
    <rPh sb="7" eb="9">
      <t>ネンピ</t>
    </rPh>
    <rPh sb="9" eb="11">
      <t>キジュン</t>
    </rPh>
    <rPh sb="11" eb="12">
      <t>チ</t>
    </rPh>
    <phoneticPr fontId="3"/>
  </si>
  <si>
    <r>
      <t>令</t>
    </r>
    <r>
      <rPr>
        <sz val="8"/>
        <rFont val="ＭＳ Ｐゴシック"/>
        <family val="3"/>
        <charset val="128"/>
      </rPr>
      <t>和２年度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0" eb="11">
      <t>チ</t>
    </rPh>
    <phoneticPr fontId="3"/>
  </si>
  <si>
    <r>
      <t>型</t>
    </r>
    <r>
      <rPr>
        <sz val="8"/>
        <rFont val="ＭＳ Ｐゴシック"/>
        <family val="3"/>
        <charset val="128"/>
      </rPr>
      <t>式</t>
    </r>
  </si>
  <si>
    <t>類別区分番号</t>
    <rPh sb="0" eb="2">
      <t>ルイベツ</t>
    </rPh>
    <rPh sb="2" eb="4">
      <t>クブン</t>
    </rPh>
    <rPh sb="4" eb="6">
      <t>バンゴウ</t>
    </rPh>
    <phoneticPr fontId="3"/>
  </si>
  <si>
    <r>
      <rPr>
        <sz val="8"/>
        <rFont val="ＭＳ Ｐゴシック"/>
        <family val="3"/>
        <charset val="128"/>
      </rPr>
      <t>総排気量
（</t>
    </r>
    <r>
      <rPr>
        <sz val="8"/>
        <rFont val="Arial"/>
        <family val="2"/>
      </rPr>
      <t>L</t>
    </r>
    <r>
      <rPr>
        <sz val="8"/>
        <rFont val="ＭＳ Ｐゴシック"/>
        <family val="3"/>
        <charset val="128"/>
      </rPr>
      <t>）</t>
    </r>
    <rPh sb="1" eb="2">
      <t>ハイ</t>
    </rPh>
    <rPh sb="2" eb="3">
      <t>キ</t>
    </rPh>
    <rPh sb="3" eb="4">
      <t>リョウ</t>
    </rPh>
    <phoneticPr fontId="3"/>
  </si>
  <si>
    <t>主要排出
ガス対策</t>
    <phoneticPr fontId="3"/>
  </si>
  <si>
    <t>駆動
形式</t>
    <rPh sb="3" eb="5">
      <t>ケイシキ</t>
    </rPh>
    <phoneticPr fontId="3"/>
  </si>
  <si>
    <r>
      <t>そ</t>
    </r>
    <r>
      <rPr>
        <sz val="8"/>
        <rFont val="ＭＳ Ｐゴシック"/>
        <family val="3"/>
        <charset val="128"/>
      </rPr>
      <t>の他</t>
    </r>
  </si>
  <si>
    <t>低排出ガス
認定レベル</t>
    <rPh sb="6" eb="8">
      <t>ニンテイ</t>
    </rPh>
    <phoneticPr fontId="3"/>
  </si>
  <si>
    <t>ランドローバー</t>
    <phoneticPr fontId="3"/>
  </si>
  <si>
    <r>
      <rPr>
        <sz val="8"/>
        <color theme="1"/>
        <rFont val="ＭＳ Ｐゴシック"/>
        <family val="3"/>
        <charset val="128"/>
      </rPr>
      <t>ディフェンダー</t>
    </r>
    <r>
      <rPr>
        <sz val="8"/>
        <color theme="1"/>
        <rFont val="Arial"/>
        <family val="2"/>
      </rPr>
      <t>110 (</t>
    </r>
    <r>
      <rPr>
        <sz val="8"/>
        <color theme="1"/>
        <rFont val="ＭＳ Ｐゴシック"/>
        <family val="3"/>
        <charset val="128"/>
      </rPr>
      <t>エアサスペンション）</t>
    </r>
    <phoneticPr fontId="3"/>
  </si>
  <si>
    <t>3BA-LE72XAA</t>
    <phoneticPr fontId="3"/>
  </si>
  <si>
    <r>
      <t>0101</t>
    </r>
    <r>
      <rPr>
        <sz val="8"/>
        <color theme="1"/>
        <rFont val="ＭＳ Ｐゴシック"/>
        <family val="2"/>
        <charset val="128"/>
      </rPr>
      <t>～</t>
    </r>
    <r>
      <rPr>
        <sz val="8"/>
        <color theme="1"/>
        <rFont val="Arial"/>
        <family val="2"/>
      </rPr>
      <t>0106</t>
    </r>
    <phoneticPr fontId="3"/>
  </si>
  <si>
    <t>PT204</t>
    <phoneticPr fontId="3"/>
  </si>
  <si>
    <r>
      <t>8AT
(E</t>
    </r>
    <r>
      <rPr>
        <sz val="8"/>
        <color theme="1"/>
        <rFont val="ＭＳ Ｐゴシック"/>
        <family val="3"/>
        <charset val="128"/>
      </rPr>
      <t>・</t>
    </r>
    <r>
      <rPr>
        <sz val="8"/>
        <color theme="1"/>
        <rFont val="Arial"/>
        <family val="2"/>
      </rPr>
      <t>LTC)</t>
    </r>
    <phoneticPr fontId="3"/>
  </si>
  <si>
    <r>
      <t>2,280</t>
    </r>
    <r>
      <rPr>
        <sz val="8"/>
        <color theme="1"/>
        <rFont val="ＭＳ Ｐゴシック"/>
        <family val="3"/>
        <charset val="128"/>
      </rPr>
      <t>～</t>
    </r>
    <r>
      <rPr>
        <sz val="8"/>
        <color theme="1"/>
        <rFont val="Arial"/>
        <family val="2"/>
      </rPr>
      <t>2,360</t>
    </r>
    <phoneticPr fontId="3"/>
  </si>
  <si>
    <t>D, V, I, EP</t>
    <phoneticPr fontId="3"/>
  </si>
  <si>
    <t>3W</t>
    <phoneticPr fontId="3"/>
  </si>
  <si>
    <t>A</t>
    <phoneticPr fontId="3"/>
  </si>
  <si>
    <r>
      <rPr>
        <sz val="8"/>
        <color theme="1"/>
        <rFont val="ＭＳ Ｐゴシック"/>
        <family val="3"/>
        <charset val="128"/>
      </rPr>
      <t>ディフェンダー</t>
    </r>
    <r>
      <rPr>
        <sz val="8"/>
        <color theme="1"/>
        <rFont val="Arial"/>
        <family val="2"/>
      </rPr>
      <t>110 (</t>
    </r>
    <r>
      <rPr>
        <sz val="8"/>
        <color theme="1"/>
        <rFont val="ＭＳ Ｐゴシック"/>
        <family val="3"/>
        <charset val="128"/>
      </rPr>
      <t>コイルサスペンション）</t>
    </r>
    <phoneticPr fontId="3"/>
  </si>
  <si>
    <t>3BA-LE72XCA</t>
    <phoneticPr fontId="3"/>
  </si>
  <si>
    <t>0102</t>
    <phoneticPr fontId="3"/>
  </si>
  <si>
    <r>
      <t>0101, 0103</t>
    </r>
    <r>
      <rPr>
        <sz val="8"/>
        <color theme="1"/>
        <rFont val="ＭＳ Ｐゴシック"/>
        <family val="2"/>
        <charset val="128"/>
      </rPr>
      <t>～</t>
    </r>
    <r>
      <rPr>
        <sz val="8"/>
        <color theme="1"/>
        <rFont val="Arial"/>
        <family val="2"/>
      </rPr>
      <t>0106</t>
    </r>
    <phoneticPr fontId="3"/>
  </si>
  <si>
    <r>
      <t>2,290</t>
    </r>
    <r>
      <rPr>
        <sz val="8"/>
        <color theme="1"/>
        <rFont val="ＭＳ Ｐゴシック"/>
        <family val="2"/>
        <charset val="128"/>
      </rPr>
      <t>～</t>
    </r>
    <r>
      <rPr>
        <sz val="8"/>
        <color theme="1"/>
        <rFont val="Arial"/>
        <family val="2"/>
      </rPr>
      <t>2,350</t>
    </r>
    <phoneticPr fontId="3"/>
  </si>
  <si>
    <r>
      <rPr>
        <sz val="8"/>
        <rFont val="ＭＳ Ｐゴシック"/>
        <family val="3"/>
        <charset val="128"/>
      </rPr>
      <t>ディフェンダー</t>
    </r>
    <r>
      <rPr>
        <sz val="8"/>
        <rFont val="Arial"/>
        <family val="2"/>
      </rPr>
      <t>90 (</t>
    </r>
    <r>
      <rPr>
        <sz val="8"/>
        <rFont val="ＭＳ Ｐゴシック"/>
        <family val="3"/>
        <charset val="128"/>
      </rPr>
      <t>エアサスペンション）</t>
    </r>
    <phoneticPr fontId="3"/>
  </si>
  <si>
    <t>3BA-LE62XAA</t>
    <phoneticPr fontId="3"/>
  </si>
  <si>
    <r>
      <t>0001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0003, 0011</t>
    </r>
    <phoneticPr fontId="3"/>
  </si>
  <si>
    <r>
      <t>8AT
(E</t>
    </r>
    <r>
      <rPr>
        <sz val="8"/>
        <rFont val="ＭＳ Ｐゴシック"/>
        <family val="3"/>
        <charset val="128"/>
      </rPr>
      <t>・</t>
    </r>
    <r>
      <rPr>
        <sz val="8"/>
        <rFont val="Arial"/>
        <family val="2"/>
      </rPr>
      <t>LTC)</t>
    </r>
    <phoneticPr fontId="3"/>
  </si>
  <si>
    <r>
      <t>2,100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2,200</t>
    </r>
    <phoneticPr fontId="3"/>
  </si>
  <si>
    <t>0012, 0013</t>
    <phoneticPr fontId="3"/>
  </si>
  <si>
    <r>
      <t>2,100</t>
    </r>
    <r>
      <rPr>
        <sz val="8"/>
        <rFont val="游ゴシック"/>
        <family val="2"/>
        <charset val="128"/>
      </rPr>
      <t>～</t>
    </r>
    <r>
      <rPr>
        <sz val="8"/>
        <rFont val="Arial"/>
        <family val="2"/>
      </rPr>
      <t>2,200</t>
    </r>
    <phoneticPr fontId="3"/>
  </si>
  <si>
    <r>
      <rPr>
        <sz val="8"/>
        <rFont val="ＭＳ Ｐゴシック"/>
        <family val="3"/>
        <charset val="128"/>
      </rPr>
      <t>ディフェンダー</t>
    </r>
    <r>
      <rPr>
        <sz val="8"/>
        <rFont val="Arial"/>
        <family val="2"/>
      </rPr>
      <t>90 (</t>
    </r>
    <r>
      <rPr>
        <sz val="8"/>
        <rFont val="ＭＳ Ｐゴシック"/>
        <family val="3"/>
        <charset val="128"/>
      </rPr>
      <t>コイルサスペンション）</t>
    </r>
    <phoneticPr fontId="3"/>
  </si>
  <si>
    <t>3BA-LE62XCA</t>
    <phoneticPr fontId="3"/>
  </si>
  <si>
    <r>
      <t>2,110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2,190</t>
    </r>
    <phoneticPr fontId="3"/>
  </si>
  <si>
    <r>
      <rPr>
        <sz val="8"/>
        <rFont val="ＭＳ Ｐゴシック"/>
        <family val="3"/>
        <charset val="128"/>
      </rPr>
      <t>レンジローバーイヴォーク</t>
    </r>
    <phoneticPr fontId="3"/>
  </si>
  <si>
    <t>5BA-LZ2XA</t>
    <phoneticPr fontId="3"/>
  </si>
  <si>
    <t>0201, 0203, 0205,
0207</t>
    <phoneticPr fontId="3"/>
  </si>
  <si>
    <r>
      <t>9AT
(E</t>
    </r>
    <r>
      <rPr>
        <sz val="8"/>
        <rFont val="ＭＳ Ｐゴシック"/>
        <family val="3"/>
        <charset val="128"/>
      </rPr>
      <t>・</t>
    </r>
    <r>
      <rPr>
        <sz val="8"/>
        <rFont val="Arial"/>
        <family val="2"/>
      </rPr>
      <t>LTC)</t>
    </r>
    <phoneticPr fontId="3"/>
  </si>
  <si>
    <r>
      <t>1,900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1,920</t>
    </r>
    <phoneticPr fontId="3"/>
  </si>
  <si>
    <t>0301, 0303, 0305,
0307</t>
    <phoneticPr fontId="3"/>
  </si>
  <si>
    <t>0401, 0403, 0405,
0407</t>
    <phoneticPr fontId="3"/>
  </si>
  <si>
    <t>0202, 0204,0206,
0208</t>
    <phoneticPr fontId="3"/>
  </si>
  <si>
    <r>
      <t>1,840</t>
    </r>
    <r>
      <rPr>
        <sz val="8"/>
        <rFont val="Yu Gothic"/>
        <family val="2"/>
        <charset val="128"/>
      </rPr>
      <t>～1,860</t>
    </r>
    <phoneticPr fontId="3"/>
  </si>
  <si>
    <t>0402, 0404,0406,
0408</t>
    <phoneticPr fontId="3"/>
  </si>
  <si>
    <r>
      <rPr>
        <sz val="8"/>
        <rFont val="ＭＳ Ｐゴシック"/>
        <family val="3"/>
        <charset val="128"/>
      </rPr>
      <t>ディスカバリースポーツ</t>
    </r>
    <phoneticPr fontId="3"/>
  </si>
  <si>
    <t>5BA-LC2XC</t>
    <phoneticPr fontId="3"/>
  </si>
  <si>
    <r>
      <t>0201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0208</t>
    </r>
    <phoneticPr fontId="3"/>
  </si>
  <si>
    <r>
      <t>2,030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>2,100</t>
    </r>
    <phoneticPr fontId="3"/>
  </si>
  <si>
    <r>
      <t>5</t>
    </r>
    <r>
      <rPr>
        <sz val="8"/>
        <rFont val="ＭＳ Ｐゴシック"/>
        <family val="3"/>
        <charset val="128"/>
      </rPr>
      <t>又は</t>
    </r>
    <r>
      <rPr>
        <sz val="8"/>
        <rFont val="Arial"/>
        <family val="2"/>
      </rPr>
      <t>7</t>
    </r>
    <rPh sb="1" eb="2">
      <t>マタ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</si>
</sst>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"/>
    <numFmt numFmtId="177" formatCode="0_);[Red]\(0\)"/>
    <numFmt numFmtId="178" formatCode="0_ "/>
    <numFmt numFmtId="179" formatCode="0.0_ "/>
  </numFmts>
  <fonts count="24">
    <font>
      <sz val="11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u/>
      <sz val="12"/>
      <name val="Arial"/>
      <family val="2"/>
    </font>
    <font>
      <sz val="6"/>
      <name val="ＭＳ Ｐゴシック"/>
      <family val="3"/>
      <charset val="128"/>
    </font>
    <font>
      <sz val="8"/>
      <name val="Arial"/>
      <family val="2"/>
    </font>
    <font>
      <sz val="12"/>
      <name val="Arial"/>
      <family val="2"/>
    </font>
    <font>
      <sz val="8"/>
      <name val="Arial"/>
      <family val="3"/>
      <charset val="128"/>
    </font>
    <font>
      <sz val="8"/>
      <name val="ＭＳ ゴシック"/>
      <family val="3"/>
      <charset val="128"/>
    </font>
    <font>
      <sz val="8"/>
      <name val="ＭＳ Ｐゴシック"/>
      <family val="3"/>
      <charset val="128"/>
    </font>
    <font>
      <b/>
      <sz val="12"/>
      <name val="Arial"/>
      <family val="2"/>
    </font>
    <font>
      <b/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Arial"/>
      <family val="2"/>
    </font>
    <font>
      <sz val="8"/>
      <color theme="1"/>
      <name val="ＭＳ Ｐゴシック"/>
      <family val="3"/>
      <charset val="128"/>
    </font>
    <font>
      <sz val="11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ＭＳ Ｐゴシック"/>
      <family val="2"/>
      <charset val="128"/>
    </font>
    <font>
      <b/>
      <sz val="10"/>
      <color theme="1"/>
      <name val="Arial"/>
      <family val="2"/>
    </font>
    <font>
      <u/>
      <sz val="8"/>
      <color theme="1"/>
      <name val="ＭＳ Ｐゴシック"/>
      <family val="3"/>
      <charset val="128"/>
    </font>
    <font>
      <b/>
      <sz val="10"/>
      <name val="Arial"/>
      <family val="2"/>
    </font>
    <font>
      <u/>
      <sz val="8"/>
      <name val="ＭＳ Ｐゴシック"/>
      <family val="3"/>
      <charset val="128"/>
    </font>
    <font>
      <sz val="8"/>
      <name val="游ゴシック"/>
      <family val="2"/>
      <charset val="128"/>
    </font>
    <font>
      <sz val="8"/>
      <color rgb="FFFF0000"/>
      <name val="Arial"/>
      <family val="2"/>
    </font>
    <font>
      <sz val="8"/>
      <name val="Yu Gothic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13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double">
        <color indexed="8"/>
      </right>
      <top style="thin">
        <color indexed="64"/>
      </top>
      <bottom style="thin">
        <color indexed="8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1" fillId="0" borderId="0"/>
  </cellStyleXfs>
  <cellXfs count="158">
    <xf numFmtId="0" fontId="0" fillId="0" borderId="0" xfId="0">
      <alignment vertical="center"/>
    </xf>
    <xf numFmtId="0" fontId="2" fillId="0" borderId="0" xfId="0" applyFont="1" applyAlignment="1"/>
    <xf numFmtId="0" fontId="4" fillId="0" borderId="0" xfId="0" applyFont="1" applyAlignment="1"/>
    <xf numFmtId="0" fontId="4" fillId="2" borderId="0" xfId="0" applyFont="1" applyFill="1" applyAlignment="1"/>
    <xf numFmtId="0" fontId="5" fillId="0" borderId="0" xfId="0" applyFont="1" applyAlignment="1">
      <alignment horizontal="right"/>
    </xf>
    <xf numFmtId="0" fontId="5" fillId="0" borderId="0" xfId="0" applyFont="1" applyAlignment="1"/>
    <xf numFmtId="0" fontId="6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0" fillId="0" borderId="1" xfId="0" applyBorder="1" applyAlignment="1"/>
    <xf numFmtId="0" fontId="8" fillId="0" borderId="1" xfId="0" applyFont="1" applyBorder="1" applyAlignment="1" applyProtection="1">
      <protection locked="0"/>
    </xf>
    <xf numFmtId="0" fontId="4" fillId="0" borderId="1" xfId="0" applyFont="1" applyBorder="1" applyAlignment="1" applyProtection="1">
      <protection locked="0"/>
    </xf>
    <xf numFmtId="0" fontId="9" fillId="0" borderId="0" xfId="0" applyFont="1" applyAlignment="1"/>
    <xf numFmtId="0" fontId="4" fillId="0" borderId="1" xfId="0" applyFont="1" applyBorder="1" applyAlignment="1"/>
    <xf numFmtId="0" fontId="4" fillId="0" borderId="0" xfId="0" applyFont="1" applyAlignment="1">
      <alignment horizontal="right"/>
    </xf>
    <xf numFmtId="0" fontId="4" fillId="0" borderId="2" xfId="0" applyFont="1" applyBorder="1" applyAlignment="1">
      <alignment horizontal="right"/>
    </xf>
    <xf numFmtId="0" fontId="8" fillId="0" borderId="3" xfId="1" applyFont="1" applyBorder="1" applyAlignment="1">
      <alignment horizontal="centerContinuous"/>
    </xf>
    <xf numFmtId="0" fontId="4" fillId="0" borderId="4" xfId="1" applyFont="1" applyBorder="1" applyAlignment="1">
      <alignment horizontal="centerContinuous"/>
    </xf>
    <xf numFmtId="0" fontId="8" fillId="0" borderId="3" xfId="0" applyFont="1" applyBorder="1" applyAlignment="1">
      <alignment horizontal="centerContinuous" wrapText="1"/>
    </xf>
    <xf numFmtId="0" fontId="4" fillId="0" borderId="2" xfId="0" applyFont="1" applyBorder="1" applyAlignment="1">
      <alignment horizontal="centerContinuous"/>
    </xf>
    <xf numFmtId="0" fontId="8" fillId="0" borderId="3" xfId="0" applyFont="1" applyBorder="1" applyAlignment="1">
      <alignment horizontal="centerContinuous"/>
    </xf>
    <xf numFmtId="0" fontId="4" fillId="0" borderId="4" xfId="0" applyFont="1" applyBorder="1" applyAlignment="1">
      <alignment horizontal="centerContinuous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2" fillId="0" borderId="7" xfId="0" applyFont="1" applyBorder="1" applyAlignment="1"/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0" fontId="4" fillId="0" borderId="6" xfId="0" applyFont="1" applyBorder="1" applyAlignment="1">
      <alignment horizontal="center" shrinkToFit="1"/>
    </xf>
    <xf numFmtId="0" fontId="4" fillId="0" borderId="7" xfId="0" applyFont="1" applyBorder="1" applyAlignment="1">
      <alignment horizontal="center" shrinkToFit="1"/>
    </xf>
    <xf numFmtId="0" fontId="4" fillId="0" borderId="8" xfId="0" applyFont="1" applyBorder="1" applyAlignment="1">
      <alignment horizontal="center" shrinkToFit="1"/>
    </xf>
    <xf numFmtId="0" fontId="4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/>
    <xf numFmtId="0" fontId="4" fillId="0" borderId="11" xfId="0" applyFont="1" applyBorder="1" applyAlignment="1">
      <alignment horizontal="center" vertical="center"/>
    </xf>
    <xf numFmtId="0" fontId="12" fillId="0" borderId="12" xfId="0" applyFont="1" applyBorder="1" applyAlignment="1"/>
    <xf numFmtId="0" fontId="12" fillId="0" borderId="0" xfId="0" applyFont="1" applyAlignment="1"/>
    <xf numFmtId="0" fontId="4" fillId="0" borderId="1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shrinkToFit="1"/>
    </xf>
    <xf numFmtId="0" fontId="4" fillId="0" borderId="1" xfId="0" applyFont="1" applyBorder="1" applyAlignment="1">
      <alignment horizontal="center" shrinkToFit="1"/>
    </xf>
    <xf numFmtId="0" fontId="4" fillId="0" borderId="13" xfId="0" applyFont="1" applyBorder="1" applyAlignment="1">
      <alignment horizontal="center" shrinkToFit="1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12" fillId="0" borderId="14" xfId="0" applyFont="1" applyBorder="1" applyAlignment="1"/>
    <xf numFmtId="0" fontId="12" fillId="0" borderId="1" xfId="0" applyFont="1" applyBorder="1" applyAlignment="1"/>
    <xf numFmtId="0" fontId="4" fillId="0" borderId="24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 wrapText="1"/>
    </xf>
    <xf numFmtId="0" fontId="13" fillId="0" borderId="5" xfId="0" applyFont="1" applyBorder="1" applyProtection="1">
      <alignment vertical="center"/>
      <protection locked="0"/>
    </xf>
    <xf numFmtId="0" fontId="14" fillId="0" borderId="12" xfId="0" applyFont="1" applyBorder="1" applyAlignment="1"/>
    <xf numFmtId="0" fontId="15" fillId="0" borderId="8" xfId="0" applyFont="1" applyBorder="1" applyAlignment="1" applyProtection="1">
      <alignment horizontal="left" vertical="center"/>
      <protection locked="0"/>
    </xf>
    <xf numFmtId="0" fontId="15" fillId="0" borderId="5" xfId="0" applyFont="1" applyBorder="1" applyAlignment="1">
      <alignment horizontal="center" vertical="center"/>
    </xf>
    <xf numFmtId="0" fontId="15" fillId="0" borderId="28" xfId="0" quotePrefix="1" applyFont="1" applyBorder="1" applyAlignment="1">
      <alignment horizontal="center" vertical="center" wrapText="1"/>
    </xf>
    <xf numFmtId="0" fontId="15" fillId="0" borderId="5" xfId="0" applyFont="1" applyBorder="1" applyAlignment="1" applyProtection="1">
      <alignment horizontal="center" vertical="center" wrapText="1"/>
      <protection locked="0"/>
    </xf>
    <xf numFmtId="0" fontId="15" fillId="0" borderId="28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3" fontId="15" fillId="0" borderId="24" xfId="0" applyNumberFormat="1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176" fontId="17" fillId="0" borderId="29" xfId="0" quotePrefix="1" applyNumberFormat="1" applyFont="1" applyBorder="1" applyAlignment="1" applyProtection="1">
      <alignment horizontal="center" vertical="center" wrapText="1"/>
      <protection locked="0"/>
    </xf>
    <xf numFmtId="177" fontId="17" fillId="0" borderId="30" xfId="0" applyNumberFormat="1" applyFont="1" applyBorder="1" applyAlignment="1" applyProtection="1">
      <alignment horizontal="center" vertical="center" wrapText="1"/>
      <protection locked="0"/>
    </xf>
    <xf numFmtId="176" fontId="17" fillId="0" borderId="28" xfId="0" quotePrefix="1" applyNumberFormat="1" applyFont="1" applyBorder="1" applyAlignment="1" applyProtection="1">
      <alignment horizontal="center" vertical="center" wrapText="1"/>
      <protection locked="0"/>
    </xf>
    <xf numFmtId="176" fontId="17" fillId="0" borderId="28" xfId="0" quotePrefix="1" applyNumberFormat="1" applyFont="1" applyBorder="1" applyAlignment="1" applyProtection="1">
      <alignment horizontal="center" vertical="center"/>
      <protection locked="0"/>
    </xf>
    <xf numFmtId="0" fontId="15" fillId="0" borderId="24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/>
    </xf>
    <xf numFmtId="0" fontId="15" fillId="0" borderId="28" xfId="0" applyFont="1" applyBorder="1" applyAlignment="1" applyProtection="1">
      <alignment horizontal="left" vertical="center"/>
      <protection locked="0"/>
    </xf>
    <xf numFmtId="0" fontId="18" fillId="0" borderId="31" xfId="0" applyFont="1" applyBorder="1" applyAlignment="1" applyProtection="1">
      <alignment horizontal="center" vertical="center" wrapText="1"/>
      <protection locked="0"/>
    </xf>
    <xf numFmtId="178" fontId="15" fillId="0" borderId="32" xfId="0" applyNumberFormat="1" applyFont="1" applyBorder="1" applyAlignment="1" applyProtection="1">
      <alignment horizontal="center" vertical="center"/>
      <protection locked="0"/>
    </xf>
    <xf numFmtId="178" fontId="15" fillId="0" borderId="28" xfId="0" applyNumberFormat="1" applyFont="1" applyBorder="1" applyAlignment="1" applyProtection="1">
      <alignment horizontal="center" vertical="center"/>
      <protection locked="0"/>
    </xf>
    <xf numFmtId="178" fontId="15" fillId="0" borderId="28" xfId="0" quotePrefix="1" applyNumberFormat="1" applyFont="1" applyBorder="1" applyAlignment="1" applyProtection="1">
      <alignment horizontal="center" vertical="center"/>
      <protection locked="0"/>
    </xf>
    <xf numFmtId="0" fontId="15" fillId="0" borderId="0" xfId="0" applyFont="1" applyAlignment="1"/>
    <xf numFmtId="3" fontId="15" fillId="0" borderId="28" xfId="0" applyNumberFormat="1" applyFont="1" applyBorder="1" applyAlignment="1" applyProtection="1">
      <alignment horizontal="center" vertical="center"/>
      <protection locked="0"/>
    </xf>
    <xf numFmtId="179" fontId="17" fillId="0" borderId="28" xfId="0" applyNumberFormat="1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5" fillId="0" borderId="11" xfId="0" applyFont="1" applyBorder="1" applyProtection="1">
      <alignment vertical="center"/>
      <protection locked="0"/>
    </xf>
    <xf numFmtId="0" fontId="14" fillId="0" borderId="6" xfId="0" applyFont="1" applyBorder="1" applyAlignment="1"/>
    <xf numFmtId="0" fontId="15" fillId="0" borderId="8" xfId="0" applyFont="1" applyBorder="1">
      <alignment vertical="center"/>
    </xf>
    <xf numFmtId="0" fontId="15" fillId="0" borderId="5" xfId="0" applyFont="1" applyBorder="1" applyAlignment="1" applyProtection="1">
      <alignment horizontal="center" vertical="center"/>
      <protection locked="0"/>
    </xf>
    <xf numFmtId="0" fontId="14" fillId="0" borderId="14" xfId="0" applyFont="1" applyBorder="1" applyAlignment="1"/>
    <xf numFmtId="0" fontId="15" fillId="0" borderId="13" xfId="0" applyFont="1" applyBorder="1">
      <alignment vertical="center"/>
    </xf>
    <xf numFmtId="0" fontId="1" fillId="0" borderId="11" xfId="0" applyFont="1" applyBorder="1" applyAlignment="1">
      <alignment horizontal="center" vertical="center"/>
    </xf>
    <xf numFmtId="0" fontId="4" fillId="0" borderId="11" xfId="0" applyFont="1" applyBorder="1" applyProtection="1">
      <alignment vertical="center"/>
      <protection locked="0"/>
    </xf>
    <xf numFmtId="0" fontId="12" fillId="0" borderId="12" xfId="0" applyFont="1" applyBorder="1" applyAlignment="1"/>
    <xf numFmtId="0" fontId="4" fillId="0" borderId="8" xfId="0" applyFont="1" applyBorder="1" applyAlignment="1" applyProtection="1">
      <alignment horizontal="left" vertical="center"/>
      <protection locked="0"/>
    </xf>
    <xf numFmtId="0" fontId="4" fillId="0" borderId="28" xfId="0" quotePrefix="1" applyFont="1" applyBorder="1" applyAlignment="1">
      <alignment horizontal="center" vertical="center" wrapText="1"/>
    </xf>
    <xf numFmtId="0" fontId="4" fillId="0" borderId="5" xfId="0" applyFont="1" applyBorder="1" applyAlignment="1" applyProtection="1">
      <alignment horizontal="center" vertical="center" wrapText="1"/>
      <protection locked="0"/>
    </xf>
    <xf numFmtId="0" fontId="4" fillId="0" borderId="2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3" fontId="4" fillId="0" borderId="24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6" fontId="19" fillId="0" borderId="29" xfId="0" quotePrefix="1" applyNumberFormat="1" applyFont="1" applyBorder="1" applyAlignment="1" applyProtection="1">
      <alignment horizontal="center" vertical="center" wrapText="1"/>
      <protection locked="0"/>
    </xf>
    <xf numFmtId="177" fontId="19" fillId="2" borderId="30" xfId="0" applyNumberFormat="1" applyFont="1" applyFill="1" applyBorder="1" applyAlignment="1" applyProtection="1">
      <alignment horizontal="center" vertical="center" wrapText="1"/>
      <protection locked="0"/>
    </xf>
    <xf numFmtId="176" fontId="19" fillId="2" borderId="29" xfId="0" quotePrefix="1" applyNumberFormat="1" applyFont="1" applyFill="1" applyBorder="1" applyAlignment="1" applyProtection="1">
      <alignment horizontal="center" vertical="center" wrapText="1"/>
      <protection locked="0"/>
    </xf>
    <xf numFmtId="176" fontId="19" fillId="2" borderId="28" xfId="0" quotePrefix="1" applyNumberFormat="1" applyFont="1" applyFill="1" applyBorder="1" applyAlignment="1" applyProtection="1">
      <alignment horizontal="center" vertical="center" wrapText="1"/>
      <protection locked="0"/>
    </xf>
    <xf numFmtId="176" fontId="19" fillId="2" borderId="28" xfId="0" quotePrefix="1" applyNumberFormat="1" applyFont="1" applyFill="1" applyBorder="1" applyAlignment="1" applyProtection="1">
      <alignment horizontal="center" vertical="center"/>
      <protection locked="0"/>
    </xf>
    <xf numFmtId="0" fontId="4" fillId="0" borderId="2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2" borderId="28" xfId="0" applyFont="1" applyFill="1" applyBorder="1" applyAlignment="1" applyProtection="1">
      <alignment horizontal="left" vertical="center"/>
      <protection locked="0"/>
    </xf>
    <xf numFmtId="0" fontId="20" fillId="2" borderId="31" xfId="0" applyFont="1" applyFill="1" applyBorder="1" applyAlignment="1" applyProtection="1">
      <alignment horizontal="center" vertical="center" wrapText="1"/>
      <protection locked="0"/>
    </xf>
    <xf numFmtId="178" fontId="4" fillId="2" borderId="32" xfId="0" applyNumberFormat="1" applyFont="1" applyFill="1" applyBorder="1" applyAlignment="1" applyProtection="1">
      <alignment horizontal="center" vertical="center"/>
      <protection locked="0"/>
    </xf>
    <xf numFmtId="178" fontId="4" fillId="2" borderId="28" xfId="0" applyNumberFormat="1" applyFont="1" applyFill="1" applyBorder="1" applyAlignment="1" applyProtection="1">
      <alignment horizontal="center" vertical="center"/>
      <protection locked="0"/>
    </xf>
    <xf numFmtId="178" fontId="4" fillId="2" borderId="28" xfId="0" quotePrefix="1" applyNumberFormat="1" applyFont="1" applyFill="1" applyBorder="1" applyAlignment="1" applyProtection="1">
      <alignment horizontal="center" vertical="center"/>
      <protection locked="0"/>
    </xf>
    <xf numFmtId="3" fontId="4" fillId="0" borderId="28" xfId="0" applyNumberFormat="1" applyFont="1" applyBorder="1" applyAlignment="1" applyProtection="1">
      <alignment horizontal="center" vertical="center"/>
      <protection locked="0"/>
    </xf>
    <xf numFmtId="179" fontId="19" fillId="0" borderId="28" xfId="0" applyNumberFormat="1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12" fillId="0" borderId="14" xfId="0" applyFont="1" applyBorder="1" applyAlignment="1"/>
    <xf numFmtId="0" fontId="4" fillId="0" borderId="22" xfId="0" applyFont="1" applyBorder="1" applyAlignment="1" applyProtection="1">
      <alignment horizontal="left" vertical="center"/>
      <protection locked="0"/>
    </xf>
    <xf numFmtId="0" fontId="11" fillId="0" borderId="11" xfId="0" applyFont="1" applyBorder="1" applyAlignment="1">
      <alignment horizontal="center" vertical="center"/>
    </xf>
    <xf numFmtId="0" fontId="12" fillId="0" borderId="6" xfId="0" applyFont="1" applyBorder="1" applyAlignment="1"/>
    <xf numFmtId="0" fontId="4" fillId="0" borderId="13" xfId="0" applyFont="1" applyBorder="1">
      <alignment vertical="center"/>
    </xf>
    <xf numFmtId="0" fontId="11" fillId="0" borderId="24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4" fillId="0" borderId="5" xfId="0" applyFont="1" applyBorder="1" applyAlignment="1" applyProtection="1">
      <alignment horizontal="center" vertical="center"/>
      <protection locked="0"/>
    </xf>
    <xf numFmtId="0" fontId="4" fillId="0" borderId="28" xfId="0" applyFont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176" fontId="19" fillId="0" borderId="29" xfId="0" applyNumberFormat="1" applyFont="1" applyBorder="1" applyAlignment="1" applyProtection="1">
      <alignment horizontal="center" vertical="center" wrapText="1"/>
      <protection locked="0"/>
    </xf>
    <xf numFmtId="0" fontId="4" fillId="0" borderId="11" xfId="0" applyFont="1" applyBorder="1" applyAlignment="1" applyProtection="1">
      <alignment horizontal="center" vertical="center"/>
      <protection locked="0"/>
    </xf>
    <xf numFmtId="178" fontId="22" fillId="2" borderId="28" xfId="0" applyNumberFormat="1" applyFont="1" applyFill="1" applyBorder="1" applyAlignment="1" applyProtection="1">
      <alignment horizontal="center" vertical="center"/>
      <protection locked="0"/>
    </xf>
    <xf numFmtId="178" fontId="22" fillId="2" borderId="28" xfId="0" quotePrefix="1" applyNumberFormat="1" applyFont="1" applyFill="1" applyBorder="1" applyAlignment="1" applyProtection="1">
      <alignment horizontal="center" vertical="center"/>
      <protection locked="0"/>
    </xf>
    <xf numFmtId="0" fontId="4" fillId="0" borderId="22" xfId="0" applyFont="1" applyBorder="1">
      <alignment vertical="center"/>
    </xf>
    <xf numFmtId="0" fontId="4" fillId="0" borderId="5" xfId="0" quotePrefix="1" applyFont="1" applyBorder="1" applyAlignment="1" applyProtection="1">
      <alignment horizontal="center" vertical="center" wrapText="1"/>
      <protection locked="0"/>
    </xf>
    <xf numFmtId="0" fontId="4" fillId="0" borderId="24" xfId="0" applyFont="1" applyBorder="1" applyAlignment="1" applyProtection="1">
      <alignment horizontal="center" vertical="center"/>
      <protection locked="0"/>
    </xf>
    <xf numFmtId="0" fontId="4" fillId="0" borderId="24" xfId="0" applyFont="1" applyBorder="1" applyProtection="1">
      <alignment vertical="center"/>
      <protection locked="0"/>
    </xf>
    <xf numFmtId="0" fontId="4" fillId="0" borderId="3" xfId="0" applyFont="1" applyBorder="1" applyProtection="1">
      <alignment vertical="center"/>
      <protection locked="0"/>
    </xf>
    <xf numFmtId="0" fontId="4" fillId="0" borderId="4" xfId="0" applyFont="1" applyBorder="1" applyAlignment="1" applyProtection="1">
      <alignment horizontal="left" vertical="center"/>
      <protection locked="0"/>
    </xf>
    <xf numFmtId="0" fontId="4" fillId="0" borderId="28" xfId="0" applyFont="1" applyBorder="1" applyAlignment="1" applyProtection="1">
      <alignment horizontal="center" vertical="center"/>
      <protection locked="0"/>
    </xf>
    <xf numFmtId="0" fontId="4" fillId="4" borderId="0" xfId="0" applyFont="1" applyFill="1" applyAlignment="1"/>
  </cellXfs>
  <cellStyles count="2">
    <cellStyle name="標準" xfId="0" builtinId="0"/>
    <cellStyle name="標準 2" xfId="1" xr:uid="{F3B8B78C-3735-4B09-9078-FCDBC3EE8DC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externalLinks/externalLink1.xml" Type="http://schemas.openxmlformats.org/officeDocument/2006/relationships/externalLink"/><Relationship Id="rId3" Target="externalLinks/externalLink2.xml" Type="http://schemas.openxmlformats.org/officeDocument/2006/relationships/externalLink"/><Relationship Id="rId4" Target="externalLinks/externalLink3.xml" Type="http://schemas.openxmlformats.org/officeDocument/2006/relationships/externalLink"/><Relationship Id="rId5" Target="theme/theme1.xml" Type="http://schemas.openxmlformats.org/officeDocument/2006/relationships/theme"/><Relationship Id="rId6" Target="styles.xml" Type="http://schemas.openxmlformats.org/officeDocument/2006/relationships/styles"/><Relationship Id="rId7" Target="sharedStrings.xml" Type="http://schemas.openxmlformats.org/officeDocument/2006/relationships/sharedStrings"/><Relationship Id="rId8" Target="calcChain.xml" Type="http://schemas.openxmlformats.org/officeDocument/2006/relationships/calcChain"/></Relationships>
</file>

<file path=xl/externalLinks/_rels/externalLink1.xml.rels><?xml version="1.0" encoding="UTF-8" standalone="yes"?><Relationships xmlns="http://schemas.openxmlformats.org/package/2006/relationships"><Relationship Id="rId1" Target="file://///XF1/&#35469;&#35388;&#65319;/&#21407;&#30000;/&#20055;&#29992;&#65293;&#29123;&#36027;&#20844;&#34920;&#29992;&#32025;99.8.27.xls" TargetMode="External" Type="http://schemas.openxmlformats.org/officeDocument/2006/relationships/externalLinkPath"/></Relationships>
</file>

<file path=xl/externalLinks/_rels/externalLink2.xml.rels><?xml version="1.0" encoding="UTF-8" standalone="yes"?><Relationships xmlns="http://schemas.openxmlformats.org/package/2006/relationships"><Relationship Id="rId1" Target="file://///H03399/&#35519;&#26619;&#22577;&#21578;/Eudora/Tanaka/attach/P(g%5e.xls" TargetMode="External" Type="http://schemas.openxmlformats.org/officeDocument/2006/relationships/externalLinkPath"/></Relationships>
</file>

<file path=xl/externalLinks/_rels/externalLink3.xml.rels><?xml version="1.0" encoding="UTF-8" standalone="yes"?><Relationships xmlns="http://schemas.openxmlformats.org/package/2006/relationships"><Relationship Id="rId1" Target="file://///H03399/&#24115;&#31080;/eudora/tanaka/attach/&#29123;&#36027;&#20844;&#34920;(&#27083;&#22793;&#12289;&#22269;&#29987;).xls" TargetMode="External" Type="http://schemas.openxmlformats.org/officeDocument/2006/relationships/externalLinkPath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乗用－燃費公表用紙99.8.27"/>
      <sheetName val="DATA"/>
      <sheetName val="CPS Gr分担表"/>
      <sheetName val="C3_N DC改造投資"/>
    </sheetNames>
    <definedNames>
      <definedName name="Module1.社内配布用印刷" refersTo="#REF!"/>
      <definedName name="Module1.提出用印刷" refersTo="#REF!"/>
      <definedName name="新型構変選択" refersTo="#REF!"/>
      <definedName name="製作者選択" refersTo="#REF!"/>
    </definedNames>
    <sheetDataSet>
      <sheetData sheetId="0" refreshError="1"/>
      <sheetData sheetId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乗用・ＲＶ車"/>
      <sheetName val="乗用_ＲＶ車"/>
    </sheetNames>
    <sheetDataSet>
      <sheetData sheetId="0" refreshError="1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燃費公表(構変、国産)"/>
      <sheetName val="ＴＦ関連Ｐｒｊ日程表"/>
      <sheetName val="Sheet1"/>
      <sheetName val="海事局（１０７）"/>
      <sheetName val="航空局（１８）"/>
      <sheetName val="自動車交通局（４７）"/>
      <sheetName val="総合政策局航空局（１）"/>
      <sheetName val="鉄道局（４）"/>
      <sheetName val="ＦＴＲ連結採算"/>
      <sheetName val="WLTP結果シート"/>
      <sheetName val="VN12-2陣"/>
    </sheetNames>
    <definedNames>
      <definedName name="社内配布用印刷" refersTo="#REF!"/>
      <definedName name="提出用印刷" refersTo="#REF!"/>
    </defined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C476E8-7F9C-4F5A-85BC-A0329B91502B}">
  <sheetPr>
    <tabColor rgb="FFFFFF00"/>
  </sheetPr>
  <dimension ref="A1:AH22"/>
  <sheetViews>
    <sheetView tabSelected="1" view="pageBreakPreview" zoomScaleNormal="100" zoomScaleSheetLayoutView="100" workbookViewId="0">
      <selection activeCell="P14" sqref="P14"/>
    </sheetView>
  </sheetViews>
  <sheetFormatPr defaultColWidth="9" defaultRowHeight="10"/>
  <cols>
    <col min="1" max="1" width="15.90625" style="142" customWidth="1"/>
    <col min="2" max="2" width="3.90625" style="2" bestFit="1" customWidth="1"/>
    <col min="3" max="3" width="38.26953125" style="2" customWidth="1"/>
    <col min="4" max="4" width="13.90625" style="2" bestFit="1" customWidth="1"/>
    <col min="5" max="5" width="16.90625" style="157" customWidth="1"/>
    <col min="6" max="6" width="13.08984375" style="2" bestFit="1" customWidth="1"/>
    <col min="7" max="7" width="7.36328125" style="2" customWidth="1"/>
    <col min="8" max="8" width="12.08984375" style="2" bestFit="1" customWidth="1"/>
    <col min="9" max="9" width="10.6328125" style="2" customWidth="1"/>
    <col min="10" max="10" width="7" style="2" bestFit="1" customWidth="1"/>
    <col min="11" max="11" width="6.36328125" style="2" bestFit="1" customWidth="1"/>
    <col min="12" max="12" width="8.7265625" style="2" bestFit="1" customWidth="1"/>
    <col min="13" max="13" width="8.453125" style="2" bestFit="1" customWidth="1"/>
    <col min="14" max="14" width="8.6328125" style="2" bestFit="1" customWidth="1"/>
    <col min="15" max="15" width="8.6328125" style="2" customWidth="1"/>
    <col min="16" max="16" width="14.36328125" style="2" bestFit="1" customWidth="1"/>
    <col min="17" max="17" width="10" style="2" bestFit="1" customWidth="1"/>
    <col min="18" max="18" width="6" style="2" customWidth="1"/>
    <col min="19" max="19" width="25.26953125" style="2" bestFit="1" customWidth="1"/>
    <col min="20" max="20" width="11" style="2" bestFit="1" customWidth="1"/>
    <col min="21" max="22" width="8.26953125" style="2" bestFit="1" customWidth="1"/>
    <col min="23" max="24" width="9" style="2"/>
    <col min="25" max="25" width="9" style="2" customWidth="1"/>
    <col min="26" max="27" width="10.6328125" style="2" customWidth="1"/>
    <col min="28" max="34" width="9" style="2" customWidth="1"/>
    <col min="35" max="16384" width="9" style="2"/>
  </cols>
  <sheetData>
    <row r="1" spans="1:34" ht="15.5">
      <c r="A1" s="1"/>
      <c r="B1" s="1"/>
      <c r="E1" s="3"/>
      <c r="R1" s="4"/>
    </row>
    <row r="2" spans="1:34" ht="15.5">
      <c r="A2" s="2"/>
      <c r="E2" s="2"/>
      <c r="F2" s="5"/>
      <c r="J2" s="6" t="s">
        <v>0</v>
      </c>
      <c r="K2" s="7"/>
      <c r="L2" s="7"/>
      <c r="M2" s="7"/>
      <c r="N2" s="7"/>
      <c r="O2" s="7"/>
      <c r="P2" s="7"/>
      <c r="Q2" s="8"/>
      <c r="R2" s="9"/>
      <c r="S2" s="10"/>
      <c r="T2" s="10"/>
      <c r="U2" s="10"/>
      <c r="V2" s="10"/>
    </row>
    <row r="3" spans="1:34" ht="15.75" customHeight="1">
      <c r="A3" s="11" t="s">
        <v>1</v>
      </c>
      <c r="B3" s="11"/>
      <c r="E3" s="2"/>
      <c r="J3" s="12"/>
      <c r="R3" s="13"/>
      <c r="S3" s="14" t="s">
        <v>2</v>
      </c>
      <c r="T3" s="14"/>
      <c r="U3" s="14"/>
      <c r="V3" s="14"/>
      <c r="W3" s="14"/>
      <c r="X3" s="14"/>
      <c r="Z3" s="15" t="s">
        <v>3</v>
      </c>
      <c r="AA3" s="16"/>
      <c r="AB3" s="17" t="s">
        <v>4</v>
      </c>
      <c r="AC3" s="18"/>
      <c r="AD3" s="18"/>
      <c r="AE3" s="19" t="s">
        <v>5</v>
      </c>
      <c r="AF3" s="18"/>
      <c r="AG3" s="20"/>
    </row>
    <row r="4" spans="1:34" ht="14.25" customHeight="1" thickBot="1">
      <c r="A4" s="21" t="s">
        <v>6</v>
      </c>
      <c r="B4" s="22" t="s">
        <v>7</v>
      </c>
      <c r="C4" s="23"/>
      <c r="D4" s="24"/>
      <c r="E4" s="25"/>
      <c r="F4" s="22" t="s">
        <v>8</v>
      </c>
      <c r="G4" s="26"/>
      <c r="H4" s="27" t="s">
        <v>9</v>
      </c>
      <c r="I4" s="28" t="s">
        <v>10</v>
      </c>
      <c r="J4" s="29" t="s">
        <v>11</v>
      </c>
      <c r="K4" s="30" t="s">
        <v>12</v>
      </c>
      <c r="L4" s="31"/>
      <c r="M4" s="31"/>
      <c r="N4" s="31"/>
      <c r="O4" s="32"/>
      <c r="P4" s="27" t="s">
        <v>13</v>
      </c>
      <c r="Q4" s="33" t="s">
        <v>14</v>
      </c>
      <c r="R4" s="34"/>
      <c r="S4" s="35"/>
      <c r="T4" s="36" t="s">
        <v>15</v>
      </c>
      <c r="U4" s="37" t="s">
        <v>16</v>
      </c>
      <c r="V4" s="27" t="s">
        <v>17</v>
      </c>
      <c r="W4" s="38" t="s">
        <v>18</v>
      </c>
      <c r="X4" s="39"/>
      <c r="Z4" s="40" t="s">
        <v>19</v>
      </c>
      <c r="AA4" s="40" t="s">
        <v>20</v>
      </c>
      <c r="AB4" s="28" t="s">
        <v>21</v>
      </c>
      <c r="AC4" s="27" t="s">
        <v>22</v>
      </c>
      <c r="AD4" s="27" t="s">
        <v>23</v>
      </c>
      <c r="AE4" s="28" t="s">
        <v>21</v>
      </c>
      <c r="AF4" s="27" t="s">
        <v>22</v>
      </c>
      <c r="AG4" s="27" t="s">
        <v>24</v>
      </c>
      <c r="AH4" s="41"/>
    </row>
    <row r="5" spans="1:34" ht="12" customHeight="1">
      <c r="A5" s="42"/>
      <c r="B5" s="43"/>
      <c r="C5" s="44"/>
      <c r="D5" s="45"/>
      <c r="E5" s="46"/>
      <c r="F5" s="47"/>
      <c r="G5" s="48"/>
      <c r="H5" s="42"/>
      <c r="I5" s="40"/>
      <c r="J5" s="49"/>
      <c r="K5" s="50" t="s">
        <v>25</v>
      </c>
      <c r="L5" s="51" t="s">
        <v>26</v>
      </c>
      <c r="M5" s="52" t="s">
        <v>27</v>
      </c>
      <c r="N5" s="53" t="s">
        <v>28</v>
      </c>
      <c r="O5" s="53" t="s">
        <v>21</v>
      </c>
      <c r="P5" s="54"/>
      <c r="Q5" s="55"/>
      <c r="R5" s="56"/>
      <c r="S5" s="57"/>
      <c r="T5" s="58"/>
      <c r="U5" s="59"/>
      <c r="V5" s="42"/>
      <c r="W5" s="27" t="s">
        <v>22</v>
      </c>
      <c r="X5" s="27" t="s">
        <v>23</v>
      </c>
      <c r="Z5" s="40"/>
      <c r="AA5" s="40"/>
      <c r="AB5" s="40"/>
      <c r="AC5" s="60"/>
      <c r="AD5" s="60"/>
      <c r="AE5" s="40"/>
      <c r="AF5" s="60"/>
      <c r="AG5" s="60"/>
      <c r="AH5" s="61"/>
    </row>
    <row r="6" spans="1:34" ht="12" customHeight="1">
      <c r="A6" s="42"/>
      <c r="B6" s="43"/>
      <c r="C6" s="44"/>
      <c r="D6" s="21" t="s">
        <v>29</v>
      </c>
      <c r="E6" s="62" t="s">
        <v>30</v>
      </c>
      <c r="F6" s="21" t="s">
        <v>29</v>
      </c>
      <c r="G6" s="28" t="s">
        <v>31</v>
      </c>
      <c r="H6" s="42"/>
      <c r="I6" s="40"/>
      <c r="J6" s="49"/>
      <c r="K6" s="63"/>
      <c r="L6" s="64"/>
      <c r="M6" s="63"/>
      <c r="N6" s="65"/>
      <c r="O6" s="65"/>
      <c r="P6" s="54"/>
      <c r="Q6" s="27" t="s">
        <v>32</v>
      </c>
      <c r="R6" s="27" t="s">
        <v>33</v>
      </c>
      <c r="S6" s="21" t="s">
        <v>34</v>
      </c>
      <c r="T6" s="66" t="s">
        <v>35</v>
      </c>
      <c r="U6" s="59"/>
      <c r="V6" s="42"/>
      <c r="W6" s="60"/>
      <c r="X6" s="60"/>
      <c r="Z6" s="40"/>
      <c r="AA6" s="40"/>
      <c r="AB6" s="40"/>
      <c r="AC6" s="60"/>
      <c r="AD6" s="60"/>
      <c r="AE6" s="40"/>
      <c r="AF6" s="60"/>
      <c r="AG6" s="60"/>
      <c r="AH6" s="61"/>
    </row>
    <row r="7" spans="1:34" ht="12" customHeight="1">
      <c r="A7" s="42"/>
      <c r="B7" s="43"/>
      <c r="C7" s="44"/>
      <c r="D7" s="42"/>
      <c r="E7" s="42"/>
      <c r="F7" s="42"/>
      <c r="G7" s="42"/>
      <c r="H7" s="42"/>
      <c r="I7" s="40"/>
      <c r="J7" s="49"/>
      <c r="K7" s="63"/>
      <c r="L7" s="64"/>
      <c r="M7" s="63"/>
      <c r="N7" s="65"/>
      <c r="O7" s="65"/>
      <c r="P7" s="54"/>
      <c r="Q7" s="54"/>
      <c r="R7" s="54"/>
      <c r="S7" s="42"/>
      <c r="T7" s="67"/>
      <c r="U7" s="59"/>
      <c r="V7" s="42"/>
      <c r="W7" s="60"/>
      <c r="X7" s="60"/>
      <c r="Z7" s="40"/>
      <c r="AA7" s="40"/>
      <c r="AB7" s="40"/>
      <c r="AC7" s="60"/>
      <c r="AD7" s="60"/>
      <c r="AE7" s="40"/>
      <c r="AF7" s="60"/>
      <c r="AG7" s="60"/>
      <c r="AH7" s="61"/>
    </row>
    <row r="8" spans="1:34" ht="12" customHeight="1">
      <c r="A8" s="68"/>
      <c r="B8" s="69"/>
      <c r="C8" s="70"/>
      <c r="D8" s="68"/>
      <c r="E8" s="68"/>
      <c r="F8" s="68"/>
      <c r="G8" s="68"/>
      <c r="H8" s="68"/>
      <c r="I8" s="71"/>
      <c r="J8" s="47"/>
      <c r="K8" s="72"/>
      <c r="L8" s="73"/>
      <c r="M8" s="72"/>
      <c r="N8" s="48"/>
      <c r="O8" s="48"/>
      <c r="P8" s="74"/>
      <c r="Q8" s="74"/>
      <c r="R8" s="74"/>
      <c r="S8" s="68"/>
      <c r="T8" s="75"/>
      <c r="U8" s="76"/>
      <c r="V8" s="68"/>
      <c r="W8" s="77"/>
      <c r="X8" s="77"/>
      <c r="Z8" s="71"/>
      <c r="AA8" s="71"/>
      <c r="AB8" s="71"/>
      <c r="AC8" s="77"/>
      <c r="AD8" s="77"/>
      <c r="AE8" s="71"/>
      <c r="AF8" s="77"/>
      <c r="AG8" s="77"/>
      <c r="AH8" s="61"/>
    </row>
    <row r="9" spans="1:34" s="99" customFormat="1" ht="24" customHeight="1">
      <c r="A9" s="78" t="s">
        <v>36</v>
      </c>
      <c r="B9" s="79"/>
      <c r="C9" s="80" t="s">
        <v>37</v>
      </c>
      <c r="D9" s="81" t="s">
        <v>38</v>
      </c>
      <c r="E9" s="82" t="s">
        <v>39</v>
      </c>
      <c r="F9" s="83" t="s">
        <v>40</v>
      </c>
      <c r="G9" s="84">
        <v>1.9950000000000001</v>
      </c>
      <c r="H9" s="85" t="s">
        <v>41</v>
      </c>
      <c r="I9" s="86" t="s">
        <v>42</v>
      </c>
      <c r="J9" s="87">
        <v>7</v>
      </c>
      <c r="K9" s="88">
        <v>8.3000000000000007</v>
      </c>
      <c r="L9" s="89">
        <f t="shared" ref="L9:L20" si="0">IF(K9&gt;0,1/K9*34.6*67.1,"")</f>
        <v>279.71807228915657</v>
      </c>
      <c r="M9" s="88">
        <f t="shared" ref="M9:M20" si="1">IFERROR(VALUE(IF(Z9="","",(IF(Z9&gt;=2271,"7.4",IF(Z9&gt;=2101,"8.7",IF(Z9&gt;=1991,"9.4",IF(Z9&gt;=1871,"10.2",IF(Z9&gt;=1761,"11.1",IF(Z9&gt;=1651,"12.2",IF(Z9&gt;=1531,"13.2",IF(Z9&gt;=1421,"14.4",IF(Z9&gt;=1311,"15.8",IF(Z9&gt;=1196,"17.2",IF(Z9&gt;=1081,"18.7",IF(Z9&gt;=971,"20.5",IF(Z9&gt;=856,"20.8",IF(Z9&gt;=741,"21.0",IF(Z9&gt;=601,"21.8","22.5")))))))))))))))))),"")</f>
        <v>7.4</v>
      </c>
      <c r="N9" s="90">
        <f t="shared" ref="N9:N20" si="2">IFERROR(VALUE(IF(Z9="","",(IF(Z9&gt;=2271,"10.6",IF(Z9&gt;=2101,"11.9",IF(Z9&gt;=1991,"12.7",IF(Z9&gt;=1871,"13.5",IF(Z9&gt;=1761,"14.4",IF(Z9&gt;=1651,"15.4",IF(Z9&gt;=1531,"16.5",IF(Z9&gt;=1421,"17.6",IF(Z9&gt;=1311,"19.0",IF(Z9&gt;=1196,"20.3",IF(Z9&gt;=1081,"21.8",IF(Z9&gt;=971,"23.4",IF(Z9&gt;=856,"23.7",IF(Z9&gt;=741,"24.5","24.6"))))))))))))))))),"")</f>
        <v>10.6</v>
      </c>
      <c r="O9" s="91" t="str">
        <f t="shared" ref="O9:O20" si="3">IF(Z9="","",IF(AE9="",TEXT(AB9,"#,##0.0"),IF(AB9-AE9&gt;0,CONCATENATE(TEXT(AE9,"#,##0.0"),"~",TEXT(AB9,"#,##0.0")),TEXT(AB9,"#,##0.0"))))</f>
        <v>14.9~15.9</v>
      </c>
      <c r="P9" s="92" t="s">
        <v>43</v>
      </c>
      <c r="Q9" s="93" t="s">
        <v>44</v>
      </c>
      <c r="R9" s="93" t="s">
        <v>45</v>
      </c>
      <c r="S9" s="94"/>
      <c r="T9" s="95"/>
      <c r="U9" s="96">
        <f t="shared" ref="U9:U20" si="4">IFERROR(IF(K9&lt;M9,"",(ROUNDDOWN(K9/M9*100,0))),"")</f>
        <v>112</v>
      </c>
      <c r="V9" s="97" t="str">
        <f t="shared" ref="V9:V20" si="5">IFERROR(IF(K9&lt;N9,"",(ROUNDDOWN(K9/N9*100,0))),"")</f>
        <v/>
      </c>
      <c r="W9" s="97" t="str">
        <f t="shared" ref="W9:W20" si="6">IF(AC9&lt;55,"",IF(AA9="",AC9,IF(AF9-AC9&gt;0,CONCATENATE(AC9,"~",AF9),AC9)))</f>
        <v/>
      </c>
      <c r="X9" s="98" t="str">
        <f t="shared" ref="X9:X20" si="7">IF(AC9&lt;55,"",AD9)</f>
        <v/>
      </c>
      <c r="Z9" s="100">
        <v>2280</v>
      </c>
      <c r="AA9" s="100">
        <v>2360</v>
      </c>
      <c r="AB9" s="101">
        <f t="shared" ref="AB9:AB20" si="8">IF(Z9="","",(ROUND(IF(Z9&gt;=2759,9.5,IF(Z9&lt;2759,(-2.47/1000000*Z9*Z9)-(8.52/10000*Z9)+30.65)),1)))</f>
        <v>15.9</v>
      </c>
      <c r="AC9" s="102">
        <f t="shared" ref="AC9:AC20" si="9">IF(K9="","",ROUNDDOWN(K9/AB9*100,0))</f>
        <v>52</v>
      </c>
      <c r="AD9" s="102" t="str">
        <f t="shared" ref="AD9:AD20" si="10">IF(AC9="","",IF(AC9&gt;=125,"★7.5",IF(AC9&gt;=120,"★7.0",IF(AC9&gt;=115,"★6.5",IF(AC9&gt;=110,"★6.0",IF(AC9&gt;=105,"★5.5",IF(AC9&gt;=100,"★5.0",IF(AC9&gt;=95,"★4.5",IF(AC9&gt;=90,"★4.0",IF(AC9&gt;=85,"★3.5",IF(AC9&gt;=80,"★3.0",IF(AC9&gt;=75,"★2.5",IF(AC9&gt;=70,"★2.0",IF(AC9&gt;=65,"★1.5",IF(AC9&gt;=60,"★1.0",IF(AC9&gt;=55,"★0.5"," "))))))))))))))))</f>
        <v xml:space="preserve"> </v>
      </c>
      <c r="AE9" s="101">
        <f t="shared" ref="AE9:AE20" si="11">IF(AA9="","",(ROUND(IF(AA9&gt;=2759,9.5,IF(AA9&lt;2759,(-2.47/1000000*AA9*AA9)-(8.52/10000*AA9)+30.65)),1)))</f>
        <v>14.9</v>
      </c>
      <c r="AF9" s="102">
        <f t="shared" ref="AF9:AF20" si="12">IF(AE9="","",IF(K9="","",ROUNDDOWN(K9/AE9*100,0)))</f>
        <v>55</v>
      </c>
      <c r="AG9" s="102" t="str">
        <f t="shared" ref="AG9:AG20" si="13">IF(AF9="","",IF(AF9&gt;=125,"★7.5",IF(AF9&gt;=120,"★7.0",IF(AF9&gt;=115,"★6.5",IF(AF9&gt;=110,"★6.0",IF(AF9&gt;=105,"★5.5",IF(AF9&gt;=100,"★5.0",IF(AF9&gt;=95,"★4.5",IF(AF9&gt;=90,"★4.0",IF(AF9&gt;=85,"★3.5",IF(AF9&gt;=80,"★3.0",IF(AF9&gt;=75,"★2.5",IF(AF9&gt;=70,"★2.0",IF(AF9&gt;=65,"★1.5",IF(AF9&gt;=60,"★1.0",IF(AF9&gt;=55,"★0.5"," "))))))))))))))))</f>
        <v>★0.5</v>
      </c>
      <c r="AH9" s="103"/>
    </row>
    <row r="10" spans="1:34" s="99" customFormat="1" ht="24" customHeight="1">
      <c r="A10" s="104"/>
      <c r="B10" s="105"/>
      <c r="C10" s="106" t="s">
        <v>46</v>
      </c>
      <c r="D10" s="107" t="s">
        <v>47</v>
      </c>
      <c r="E10" s="82" t="s">
        <v>48</v>
      </c>
      <c r="F10" s="83" t="s">
        <v>40</v>
      </c>
      <c r="G10" s="84">
        <v>1.9950000000000001</v>
      </c>
      <c r="H10" s="85" t="s">
        <v>41</v>
      </c>
      <c r="I10" s="86">
        <v>2270</v>
      </c>
      <c r="J10" s="87">
        <v>5</v>
      </c>
      <c r="K10" s="88">
        <v>8.3000000000000007</v>
      </c>
      <c r="L10" s="89">
        <f t="shared" si="0"/>
        <v>279.71807228915657</v>
      </c>
      <c r="M10" s="88">
        <f t="shared" si="1"/>
        <v>8.6999999999999993</v>
      </c>
      <c r="N10" s="90">
        <f t="shared" si="2"/>
        <v>11.9</v>
      </c>
      <c r="O10" s="91" t="str">
        <f t="shared" si="3"/>
        <v>16.0</v>
      </c>
      <c r="P10" s="92" t="s">
        <v>43</v>
      </c>
      <c r="Q10" s="93" t="s">
        <v>44</v>
      </c>
      <c r="R10" s="93" t="s">
        <v>45</v>
      </c>
      <c r="S10" s="94"/>
      <c r="T10" s="95"/>
      <c r="U10" s="96" t="str">
        <f t="shared" si="4"/>
        <v/>
      </c>
      <c r="V10" s="97" t="str">
        <f t="shared" si="5"/>
        <v/>
      </c>
      <c r="W10" s="97" t="str">
        <f t="shared" si="6"/>
        <v/>
      </c>
      <c r="X10" s="98" t="str">
        <f t="shared" si="7"/>
        <v/>
      </c>
      <c r="Z10" s="100">
        <v>2270</v>
      </c>
      <c r="AA10" s="100"/>
      <c r="AB10" s="101">
        <f t="shared" si="8"/>
        <v>16</v>
      </c>
      <c r="AC10" s="102">
        <f t="shared" si="9"/>
        <v>51</v>
      </c>
      <c r="AD10" s="102" t="str">
        <f t="shared" si="10"/>
        <v xml:space="preserve"> </v>
      </c>
      <c r="AE10" s="101" t="str">
        <f t="shared" si="11"/>
        <v/>
      </c>
      <c r="AF10" s="102" t="str">
        <f t="shared" si="12"/>
        <v/>
      </c>
      <c r="AG10" s="102" t="str">
        <f t="shared" si="13"/>
        <v/>
      </c>
      <c r="AH10" s="103"/>
    </row>
    <row r="11" spans="1:34" s="99" customFormat="1" ht="24" customHeight="1">
      <c r="A11" s="104"/>
      <c r="B11" s="108"/>
      <c r="C11" s="109"/>
      <c r="D11" s="110"/>
      <c r="E11" s="82" t="s">
        <v>49</v>
      </c>
      <c r="F11" s="83" t="s">
        <v>40</v>
      </c>
      <c r="G11" s="84">
        <v>1.9950000000000001</v>
      </c>
      <c r="H11" s="85" t="s">
        <v>41</v>
      </c>
      <c r="I11" s="86" t="s">
        <v>50</v>
      </c>
      <c r="J11" s="87">
        <v>7</v>
      </c>
      <c r="K11" s="88">
        <v>8.3000000000000007</v>
      </c>
      <c r="L11" s="89">
        <f t="shared" si="0"/>
        <v>279.71807228915657</v>
      </c>
      <c r="M11" s="88">
        <f t="shared" si="1"/>
        <v>7.4</v>
      </c>
      <c r="N11" s="90">
        <f t="shared" si="2"/>
        <v>10.6</v>
      </c>
      <c r="O11" s="91" t="str">
        <f t="shared" si="3"/>
        <v>15.0~15.4</v>
      </c>
      <c r="P11" s="92" t="s">
        <v>43</v>
      </c>
      <c r="Q11" s="93" t="s">
        <v>44</v>
      </c>
      <c r="R11" s="93" t="s">
        <v>45</v>
      </c>
      <c r="S11" s="94"/>
      <c r="T11" s="95"/>
      <c r="U11" s="96">
        <f t="shared" si="4"/>
        <v>112</v>
      </c>
      <c r="V11" s="97" t="str">
        <f t="shared" si="5"/>
        <v/>
      </c>
      <c r="W11" s="97" t="str">
        <f t="shared" si="6"/>
        <v/>
      </c>
      <c r="X11" s="98" t="str">
        <f t="shared" si="7"/>
        <v/>
      </c>
      <c r="Z11" s="100">
        <v>2320</v>
      </c>
      <c r="AA11" s="100">
        <v>2350</v>
      </c>
      <c r="AB11" s="101">
        <f t="shared" si="8"/>
        <v>15.4</v>
      </c>
      <c r="AC11" s="102">
        <f t="shared" si="9"/>
        <v>53</v>
      </c>
      <c r="AD11" s="102" t="str">
        <f t="shared" si="10"/>
        <v xml:space="preserve"> </v>
      </c>
      <c r="AE11" s="101">
        <f t="shared" si="11"/>
        <v>15</v>
      </c>
      <c r="AF11" s="102">
        <f t="shared" si="12"/>
        <v>55</v>
      </c>
      <c r="AG11" s="102" t="str">
        <f t="shared" si="13"/>
        <v>★0.5</v>
      </c>
      <c r="AH11" s="103"/>
    </row>
    <row r="12" spans="1:34" ht="24" customHeight="1">
      <c r="A12" s="111"/>
      <c r="B12" s="112"/>
      <c r="C12" s="113" t="s">
        <v>51</v>
      </c>
      <c r="D12" s="21" t="s">
        <v>52</v>
      </c>
      <c r="E12" s="114" t="s">
        <v>53</v>
      </c>
      <c r="F12" s="115" t="s">
        <v>40</v>
      </c>
      <c r="G12" s="116">
        <v>1.9950000000000001</v>
      </c>
      <c r="H12" s="117" t="s">
        <v>54</v>
      </c>
      <c r="I12" s="118" t="s">
        <v>55</v>
      </c>
      <c r="J12" s="119">
        <v>5</v>
      </c>
      <c r="K12" s="120">
        <v>8.3000000000000007</v>
      </c>
      <c r="L12" s="121">
        <f t="shared" si="0"/>
        <v>279.71807228915657</v>
      </c>
      <c r="M12" s="122">
        <f t="shared" si="1"/>
        <v>9.4</v>
      </c>
      <c r="N12" s="123">
        <f t="shared" si="2"/>
        <v>12.7</v>
      </c>
      <c r="O12" s="124" t="str">
        <f t="shared" si="3"/>
        <v>16.8~18.0</v>
      </c>
      <c r="P12" s="125" t="s">
        <v>43</v>
      </c>
      <c r="Q12" s="126" t="s">
        <v>44</v>
      </c>
      <c r="R12" s="126" t="s">
        <v>45</v>
      </c>
      <c r="S12" s="127"/>
      <c r="T12" s="128"/>
      <c r="U12" s="129" t="str">
        <f t="shared" si="4"/>
        <v/>
      </c>
      <c r="V12" s="130" t="str">
        <f t="shared" si="5"/>
        <v/>
      </c>
      <c r="W12" s="130" t="str">
        <f t="shared" si="6"/>
        <v/>
      </c>
      <c r="X12" s="131" t="str">
        <f t="shared" si="7"/>
        <v/>
      </c>
      <c r="Z12" s="132">
        <v>2100</v>
      </c>
      <c r="AA12" s="132">
        <v>2200</v>
      </c>
      <c r="AB12" s="133">
        <f t="shared" si="8"/>
        <v>18</v>
      </c>
      <c r="AC12" s="134">
        <f t="shared" si="9"/>
        <v>46</v>
      </c>
      <c r="AD12" s="134" t="str">
        <f t="shared" si="10"/>
        <v xml:space="preserve"> </v>
      </c>
      <c r="AE12" s="133">
        <f t="shared" si="11"/>
        <v>16.8</v>
      </c>
      <c r="AF12" s="134">
        <f t="shared" si="12"/>
        <v>49</v>
      </c>
      <c r="AG12" s="134" t="str">
        <f t="shared" si="13"/>
        <v xml:space="preserve"> </v>
      </c>
      <c r="AH12" s="135"/>
    </row>
    <row r="13" spans="1:34" ht="24" customHeight="1">
      <c r="A13" s="111"/>
      <c r="B13" s="136"/>
      <c r="C13" s="137"/>
      <c r="D13" s="138"/>
      <c r="E13" s="114" t="s">
        <v>56</v>
      </c>
      <c r="F13" s="115" t="s">
        <v>40</v>
      </c>
      <c r="G13" s="116">
        <v>1.9950000000000001</v>
      </c>
      <c r="H13" s="117" t="s">
        <v>54</v>
      </c>
      <c r="I13" s="118" t="s">
        <v>55</v>
      </c>
      <c r="J13" s="119">
        <v>5</v>
      </c>
      <c r="K13" s="120">
        <v>8.3000000000000007</v>
      </c>
      <c r="L13" s="121">
        <f t="shared" si="0"/>
        <v>279.71807228915657</v>
      </c>
      <c r="M13" s="122">
        <f t="shared" si="1"/>
        <v>7.4</v>
      </c>
      <c r="N13" s="123">
        <f t="shared" si="2"/>
        <v>10.6</v>
      </c>
      <c r="O13" s="124" t="str">
        <f t="shared" si="3"/>
        <v>9.5</v>
      </c>
      <c r="P13" s="125" t="s">
        <v>43</v>
      </c>
      <c r="Q13" s="126" t="s">
        <v>44</v>
      </c>
      <c r="R13" s="126" t="s">
        <v>45</v>
      </c>
      <c r="S13" s="127"/>
      <c r="T13" s="128"/>
      <c r="U13" s="129">
        <f t="shared" si="4"/>
        <v>112</v>
      </c>
      <c r="V13" s="130" t="str">
        <f t="shared" si="5"/>
        <v/>
      </c>
      <c r="W13" s="130">
        <f t="shared" si="6"/>
        <v>87</v>
      </c>
      <c r="X13" s="131" t="str">
        <f t="shared" si="7"/>
        <v>★3.5</v>
      </c>
      <c r="Z13" s="132" t="s">
        <v>57</v>
      </c>
      <c r="AA13" s="132">
        <v>2200</v>
      </c>
      <c r="AB13" s="133">
        <f t="shared" si="8"/>
        <v>9.5</v>
      </c>
      <c r="AC13" s="134">
        <f t="shared" si="9"/>
        <v>87</v>
      </c>
      <c r="AD13" s="134" t="str">
        <f t="shared" si="10"/>
        <v>★3.5</v>
      </c>
      <c r="AE13" s="133">
        <f t="shared" si="11"/>
        <v>16.8</v>
      </c>
      <c r="AF13" s="134">
        <f t="shared" si="12"/>
        <v>49</v>
      </c>
      <c r="AG13" s="134" t="str">
        <f t="shared" si="13"/>
        <v xml:space="preserve"> </v>
      </c>
      <c r="AH13" s="135"/>
    </row>
    <row r="14" spans="1:34" ht="24" customHeight="1">
      <c r="A14" s="111"/>
      <c r="B14" s="139"/>
      <c r="C14" s="113" t="s">
        <v>58</v>
      </c>
      <c r="D14" s="21" t="s">
        <v>59</v>
      </c>
      <c r="E14" s="114" t="s">
        <v>53</v>
      </c>
      <c r="F14" s="115" t="s">
        <v>40</v>
      </c>
      <c r="G14" s="116">
        <v>1.9950000000000001</v>
      </c>
      <c r="H14" s="117" t="s">
        <v>54</v>
      </c>
      <c r="I14" s="118" t="s">
        <v>60</v>
      </c>
      <c r="J14" s="119">
        <v>5</v>
      </c>
      <c r="K14" s="120">
        <v>8.3000000000000007</v>
      </c>
      <c r="L14" s="121">
        <f t="shared" si="0"/>
        <v>279.71807228915657</v>
      </c>
      <c r="M14" s="122">
        <f t="shared" si="1"/>
        <v>8.6999999999999993</v>
      </c>
      <c r="N14" s="123">
        <f t="shared" si="2"/>
        <v>11.9</v>
      </c>
      <c r="O14" s="124" t="str">
        <f t="shared" si="3"/>
        <v>16.9~17.9</v>
      </c>
      <c r="P14" s="125" t="s">
        <v>43</v>
      </c>
      <c r="Q14" s="126" t="s">
        <v>44</v>
      </c>
      <c r="R14" s="126" t="s">
        <v>45</v>
      </c>
      <c r="S14" s="127"/>
      <c r="T14" s="128"/>
      <c r="U14" s="129" t="str">
        <f t="shared" si="4"/>
        <v/>
      </c>
      <c r="V14" s="130" t="str">
        <f t="shared" si="5"/>
        <v/>
      </c>
      <c r="W14" s="130" t="str">
        <f t="shared" si="6"/>
        <v/>
      </c>
      <c r="X14" s="131" t="str">
        <f t="shared" si="7"/>
        <v/>
      </c>
      <c r="Z14" s="132">
        <v>2110</v>
      </c>
      <c r="AA14" s="132">
        <v>2190</v>
      </c>
      <c r="AB14" s="133">
        <f t="shared" si="8"/>
        <v>17.899999999999999</v>
      </c>
      <c r="AC14" s="134">
        <f t="shared" si="9"/>
        <v>46</v>
      </c>
      <c r="AD14" s="134" t="str">
        <f t="shared" si="10"/>
        <v xml:space="preserve"> </v>
      </c>
      <c r="AE14" s="133">
        <f t="shared" si="11"/>
        <v>16.899999999999999</v>
      </c>
      <c r="AF14" s="134">
        <f t="shared" si="12"/>
        <v>49</v>
      </c>
      <c r="AG14" s="134" t="str">
        <f t="shared" si="13"/>
        <v xml:space="preserve"> </v>
      </c>
      <c r="AH14" s="135"/>
    </row>
    <row r="15" spans="1:34" ht="24" customHeight="1">
      <c r="A15" s="111"/>
      <c r="B15" s="136"/>
      <c r="C15" s="140"/>
      <c r="D15" s="141"/>
      <c r="E15" s="114" t="s">
        <v>56</v>
      </c>
      <c r="F15" s="115" t="s">
        <v>40</v>
      </c>
      <c r="G15" s="116">
        <v>1.9950000000000001</v>
      </c>
      <c r="H15" s="117" t="s">
        <v>54</v>
      </c>
      <c r="I15" s="118">
        <v>2090</v>
      </c>
      <c r="J15" s="119">
        <v>5</v>
      </c>
      <c r="K15" s="120">
        <v>8.3000000000000007</v>
      </c>
      <c r="L15" s="121">
        <f t="shared" si="0"/>
        <v>279.71807228915657</v>
      </c>
      <c r="M15" s="122">
        <f t="shared" si="1"/>
        <v>9.4</v>
      </c>
      <c r="N15" s="123">
        <f t="shared" si="2"/>
        <v>12.7</v>
      </c>
      <c r="O15" s="124" t="str">
        <f t="shared" si="3"/>
        <v>18.1</v>
      </c>
      <c r="P15" s="125" t="s">
        <v>43</v>
      </c>
      <c r="Q15" s="126" t="s">
        <v>44</v>
      </c>
      <c r="R15" s="126" t="s">
        <v>45</v>
      </c>
      <c r="S15" s="127"/>
      <c r="T15" s="128"/>
      <c r="U15" s="129" t="str">
        <f t="shared" si="4"/>
        <v/>
      </c>
      <c r="V15" s="130" t="str">
        <f t="shared" si="5"/>
        <v/>
      </c>
      <c r="W15" s="130" t="str">
        <f t="shared" si="6"/>
        <v/>
      </c>
      <c r="X15" s="131" t="str">
        <f t="shared" si="7"/>
        <v/>
      </c>
      <c r="Z15" s="132">
        <v>2090</v>
      </c>
      <c r="AA15" s="132"/>
      <c r="AB15" s="133">
        <f t="shared" si="8"/>
        <v>18.100000000000001</v>
      </c>
      <c r="AC15" s="134">
        <f t="shared" si="9"/>
        <v>45</v>
      </c>
      <c r="AD15" s="134" t="str">
        <f t="shared" si="10"/>
        <v xml:space="preserve"> </v>
      </c>
      <c r="AE15" s="133" t="str">
        <f t="shared" si="11"/>
        <v/>
      </c>
      <c r="AF15" s="134" t="str">
        <f t="shared" si="12"/>
        <v/>
      </c>
      <c r="AG15" s="134" t="str">
        <f t="shared" si="13"/>
        <v/>
      </c>
      <c r="AH15" s="135"/>
    </row>
    <row r="16" spans="1:34" ht="24" customHeight="1">
      <c r="A16" s="111"/>
      <c r="B16" s="112"/>
      <c r="C16" s="142" t="s">
        <v>61</v>
      </c>
      <c r="D16" s="143" t="s">
        <v>62</v>
      </c>
      <c r="E16" s="144" t="s">
        <v>63</v>
      </c>
      <c r="F16" s="115" t="s">
        <v>40</v>
      </c>
      <c r="G16" s="116">
        <v>1.9950000000000001</v>
      </c>
      <c r="H16" s="117" t="s">
        <v>64</v>
      </c>
      <c r="I16" s="132" t="s">
        <v>65</v>
      </c>
      <c r="J16" s="145">
        <v>5</v>
      </c>
      <c r="K16" s="146">
        <v>8.9</v>
      </c>
      <c r="L16" s="121">
        <f t="shared" si="0"/>
        <v>260.86067415730338</v>
      </c>
      <c r="M16" s="122">
        <f t="shared" si="1"/>
        <v>10.199999999999999</v>
      </c>
      <c r="N16" s="123">
        <f t="shared" si="2"/>
        <v>13.5</v>
      </c>
      <c r="O16" s="124" t="str">
        <f t="shared" si="3"/>
        <v>19.9~20.1</v>
      </c>
      <c r="P16" s="125" t="s">
        <v>43</v>
      </c>
      <c r="Q16" s="126" t="s">
        <v>44</v>
      </c>
      <c r="R16" s="126" t="s">
        <v>45</v>
      </c>
      <c r="S16" s="127"/>
      <c r="T16" s="128"/>
      <c r="U16" s="129" t="str">
        <f t="shared" si="4"/>
        <v/>
      </c>
      <c r="V16" s="130" t="str">
        <f t="shared" si="5"/>
        <v/>
      </c>
      <c r="W16" s="130" t="str">
        <f t="shared" si="6"/>
        <v/>
      </c>
      <c r="X16" s="131" t="str">
        <f t="shared" si="7"/>
        <v/>
      </c>
      <c r="Z16" s="132">
        <v>1900</v>
      </c>
      <c r="AA16" s="132">
        <v>1920</v>
      </c>
      <c r="AB16" s="133">
        <f t="shared" si="8"/>
        <v>20.100000000000001</v>
      </c>
      <c r="AC16" s="134">
        <f t="shared" si="9"/>
        <v>44</v>
      </c>
      <c r="AD16" s="134" t="str">
        <f t="shared" si="10"/>
        <v xml:space="preserve"> </v>
      </c>
      <c r="AE16" s="133">
        <f t="shared" si="11"/>
        <v>19.899999999999999</v>
      </c>
      <c r="AF16" s="134">
        <f t="shared" si="12"/>
        <v>44</v>
      </c>
      <c r="AG16" s="134" t="str">
        <f t="shared" si="13"/>
        <v xml:space="preserve"> </v>
      </c>
      <c r="AH16" s="135"/>
    </row>
    <row r="17" spans="1:34" ht="24" customHeight="1">
      <c r="A17" s="111"/>
      <c r="B17" s="112"/>
      <c r="C17" s="142"/>
      <c r="D17" s="147"/>
      <c r="E17" s="144" t="s">
        <v>66</v>
      </c>
      <c r="F17" s="115" t="s">
        <v>40</v>
      </c>
      <c r="G17" s="116">
        <v>1.9950000000000001</v>
      </c>
      <c r="H17" s="117" t="s">
        <v>64</v>
      </c>
      <c r="I17" s="132" t="s">
        <v>65</v>
      </c>
      <c r="J17" s="145">
        <v>5</v>
      </c>
      <c r="K17" s="146">
        <v>8.9</v>
      </c>
      <c r="L17" s="121">
        <f t="shared" si="0"/>
        <v>260.86067415730338</v>
      </c>
      <c r="M17" s="122">
        <f t="shared" si="1"/>
        <v>10.199999999999999</v>
      </c>
      <c r="N17" s="123">
        <f t="shared" si="2"/>
        <v>13.5</v>
      </c>
      <c r="O17" s="124" t="str">
        <f t="shared" si="3"/>
        <v>19.9~20.1</v>
      </c>
      <c r="P17" s="125" t="s">
        <v>43</v>
      </c>
      <c r="Q17" s="126" t="s">
        <v>44</v>
      </c>
      <c r="R17" s="126" t="s">
        <v>45</v>
      </c>
      <c r="S17" s="127"/>
      <c r="T17" s="128"/>
      <c r="U17" s="129" t="str">
        <f t="shared" si="4"/>
        <v/>
      </c>
      <c r="V17" s="130" t="str">
        <f t="shared" si="5"/>
        <v/>
      </c>
      <c r="W17" s="130" t="str">
        <f t="shared" si="6"/>
        <v/>
      </c>
      <c r="X17" s="131" t="str">
        <f t="shared" si="7"/>
        <v/>
      </c>
      <c r="Z17" s="132">
        <v>1900</v>
      </c>
      <c r="AA17" s="132">
        <v>1920</v>
      </c>
      <c r="AB17" s="133">
        <f t="shared" si="8"/>
        <v>20.100000000000001</v>
      </c>
      <c r="AC17" s="134">
        <f t="shared" si="9"/>
        <v>44</v>
      </c>
      <c r="AD17" s="134" t="str">
        <f t="shared" si="10"/>
        <v xml:space="preserve"> </v>
      </c>
      <c r="AE17" s="133">
        <f t="shared" si="11"/>
        <v>19.899999999999999</v>
      </c>
      <c r="AF17" s="134">
        <f t="shared" si="12"/>
        <v>44</v>
      </c>
      <c r="AG17" s="134" t="str">
        <f t="shared" si="13"/>
        <v xml:space="preserve"> </v>
      </c>
      <c r="AH17" s="135"/>
    </row>
    <row r="18" spans="1:34" ht="24" customHeight="1">
      <c r="A18" s="111"/>
      <c r="B18" s="112"/>
      <c r="C18" s="142"/>
      <c r="D18" s="147"/>
      <c r="E18" s="144" t="s">
        <v>67</v>
      </c>
      <c r="F18" s="115" t="s">
        <v>40</v>
      </c>
      <c r="G18" s="116">
        <v>1.9950000000000001</v>
      </c>
      <c r="H18" s="117" t="s">
        <v>64</v>
      </c>
      <c r="I18" s="132" t="s">
        <v>65</v>
      </c>
      <c r="J18" s="145">
        <v>5</v>
      </c>
      <c r="K18" s="146">
        <v>10.4</v>
      </c>
      <c r="L18" s="121">
        <f>IF(K18&gt;0,1/K18*34.6*67.1,"")</f>
        <v>223.23653846153843</v>
      </c>
      <c r="M18" s="122">
        <f>IFERROR(VALUE(IF(Z18="","",(IF(Z18&gt;=2271,"7.4",IF(Z18&gt;=2101,"8.7",IF(Z18&gt;=1991,"9.4",IF(Z18&gt;=1871,"10.2",IF(Z18&gt;=1761,"11.1",IF(Z18&gt;=1651,"12.2",IF(Z18&gt;=1531,"13.2",IF(Z18&gt;=1421,"14.4",IF(Z18&gt;=1311,"15.8",IF(Z18&gt;=1196,"17.2",IF(Z18&gt;=1081,"18.7",IF(Z18&gt;=971,"20.5",IF(Z18&gt;=856,"20.8",IF(Z18&gt;=741,"21.0",IF(Z18&gt;=601,"21.8","22.5")))))))))))))))))),"")</f>
        <v>10.199999999999999</v>
      </c>
      <c r="N18" s="123">
        <f>IFERROR(VALUE(IF(Z18="","",(IF(Z18&gt;=2271,"10.6",IF(Z18&gt;=2101,"11.9",IF(Z18&gt;=1991,"12.7",IF(Z18&gt;=1871,"13.5",IF(Z18&gt;=1761,"14.4",IF(Z18&gt;=1651,"15.4",IF(Z18&gt;=1531,"16.5",IF(Z18&gt;=1421,"17.6",IF(Z18&gt;=1311,"19.0",IF(Z18&gt;=1196,"20.3",IF(Z18&gt;=1081,"21.8",IF(Z18&gt;=971,"23.4",IF(Z18&gt;=856,"23.7",IF(Z18&gt;=741,"24.5","24.6"))))))))))))))))),"")</f>
        <v>13.5</v>
      </c>
      <c r="O18" s="124" t="str">
        <f>IF(Z18="","",IF(AE18="",TEXT(AB18,"#,##0.0"),IF(AB18-AE18&gt;0,CONCATENATE(TEXT(AE18,"#,##0.0"),"~",TEXT(AB18,"#,##0.0")),TEXT(AB18,"#,##0.0"))))</f>
        <v>19.9~20.1</v>
      </c>
      <c r="P18" s="125" t="s">
        <v>43</v>
      </c>
      <c r="Q18" s="126" t="s">
        <v>44</v>
      </c>
      <c r="R18" s="126" t="s">
        <v>45</v>
      </c>
      <c r="S18" s="127"/>
      <c r="T18" s="128"/>
      <c r="U18" s="129">
        <f>IFERROR(IF(K18&lt;M18,"",(ROUNDDOWN(K18/M18*100,0))),"")</f>
        <v>101</v>
      </c>
      <c r="V18" s="148" t="str">
        <f>IFERROR(IF(K18&lt;N18,"",(ROUNDDOWN(K18/N18*100,0))),"")</f>
        <v/>
      </c>
      <c r="W18" s="148" t="str">
        <f>IF(AC18&lt;55,"",IF(AA18="",AC18,IF(AF18-AC18&gt;0,CONCATENATE(AC18,"~",AF18),AC18)))</f>
        <v/>
      </c>
      <c r="X18" s="149" t="str">
        <f>IF(AC18&lt;55,"",AD18)</f>
        <v/>
      </c>
      <c r="Z18" s="132">
        <v>1900</v>
      </c>
      <c r="AA18" s="132">
        <v>1920</v>
      </c>
      <c r="AB18" s="133">
        <f>IF(Z18="","",(ROUND(IF(Z18&gt;=2759,9.5,IF(Z18&lt;2759,(-2.47/1000000*Z18*Z18)-(8.52/10000*Z18)+30.65)),1)))</f>
        <v>20.100000000000001</v>
      </c>
      <c r="AC18" s="134">
        <f>IF(K18="","",ROUNDDOWN(K18/AB18*100,0))</f>
        <v>51</v>
      </c>
      <c r="AD18" s="134" t="str">
        <f>IF(AC18="","",IF(AC18&gt;=125,"★7.5",IF(AC18&gt;=120,"★7.0",IF(AC18&gt;=115,"★6.5",IF(AC18&gt;=110,"★6.0",IF(AC18&gt;=105,"★5.5",IF(AC18&gt;=100,"★5.0",IF(AC18&gt;=95,"★4.5",IF(AC18&gt;=90,"★4.0",IF(AC18&gt;=85,"★3.5",IF(AC18&gt;=80,"★3.0",IF(AC18&gt;=75,"★2.5",IF(AC18&gt;=70,"★2.0",IF(AC18&gt;=65,"★1.5",IF(AC18&gt;=60,"★1.0",IF(AC18&gt;=55,"★0.5"," "))))))))))))))))</f>
        <v xml:space="preserve"> </v>
      </c>
      <c r="AE18" s="133">
        <f>IF(AA18="","",(ROUND(IF(AA18&gt;=2759,9.5,IF(AA18&lt;2759,(-2.47/1000000*AA18*AA18)-(8.52/10000*AA18)+30.65)),1)))</f>
        <v>19.899999999999999</v>
      </c>
      <c r="AF18" s="134">
        <f>IF(AE18="","",IF(K18="","",ROUNDDOWN(K18/AE18*100,0)))</f>
        <v>52</v>
      </c>
      <c r="AG18" s="134" t="str">
        <f>IF(AF18="","",IF(AF18&gt;=125,"★7.5",IF(AF18&gt;=120,"★7.0",IF(AF18&gt;=115,"★6.5",IF(AF18&gt;=110,"★6.0",IF(AF18&gt;=105,"★5.5",IF(AF18&gt;=100,"★5.0",IF(AF18&gt;=95,"★4.5",IF(AF18&gt;=90,"★4.0",IF(AF18&gt;=85,"★3.5",IF(AF18&gt;=80,"★3.0",IF(AF18&gt;=75,"★2.5",IF(AF18&gt;=70,"★2.0",IF(AF18&gt;=65,"★1.5",IF(AF18&gt;=60,"★1.0",IF(AF18&gt;=55,"★0.5"," "))))))))))))))))</f>
        <v xml:space="preserve"> </v>
      </c>
      <c r="AH18" s="135"/>
    </row>
    <row r="19" spans="1:34" ht="24" customHeight="1">
      <c r="A19" s="111"/>
      <c r="B19" s="112"/>
      <c r="C19" s="150"/>
      <c r="D19" s="147"/>
      <c r="E19" s="151" t="s">
        <v>68</v>
      </c>
      <c r="F19" s="115" t="s">
        <v>40</v>
      </c>
      <c r="G19" s="116">
        <v>1.9950000000000001</v>
      </c>
      <c r="H19" s="117" t="s">
        <v>64</v>
      </c>
      <c r="I19" s="132" t="s">
        <v>69</v>
      </c>
      <c r="J19" s="145">
        <v>5</v>
      </c>
      <c r="K19" s="120">
        <v>8.9</v>
      </c>
      <c r="L19" s="121">
        <f t="shared" si="0"/>
        <v>260.86067415730338</v>
      </c>
      <c r="M19" s="122">
        <f t="shared" si="1"/>
        <v>11.1</v>
      </c>
      <c r="N19" s="123">
        <f t="shared" si="2"/>
        <v>14.4</v>
      </c>
      <c r="O19" s="124" t="str">
        <f t="shared" si="3"/>
        <v>20.5~20.7</v>
      </c>
      <c r="P19" s="125" t="s">
        <v>43</v>
      </c>
      <c r="Q19" s="126" t="s">
        <v>44</v>
      </c>
      <c r="R19" s="126" t="s">
        <v>45</v>
      </c>
      <c r="S19" s="127"/>
      <c r="T19" s="128"/>
      <c r="U19" s="129" t="str">
        <f t="shared" si="4"/>
        <v/>
      </c>
      <c r="V19" s="130" t="str">
        <f t="shared" si="5"/>
        <v/>
      </c>
      <c r="W19" s="130" t="str">
        <f t="shared" si="6"/>
        <v/>
      </c>
      <c r="X19" s="131" t="str">
        <f t="shared" si="7"/>
        <v/>
      </c>
      <c r="Z19" s="132">
        <v>1840</v>
      </c>
      <c r="AA19" s="132">
        <v>1860</v>
      </c>
      <c r="AB19" s="133">
        <f t="shared" si="8"/>
        <v>20.7</v>
      </c>
      <c r="AC19" s="134">
        <f t="shared" si="9"/>
        <v>42</v>
      </c>
      <c r="AD19" s="134" t="str">
        <f t="shared" si="10"/>
        <v xml:space="preserve"> </v>
      </c>
      <c r="AE19" s="133">
        <f t="shared" si="11"/>
        <v>20.5</v>
      </c>
      <c r="AF19" s="134">
        <f t="shared" si="12"/>
        <v>43</v>
      </c>
      <c r="AG19" s="134" t="str">
        <f t="shared" si="13"/>
        <v xml:space="preserve"> </v>
      </c>
      <c r="AH19" s="135"/>
    </row>
    <row r="20" spans="1:34" ht="24" customHeight="1">
      <c r="A20" s="111"/>
      <c r="B20" s="136"/>
      <c r="C20" s="150"/>
      <c r="D20" s="152"/>
      <c r="E20" s="151" t="s">
        <v>70</v>
      </c>
      <c r="F20" s="115" t="s">
        <v>40</v>
      </c>
      <c r="G20" s="116">
        <v>1.9950000000000001</v>
      </c>
      <c r="H20" s="117" t="s">
        <v>64</v>
      </c>
      <c r="I20" s="132" t="s">
        <v>69</v>
      </c>
      <c r="J20" s="145">
        <v>5</v>
      </c>
      <c r="K20" s="120">
        <v>10.4</v>
      </c>
      <c r="L20" s="121">
        <f t="shared" si="0"/>
        <v>223.23653846153843</v>
      </c>
      <c r="M20" s="122">
        <f t="shared" si="1"/>
        <v>11.1</v>
      </c>
      <c r="N20" s="123">
        <f t="shared" si="2"/>
        <v>14.4</v>
      </c>
      <c r="O20" s="124" t="str">
        <f t="shared" si="3"/>
        <v>20.5~20.7</v>
      </c>
      <c r="P20" s="125" t="s">
        <v>43</v>
      </c>
      <c r="Q20" s="126" t="s">
        <v>44</v>
      </c>
      <c r="R20" s="126" t="s">
        <v>45</v>
      </c>
      <c r="S20" s="127"/>
      <c r="T20" s="128"/>
      <c r="U20" s="129" t="str">
        <f t="shared" si="4"/>
        <v/>
      </c>
      <c r="V20" s="148" t="str">
        <f t="shared" si="5"/>
        <v/>
      </c>
      <c r="W20" s="148" t="str">
        <f t="shared" si="6"/>
        <v/>
      </c>
      <c r="X20" s="149" t="str">
        <f t="shared" si="7"/>
        <v/>
      </c>
      <c r="Z20" s="132">
        <v>1840</v>
      </c>
      <c r="AA20" s="132">
        <v>1860</v>
      </c>
      <c r="AB20" s="133">
        <f t="shared" si="8"/>
        <v>20.7</v>
      </c>
      <c r="AC20" s="134">
        <f t="shared" si="9"/>
        <v>50</v>
      </c>
      <c r="AD20" s="134" t="str">
        <f t="shared" si="10"/>
        <v xml:space="preserve"> </v>
      </c>
      <c r="AE20" s="133">
        <f t="shared" si="11"/>
        <v>20.5</v>
      </c>
      <c r="AF20" s="134">
        <f t="shared" si="12"/>
        <v>50</v>
      </c>
      <c r="AG20" s="134" t="str">
        <f t="shared" si="13"/>
        <v xml:space="preserve"> </v>
      </c>
      <c r="AH20" s="135"/>
    </row>
    <row r="21" spans="1:34" ht="24" customHeight="1">
      <c r="A21" s="153"/>
      <c r="B21" s="154"/>
      <c r="C21" s="155" t="s">
        <v>71</v>
      </c>
      <c r="D21" s="156" t="s">
        <v>72</v>
      </c>
      <c r="E21" s="144" t="s">
        <v>73</v>
      </c>
      <c r="F21" s="144" t="s">
        <v>40</v>
      </c>
      <c r="G21" s="116">
        <v>1.9950000000000001</v>
      </c>
      <c r="H21" s="117" t="s">
        <v>64</v>
      </c>
      <c r="I21" s="132" t="s">
        <v>74</v>
      </c>
      <c r="J21" s="145" t="s">
        <v>75</v>
      </c>
      <c r="K21" s="120">
        <v>9.6</v>
      </c>
      <c r="L21" s="121">
        <f>IF(K21&gt;0,1/K21*34.6*67.1,"")</f>
        <v>241.83958333333334</v>
      </c>
      <c r="M21" s="122">
        <f>IFERROR(VALUE(IF(Z21="","",(IF(Z21&gt;=2271,"7.4",IF(Z21&gt;=2101,"8.7",IF(Z21&gt;=1991,"9.4",IF(Z21&gt;=1871,"10.2",IF(Z21&gt;=1761,"11.1",IF(Z21&gt;=1651,"12.2",IF(Z21&gt;=1531,"13.2",IF(Z21&gt;=1421,"14.4",IF(Z21&gt;=1311,"15.8",IF(Z21&gt;=1196,"17.2",IF(Z21&gt;=1081,"18.7",IF(Z21&gt;=971,"20.5",IF(Z21&gt;=856,"20.8",IF(Z21&gt;=741,"21.0",IF(Z21&gt;=601,"21.8","22.5")))))))))))))))))),"")</f>
        <v>9.4</v>
      </c>
      <c r="N21" s="123">
        <f>IFERROR(VALUE(IF(Z21="","",(IF(Z21&gt;=2271,"10.6",IF(Z21&gt;=2101,"11.9",IF(Z21&gt;=1991,"12.7",IF(Z21&gt;=1871,"13.5",IF(Z21&gt;=1761,"14.4",IF(Z21&gt;=1651,"15.4",IF(Z21&gt;=1531,"16.5",IF(Z21&gt;=1421,"17.6",IF(Z21&gt;=1311,"19.0",IF(Z21&gt;=1196,"20.3",IF(Z21&gt;=1081,"21.8",IF(Z21&gt;=971,"23.4",IF(Z21&gt;=856,"23.7",IF(Z21&gt;=741,"24.5","24.6"))))))))))))))))),"")</f>
        <v>12.7</v>
      </c>
      <c r="O21" s="124" t="str">
        <f>IF(Z21="","",IF(AE21="",TEXT(AB21,"#,##0.0"),IF(AB21-AE21&gt;0,CONCATENATE(TEXT(AE21,"#,##0.0"),"~",TEXT(AB21,"#,##0.0")),TEXT(AB21,"#,##0.0"))))</f>
        <v>18.0~18.7</v>
      </c>
      <c r="P21" s="125" t="s">
        <v>43</v>
      </c>
      <c r="Q21" s="126" t="s">
        <v>44</v>
      </c>
      <c r="R21" s="126" t="s">
        <v>45</v>
      </c>
      <c r="S21" s="127"/>
      <c r="T21" s="128"/>
      <c r="U21" s="129">
        <f>IFERROR(IF(K21&lt;M21,"",(ROUNDDOWN(K21/M21*100,0))),"")</f>
        <v>102</v>
      </c>
      <c r="V21" s="130" t="str">
        <f>IFERROR(IF(K21&lt;N21,"",(ROUNDDOWN(K21/N21*100,0))),"")</f>
        <v/>
      </c>
      <c r="W21" s="130" t="str">
        <f>IF(AC21&lt;55,"",IF(AA21="",AC21,IF(AF21-AC21&gt;0,CONCATENATE(AC21,"~",AF21),AC21)))</f>
        <v/>
      </c>
      <c r="X21" s="131" t="str">
        <f>IF(AC21&lt;55,"",AD21)</f>
        <v/>
      </c>
      <c r="Z21" s="132">
        <v>2030</v>
      </c>
      <c r="AA21" s="132">
        <v>2100</v>
      </c>
      <c r="AB21" s="133">
        <f>IF(Z21="","",(ROUND(IF(Z21&gt;=2759,9.5,IF(Z21&lt;2759,(-2.47/1000000*Z21*Z21)-(8.52/10000*Z21)+30.65)),1)))</f>
        <v>18.7</v>
      </c>
      <c r="AC21" s="134">
        <f>IF(K21="","",ROUNDDOWN(K21/AB21*100,0))</f>
        <v>51</v>
      </c>
      <c r="AD21" s="134" t="str">
        <f>IF(AC21="","",IF(AC21&gt;=125,"★7.5",IF(AC21&gt;=120,"★7.0",IF(AC21&gt;=115,"★6.5",IF(AC21&gt;=110,"★6.0",IF(AC21&gt;=105,"★5.5",IF(AC21&gt;=100,"★5.0",IF(AC21&gt;=95,"★4.5",IF(AC21&gt;=90,"★4.0",IF(AC21&gt;=85,"★3.5",IF(AC21&gt;=80,"★3.0",IF(AC21&gt;=75,"★2.5",IF(AC21&gt;=70,"★2.0",IF(AC21&gt;=65,"★1.5",IF(AC21&gt;=60,"★1.0",IF(AC21&gt;=55,"★0.5"," "))))))))))))))))</f>
        <v xml:space="preserve"> </v>
      </c>
      <c r="AE21" s="133">
        <f>IF(AA21="","",(ROUND(IF(AA21&gt;=2759,9.5,IF(AA21&lt;2759,(-2.47/1000000*AA21*AA21)-(8.52/10000*AA21)+30.65)),1)))</f>
        <v>18</v>
      </c>
      <c r="AF21" s="134">
        <f>IF(AE21="","",IF(K21="","",ROUNDDOWN(K21/AE21*100,0)))</f>
        <v>53</v>
      </c>
      <c r="AG21" s="134" t="str">
        <f>IF(AF21="","",IF(AF21&gt;=125,"★7.5",IF(AF21&gt;=120,"★7.0",IF(AF21&gt;=115,"★6.5",IF(AF21&gt;=110,"★6.0",IF(AF21&gt;=105,"★5.5",IF(AF21&gt;=100,"★5.0",IF(AF21&gt;=95,"★4.5",IF(AF21&gt;=90,"★4.0",IF(AF21&gt;=85,"★3.5",IF(AF21&gt;=80,"★3.0",IF(AF21&gt;=75,"★2.5",IF(AF21&gt;=70,"★2.0",IF(AF21&gt;=65,"★1.5",IF(AF21&gt;=60,"★1.0",IF(AF21&gt;=55,"★0.5"," "))))))))))))))))</f>
        <v xml:space="preserve"> </v>
      </c>
      <c r="AH21" s="135"/>
    </row>
    <row r="22" spans="1:34">
      <c r="E22" s="2"/>
    </row>
  </sheetData>
  <sheetProtection formatCells="0" formatColumns="0" formatRows="0" insertColumns="0" insertRows="0" insertHyperlinks="0" deleteColumns="0" deleteRows="0" sort="0" autoFilter="0" pivotTables="0"/>
  <mergeCells count="44">
    <mergeCell ref="D12:D13"/>
    <mergeCell ref="D14:D15"/>
    <mergeCell ref="AH5:AH8"/>
    <mergeCell ref="D6:D8"/>
    <mergeCell ref="E6:E8"/>
    <mergeCell ref="F6:F8"/>
    <mergeCell ref="G6:G8"/>
    <mergeCell ref="Q6:Q8"/>
    <mergeCell ref="R6:R8"/>
    <mergeCell ref="S6:S8"/>
    <mergeCell ref="T6:T8"/>
    <mergeCell ref="AD4:AD8"/>
    <mergeCell ref="AE4:AE8"/>
    <mergeCell ref="AF4:AF8"/>
    <mergeCell ref="AG4:AG8"/>
    <mergeCell ref="K5:K8"/>
    <mergeCell ref="L5:L8"/>
    <mergeCell ref="M5:M8"/>
    <mergeCell ref="N5:N8"/>
    <mergeCell ref="O5:O8"/>
    <mergeCell ref="W5:W8"/>
    <mergeCell ref="V4:V8"/>
    <mergeCell ref="W4:X4"/>
    <mergeCell ref="Z4:Z8"/>
    <mergeCell ref="AA4:AA8"/>
    <mergeCell ref="AB4:AB8"/>
    <mergeCell ref="AC4:AC8"/>
    <mergeCell ref="X5:X8"/>
    <mergeCell ref="J4:J8"/>
    <mergeCell ref="K4:O4"/>
    <mergeCell ref="P4:P8"/>
    <mergeCell ref="Q4:S5"/>
    <mergeCell ref="T4:T5"/>
    <mergeCell ref="U4:U8"/>
    <mergeCell ref="J2:Q2"/>
    <mergeCell ref="R2:V2"/>
    <mergeCell ref="S3:X3"/>
    <mergeCell ref="A4:A8"/>
    <mergeCell ref="B4:C8"/>
    <mergeCell ref="D4:D5"/>
    <mergeCell ref="E4:E5"/>
    <mergeCell ref="F4:G5"/>
    <mergeCell ref="H4:H8"/>
    <mergeCell ref="I4:I8"/>
  </mergeCells>
  <phoneticPr fontId="3"/>
  <pageMargins left="0.70866141732283472" right="0.70866141732283472" top="0.74803149606299213" bottom="0.74803149606299213" header="0.31496062992125984" footer="0.31496062992125984"/>
  <pageSetup paperSize="9" scale="45" orientation="landscape" r:id="rId1"/>
  <headerFooter>
    <oddHeader>&amp;L&amp;10
発出元 → 発出先&amp;R&amp;10【機密性２】 
作成日_作成担当課_用途_保存期間</oddHeader>
  </headerFooter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D6674D3A-3531-4983-8FDC-826D9BD54804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AH9:AH21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1-1</vt:lpstr>
      <vt:lpstr>'1-1'!Print_Area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