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19200" windowHeight="6960" tabRatio="644"/>
  </bookViews>
  <sheets>
    <sheet name="（新）1-2" sheetId="27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'（新）1-2'!$A$2:$X$18</definedName>
    <definedName name="_xlnm.Print_Titles" localSheetId="0">'（新）1-2'!$3:$8</definedName>
    <definedName name="_xlnm.Print_Titles">[2]乗用・ＲＶ車!$A$1:$IV$7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W9" i="27" l="1"/>
  <c r="O16" i="27"/>
  <c r="O15" i="27"/>
  <c r="O14" i="27"/>
  <c r="I16" i="27"/>
  <c r="I15" i="27"/>
  <c r="I14" i="27"/>
  <c r="I13" i="27"/>
  <c r="I12" i="27"/>
  <c r="I11" i="27"/>
  <c r="I9" i="27"/>
  <c r="AD10" i="27" l="1"/>
  <c r="AE10" i="27" s="1"/>
  <c r="AG10" i="27" s="1"/>
  <c r="AA10" i="27"/>
  <c r="AB10" i="27" s="1"/>
  <c r="V10" i="27"/>
  <c r="U10" i="27"/>
  <c r="L10" i="27"/>
  <c r="I10" i="27"/>
  <c r="AF10" i="27" l="1"/>
  <c r="W10" i="27"/>
  <c r="X10" i="27"/>
  <c r="AH10" i="27"/>
  <c r="O10" i="27"/>
  <c r="AD14" i="27" l="1"/>
  <c r="AE14" i="27" s="1"/>
  <c r="AG14" i="27" s="1"/>
  <c r="AA14" i="27"/>
  <c r="AB14" i="27" s="1"/>
  <c r="V14" i="27"/>
  <c r="U14" i="27"/>
  <c r="L14" i="27"/>
  <c r="X16" i="27"/>
  <c r="X13" i="27"/>
  <c r="X12" i="27"/>
  <c r="X11" i="27"/>
  <c r="X9" i="27"/>
  <c r="W14" i="27" l="1"/>
  <c r="AF14" i="27"/>
  <c r="X14" i="27" s="1"/>
  <c r="AH14" i="27"/>
  <c r="AD16" i="27" l="1"/>
  <c r="AA16" i="27"/>
  <c r="AB16" i="27" s="1"/>
  <c r="V16" i="27"/>
  <c r="U16" i="27"/>
  <c r="L16" i="27"/>
  <c r="AD15" i="27"/>
  <c r="AE15" i="27" s="1"/>
  <c r="AG15" i="27" s="1"/>
  <c r="AA15" i="27"/>
  <c r="AB15" i="27" s="1"/>
  <c r="V15" i="27"/>
  <c r="U15" i="27"/>
  <c r="L15" i="27"/>
  <c r="AD13" i="27"/>
  <c r="AE13" i="27" s="1"/>
  <c r="AG13" i="27" s="1"/>
  <c r="AA13" i="27"/>
  <c r="AB13" i="27" s="1"/>
  <c r="AF13" i="27" s="1"/>
  <c r="V13" i="27"/>
  <c r="U13" i="27"/>
  <c r="L13" i="27"/>
  <c r="AD12" i="27"/>
  <c r="AE12" i="27" s="1"/>
  <c r="AG12" i="27" s="1"/>
  <c r="AB12" i="27"/>
  <c r="AF12" i="27" s="1"/>
  <c r="AA12" i="27"/>
  <c r="V12" i="27"/>
  <c r="U12" i="27"/>
  <c r="O12" i="27"/>
  <c r="L12" i="27"/>
  <c r="AD11" i="27"/>
  <c r="AE11" i="27" s="1"/>
  <c r="AG11" i="27" s="1"/>
  <c r="AA11" i="27"/>
  <c r="O11" i="27" s="1"/>
  <c r="V11" i="27"/>
  <c r="U11" i="27"/>
  <c r="L11" i="27"/>
  <c r="AD9" i="27"/>
  <c r="AA9" i="27"/>
  <c r="AB9" i="27" s="1"/>
  <c r="AF9" i="27" s="1"/>
  <c r="V9" i="27"/>
  <c r="U9" i="27"/>
  <c r="L9" i="27"/>
  <c r="AF15" i="27" l="1"/>
  <c r="X15" i="27"/>
  <c r="AH13" i="27"/>
  <c r="O13" i="27"/>
  <c r="O9" i="27"/>
  <c r="AE9" i="27"/>
  <c r="AG9" i="27" s="1"/>
  <c r="AH9" i="27" s="1"/>
  <c r="AH15" i="27"/>
  <c r="AF16" i="27"/>
  <c r="AH12" i="27"/>
  <c r="AB11" i="27"/>
  <c r="W15" i="27"/>
  <c r="AE16" i="27"/>
  <c r="AG16" i="27" s="1"/>
  <c r="AH16" i="27" s="1"/>
  <c r="W13" i="27"/>
  <c r="W16" i="27" l="1"/>
  <c r="AF11" i="27"/>
  <c r="AH11" i="27" s="1"/>
  <c r="W11" i="27"/>
</calcChain>
</file>

<file path=xl/sharedStrings.xml><?xml version="1.0" encoding="utf-8"?>
<sst xmlns="http://schemas.openxmlformats.org/spreadsheetml/2006/main" count="114" uniqueCount="79">
  <si>
    <t>令和12年度</t>
    <rPh sb="0" eb="2">
      <t>レイワ</t>
    </rPh>
    <rPh sb="4" eb="6">
      <t>ネンド</t>
    </rPh>
    <phoneticPr fontId="2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</si>
  <si>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</si>
  <si>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</si>
  <si>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3"/>
  </si>
  <si>
    <t>多段階評価</t>
    <rPh sb="0" eb="1">
      <t>タ</t>
    </rPh>
    <rPh sb="1" eb="3">
      <t>ダンカイ</t>
    </rPh>
    <rPh sb="3" eb="5">
      <t>ヒョウカ</t>
    </rPh>
    <phoneticPr fontId="23"/>
  </si>
  <si>
    <t>類別区分番号</t>
    <rPh sb="0" eb="2">
      <t>ルイベツ</t>
    </rPh>
    <rPh sb="2" eb="4">
      <t>クブン</t>
    </rPh>
    <rPh sb="4" eb="6">
      <t>バンゴウ</t>
    </rPh>
    <phoneticPr fontId="23"/>
  </si>
  <si>
    <t>ディーゼル乗用車</t>
    <rPh sb="5" eb="7">
      <t>ジョウヨウ</t>
    </rPh>
    <phoneticPr fontId="23"/>
  </si>
  <si>
    <t>ﾌｫﾙｸｽﾜｰｹﾞﾝ</t>
  </si>
  <si>
    <t>―</t>
  </si>
  <si>
    <t>7AT(E)</t>
  </si>
  <si>
    <t>F</t>
  </si>
  <si>
    <t>F</t>
    <phoneticPr fontId="23"/>
  </si>
  <si>
    <t>Golf 2.0 TDI / 110kW (DSG)</t>
    <phoneticPr fontId="23"/>
  </si>
  <si>
    <t>DFG</t>
    <phoneticPr fontId="23"/>
  </si>
  <si>
    <t>7AT(E)</t>
    <phoneticPr fontId="23"/>
  </si>
  <si>
    <t>Golf Touran 2.0 TDI / 110kW (DSG)</t>
    <phoneticPr fontId="23"/>
  </si>
  <si>
    <t>3DA-1TDFG</t>
    <phoneticPr fontId="23"/>
  </si>
  <si>
    <t>T-Roc 2.0 TDI / 110kW (DSG)</t>
    <phoneticPr fontId="23"/>
  </si>
  <si>
    <t>3DA-A1DFF</t>
    <phoneticPr fontId="23"/>
  </si>
  <si>
    <t>DFF</t>
    <phoneticPr fontId="23"/>
  </si>
  <si>
    <t>Sharan 2.0 TDI / 130kW (DSG)</t>
    <phoneticPr fontId="23"/>
  </si>
  <si>
    <t>3DA-7NDLU</t>
    <phoneticPr fontId="23"/>
  </si>
  <si>
    <t>DLU</t>
    <phoneticPr fontId="23"/>
  </si>
  <si>
    <t>6AT(E)</t>
  </si>
  <si>
    <t>3DA-3CDFH</t>
    <phoneticPr fontId="23"/>
  </si>
  <si>
    <t>DFH</t>
    <phoneticPr fontId="23"/>
  </si>
  <si>
    <t>Passat Alltrack 2.0 TDI / 140kW (DSG)</t>
    <phoneticPr fontId="23"/>
  </si>
  <si>
    <t>I,D,FI,TC,IC,P,EP,
CN,AM</t>
    <phoneticPr fontId="23"/>
  </si>
  <si>
    <t>CCO,EGR,
DF,SCR</t>
    <phoneticPr fontId="23"/>
  </si>
  <si>
    <t>I,D,FI,TC,IC,P,EP,
CN,AM</t>
  </si>
  <si>
    <t>CCO,EGR,
DF,SCR</t>
  </si>
  <si>
    <t>A</t>
    <phoneticPr fontId="2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</si>
  <si>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</si>
  <si>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</si>
  <si>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3"/>
  </si>
  <si>
    <t>3DA-CDDTS</t>
    <phoneticPr fontId="23"/>
  </si>
  <si>
    <t>DTS</t>
    <phoneticPr fontId="23"/>
  </si>
  <si>
    <t>Golf 2.0 TDI / 110kW (DSG)</t>
  </si>
  <si>
    <t>多段階評価2</t>
    <rPh sb="0" eb="1">
      <t>タ</t>
    </rPh>
    <rPh sb="1" eb="3">
      <t>ダンカイ</t>
    </rPh>
    <rPh sb="3" eb="5">
      <t>ヒョウカ</t>
    </rPh>
    <phoneticPr fontId="23"/>
  </si>
  <si>
    <t>TEST</t>
    <phoneticPr fontId="23"/>
  </si>
  <si>
    <t>Passat Sedan 2.0TDI / 140kW (DSG)</t>
    <phoneticPr fontId="23"/>
  </si>
  <si>
    <t>Passat Variant  2.0TDI / 140kW (DSG)</t>
    <phoneticPr fontId="23"/>
  </si>
  <si>
    <t>3DA-CDDTT</t>
    <phoneticPr fontId="23"/>
  </si>
  <si>
    <t>DTT</t>
    <phoneticPr fontId="23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</si>
  <si>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</si>
  <si>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3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</si>
  <si>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3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</si>
  <si>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</si>
  <si>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</si>
  <si>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3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</si>
  <si>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3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</si>
  <si>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3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</si>
  <si>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23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</si>
  <si>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3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</si>
  <si>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3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</si>
  <si>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3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</si>
  <si>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3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</si>
  <si>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3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</si>
  <si>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3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</si>
  <si>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3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</si>
  <si>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</si>
  <si>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3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</si>
  <si>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</si>
  <si>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</si>
  <si>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</si>
  <si>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3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</si>
  <si>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</si>
  <si>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</si>
  <si>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</si>
  <si>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</si>
  <si>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3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</si>
  <si>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</si>
  <si>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</si>
  <si>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</si>
  <si>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t>（注）「燃費基準相当値」の欄には、燃費基準値をディーゼル車用に換算した値を記載しています。</t>
    <phoneticPr fontId="23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</si>
  <si>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
相当値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23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</si>
  <si>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1,560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1,580kg</t>
    </r>
    <r>
      <rPr>
        <sz val="8"/>
        <color theme="1"/>
        <rFont val="ＭＳ Ｐゴシック"/>
        <family val="3"/>
        <charset val="128"/>
      </rPr>
      <t>の全類別</t>
    </r>
    <phoneticPr fontId="23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</si>
  <si>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1,610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1,630kg</t>
    </r>
    <r>
      <rPr>
        <sz val="8"/>
        <color theme="1"/>
        <rFont val="ＭＳ Ｐゴシック"/>
        <family val="3"/>
        <charset val="128"/>
      </rPr>
      <t>の全類別</t>
    </r>
    <phoneticPr fontId="23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</si>
  <si>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1,740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1,760kg</t>
    </r>
    <r>
      <rPr>
        <sz val="8"/>
        <color theme="1"/>
        <rFont val="ＭＳ Ｐゴシック"/>
        <family val="3"/>
        <charset val="128"/>
      </rPr>
      <t>の全類別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</si>
</sst>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80" formatCode="0.0_ "/>
    <numFmt numFmtId="181" formatCode="0.000_ 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8"/>
      <color theme="1"/>
      <name val="Arial Unicode MS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19" fillId="0" borderId="0" xfId="0" applyFont="1" applyFill="1" applyBorder="1"/>
    <xf numFmtId="0" fontId="19" fillId="24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25" xfId="0" applyFont="1" applyFill="1" applyBorder="1"/>
    <xf numFmtId="0" fontId="19" fillId="24" borderId="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vertical="center"/>
      <protection locked="0"/>
    </xf>
    <xf numFmtId="0" fontId="26" fillId="0" borderId="24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/>
    <xf numFmtId="180" fontId="27" fillId="0" borderId="10" xfId="0" applyNumberFormat="1" applyFont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25" fillId="0" borderId="0" xfId="0" applyFont="1" applyFill="1"/>
    <xf numFmtId="180" fontId="28" fillId="0" borderId="10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 wrapText="1"/>
    </xf>
    <xf numFmtId="180" fontId="22" fillId="0" borderId="19" xfId="0" applyNumberFormat="1" applyFont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 applyProtection="1">
      <alignment horizontal="center" vertical="center"/>
      <protection locked="0"/>
    </xf>
    <xf numFmtId="180" fontId="28" fillId="0" borderId="19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0" fontId="26" fillId="0" borderId="0" xfId="0" applyFont="1" applyFill="1"/>
    <xf numFmtId="0" fontId="30" fillId="0" borderId="0" xfId="0" applyFont="1" applyFill="1" applyBorder="1"/>
    <xf numFmtId="0" fontId="26" fillId="0" borderId="12" xfId="0" applyFont="1" applyFill="1" applyBorder="1"/>
    <xf numFmtId="0" fontId="32" fillId="0" borderId="0" xfId="0" applyFont="1" applyFill="1" applyBorder="1" applyAlignment="1"/>
    <xf numFmtId="0" fontId="26" fillId="0" borderId="0" xfId="0" applyFont="1" applyFill="1" applyAlignment="1">
      <alignment horizontal="right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5" xfId="0" applyFont="1" applyFill="1" applyBorder="1"/>
    <xf numFmtId="0" fontId="26" fillId="0" borderId="12" xfId="0" applyFont="1" applyFill="1" applyBorder="1" applyAlignment="1">
      <alignment horizontal="center"/>
    </xf>
    <xf numFmtId="0" fontId="31" fillId="0" borderId="11" xfId="0" applyFont="1" applyFill="1" applyBorder="1" applyAlignment="1" applyProtection="1">
      <alignment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176" fontId="27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7" fillId="0" borderId="23" xfId="0" applyNumberFormat="1" applyFont="1" applyFill="1" applyBorder="1" applyAlignment="1">
      <alignment horizontal="center" vertical="center" wrapText="1"/>
    </xf>
    <xf numFmtId="176" fontId="27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178" fontId="34" fillId="0" borderId="10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 applyProtection="1">
      <alignment vertical="center"/>
      <protection locked="0"/>
    </xf>
    <xf numFmtId="176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/>
    <xf numFmtId="0" fontId="21" fillId="0" borderId="0" xfId="0" applyFont="1" applyFill="1"/>
    <xf numFmtId="0" fontId="33" fillId="0" borderId="0" xfId="0" applyFont="1" applyFill="1" applyBorder="1" applyAlignment="1"/>
    <xf numFmtId="0" fontId="26" fillId="0" borderId="32" xfId="0" applyFont="1" applyFill="1" applyBorder="1" applyProtection="1">
      <protection locked="0"/>
    </xf>
    <xf numFmtId="0" fontId="26" fillId="0" borderId="41" xfId="0" applyFont="1" applyFill="1" applyBorder="1" applyAlignment="1">
      <alignment horizontal="center" vertical="center" wrapText="1"/>
    </xf>
    <xf numFmtId="18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Protection="1">
      <protection locked="0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176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27" xfId="0" applyFont="1" applyFill="1" applyBorder="1" applyAlignment="1">
      <alignment horizontal="right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/>
    </xf>
    <xf numFmtId="0" fontId="26" fillId="25" borderId="25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shrinkToFit="1"/>
    </xf>
    <xf numFmtId="0" fontId="26" fillId="0" borderId="25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horizontal="center"/>
      <protection locked="0"/>
    </xf>
    <xf numFmtId="0" fontId="31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1</xdr:row>
      <xdr:rowOff>85725</xdr:rowOff>
    </xdr:from>
    <xdr:to>
      <xdr:col>23</xdr:col>
      <xdr:colOff>581025</xdr:colOff>
      <xdr:row>2</xdr:row>
      <xdr:rowOff>133350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19650075" y="361950"/>
          <a:ext cx="647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72"/>
  <sheetViews>
    <sheetView tabSelected="1" view="pageBreakPreview" zoomScale="96" zoomScaleNormal="100" zoomScaleSheetLayoutView="96" workbookViewId="0">
      <selection activeCell="F31" sqref="F31"/>
    </sheetView>
  </sheetViews>
  <sheetFormatPr defaultColWidth="9" defaultRowHeight="11.25"/>
  <cols>
    <col min="1" max="1" width="15.875" style="1" customWidth="1"/>
    <col min="2" max="2" width="3.875" style="1" bestFit="1" customWidth="1"/>
    <col min="3" max="3" width="33.5" style="1" customWidth="1"/>
    <col min="4" max="4" width="13.875" style="1" bestFit="1" customWidth="1"/>
    <col min="5" max="5" width="16.25" style="2" customWidth="1"/>
    <col min="6" max="6" width="10.125" style="1" customWidth="1"/>
    <col min="7" max="7" width="7.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4" width="8.5" style="1" bestFit="1" customWidth="1"/>
    <col min="15" max="15" width="10.375" style="1" customWidth="1"/>
    <col min="16" max="16" width="14.375" style="1" bestFit="1" customWidth="1"/>
    <col min="17" max="17" width="13.5" style="1" customWidth="1"/>
    <col min="18" max="18" width="6" style="1" customWidth="1"/>
    <col min="19" max="19" width="17.25" style="1" customWidth="1"/>
    <col min="20" max="20" width="11" style="1" bestFit="1" customWidth="1"/>
    <col min="21" max="22" width="8.25" style="1" bestFit="1" customWidth="1"/>
    <col min="23" max="23" width="9" style="1" bestFit="1"/>
    <col min="24" max="24" width="9" style="1"/>
    <col min="25" max="25" width="4.5" style="1" customWidth="1"/>
    <col min="26" max="16384" width="9" style="1"/>
  </cols>
  <sheetData>
    <row r="1" spans="1:34" ht="21.75" customHeight="1">
      <c r="A1" s="4"/>
      <c r="B1" s="4"/>
      <c r="R1" s="5"/>
    </row>
    <row r="2" spans="1:34" s="3" customFormat="1" ht="15">
      <c r="A2" s="36"/>
      <c r="B2" s="36"/>
      <c r="C2" s="36"/>
      <c r="D2" s="37"/>
      <c r="E2" s="37"/>
      <c r="F2" s="38"/>
      <c r="G2" s="37"/>
      <c r="H2" s="37"/>
      <c r="I2" s="36"/>
      <c r="J2" s="39" t="s">
        <v>44</v>
      </c>
      <c r="K2" s="39"/>
      <c r="L2" s="39"/>
      <c r="M2" s="39"/>
      <c r="N2" s="39"/>
      <c r="O2" s="39"/>
      <c r="P2" s="39"/>
      <c r="Q2" s="39"/>
      <c r="R2" s="117"/>
      <c r="S2" s="117"/>
      <c r="T2" s="117"/>
      <c r="U2" s="117"/>
      <c r="V2" s="117"/>
      <c r="W2" s="37"/>
      <c r="X2" s="37"/>
    </row>
    <row r="3" spans="1:34" s="3" customFormat="1" ht="23.25" customHeight="1">
      <c r="A3" s="65" t="s">
        <v>6</v>
      </c>
      <c r="B3" s="40"/>
      <c r="C3" s="36"/>
      <c r="D3" s="37"/>
      <c r="E3" s="37"/>
      <c r="F3" s="36"/>
      <c r="G3" s="36"/>
      <c r="H3" s="36"/>
      <c r="I3" s="36"/>
      <c r="J3" s="39"/>
      <c r="K3" s="36"/>
      <c r="L3" s="36"/>
      <c r="M3" s="36"/>
      <c r="N3" s="36"/>
      <c r="O3" s="36"/>
      <c r="P3" s="36"/>
      <c r="Q3" s="37"/>
      <c r="R3" s="41"/>
      <c r="S3" s="95" t="s">
        <v>45</v>
      </c>
      <c r="T3" s="95"/>
      <c r="U3" s="95"/>
      <c r="V3" s="95"/>
      <c r="W3" s="95"/>
      <c r="X3" s="95"/>
    </row>
    <row r="4" spans="1:34" s="3" customFormat="1" ht="14.25" customHeight="1">
      <c r="A4" s="111" t="s">
        <v>46</v>
      </c>
      <c r="B4" s="112" t="s">
        <v>47</v>
      </c>
      <c r="C4" s="121"/>
      <c r="D4" s="113"/>
      <c r="E4" s="124"/>
      <c r="F4" s="112" t="s">
        <v>48</v>
      </c>
      <c r="G4" s="115"/>
      <c r="H4" s="75" t="s">
        <v>49</v>
      </c>
      <c r="I4" s="75" t="s">
        <v>50</v>
      </c>
      <c r="J4" s="96" t="s">
        <v>51</v>
      </c>
      <c r="K4" s="99" t="s">
        <v>52</v>
      </c>
      <c r="L4" s="100"/>
      <c r="M4" s="100"/>
      <c r="N4" s="100"/>
      <c r="O4" s="101"/>
      <c r="P4" s="42"/>
      <c r="Q4" s="102"/>
      <c r="R4" s="103"/>
      <c r="S4" s="104"/>
      <c r="T4" s="43"/>
      <c r="U4" s="118" t="s">
        <v>2</v>
      </c>
      <c r="V4" s="81" t="s">
        <v>3</v>
      </c>
      <c r="W4" s="105" t="s">
        <v>0</v>
      </c>
      <c r="X4" s="106"/>
      <c r="Z4" s="84" t="s">
        <v>32</v>
      </c>
      <c r="AA4" s="22"/>
      <c r="AB4" s="22"/>
      <c r="AC4" s="84" t="s">
        <v>32</v>
      </c>
      <c r="AD4" s="23"/>
      <c r="AE4" s="23"/>
      <c r="AF4" s="23"/>
      <c r="AG4" s="23"/>
      <c r="AH4" s="23"/>
    </row>
    <row r="5" spans="1:34" s="3" customFormat="1" ht="11.25" customHeight="1">
      <c r="A5" s="76"/>
      <c r="B5" s="97"/>
      <c r="C5" s="122"/>
      <c r="D5" s="114"/>
      <c r="E5" s="125"/>
      <c r="F5" s="98"/>
      <c r="G5" s="91"/>
      <c r="H5" s="76"/>
      <c r="I5" s="76"/>
      <c r="J5" s="97"/>
      <c r="K5" s="107" t="s">
        <v>53</v>
      </c>
      <c r="L5" s="108" t="s">
        <v>54</v>
      </c>
      <c r="M5" s="86" t="s">
        <v>75</v>
      </c>
      <c r="N5" s="89" t="s">
        <v>55</v>
      </c>
      <c r="O5" s="89" t="s">
        <v>56</v>
      </c>
      <c r="P5" s="45" t="s">
        <v>57</v>
      </c>
      <c r="Q5" s="92" t="s">
        <v>58</v>
      </c>
      <c r="R5" s="93"/>
      <c r="S5" s="94"/>
      <c r="T5" s="46" t="s">
        <v>59</v>
      </c>
      <c r="U5" s="119"/>
      <c r="V5" s="76"/>
      <c r="W5" s="81" t="s">
        <v>1</v>
      </c>
      <c r="X5" s="81" t="s">
        <v>4</v>
      </c>
      <c r="Z5" s="84"/>
      <c r="AA5" s="84" t="s">
        <v>33</v>
      </c>
      <c r="AB5" s="78" t="s">
        <v>34</v>
      </c>
      <c r="AC5" s="85"/>
      <c r="AD5" s="84" t="s">
        <v>33</v>
      </c>
      <c r="AE5" s="78" t="s">
        <v>34</v>
      </c>
      <c r="AF5" s="78" t="s">
        <v>4</v>
      </c>
      <c r="AG5" s="78" t="s">
        <v>38</v>
      </c>
      <c r="AH5" s="78" t="s">
        <v>39</v>
      </c>
    </row>
    <row r="6" spans="1:34" s="3" customFormat="1">
      <c r="A6" s="76"/>
      <c r="B6" s="97"/>
      <c r="C6" s="122"/>
      <c r="D6" s="111" t="s">
        <v>60</v>
      </c>
      <c r="E6" s="116" t="s">
        <v>5</v>
      </c>
      <c r="F6" s="111" t="s">
        <v>60</v>
      </c>
      <c r="G6" s="75" t="s">
        <v>61</v>
      </c>
      <c r="H6" s="76"/>
      <c r="I6" s="76"/>
      <c r="J6" s="97"/>
      <c r="K6" s="87"/>
      <c r="L6" s="109"/>
      <c r="M6" s="87"/>
      <c r="N6" s="90"/>
      <c r="O6" s="90"/>
      <c r="P6" s="47" t="s">
        <v>62</v>
      </c>
      <c r="Q6" s="47" t="s">
        <v>63</v>
      </c>
      <c r="R6" s="47"/>
      <c r="S6" s="47"/>
      <c r="T6" s="48" t="s">
        <v>64</v>
      </c>
      <c r="U6" s="119"/>
      <c r="V6" s="76"/>
      <c r="W6" s="82"/>
      <c r="X6" s="82"/>
      <c r="Z6" s="84"/>
      <c r="AA6" s="85"/>
      <c r="AB6" s="79"/>
      <c r="AC6" s="85"/>
      <c r="AD6" s="85"/>
      <c r="AE6" s="79"/>
      <c r="AF6" s="79"/>
      <c r="AG6" s="79"/>
      <c r="AH6" s="79"/>
    </row>
    <row r="7" spans="1:34" s="3" customFormat="1">
      <c r="A7" s="76"/>
      <c r="B7" s="97"/>
      <c r="C7" s="122"/>
      <c r="D7" s="76"/>
      <c r="E7" s="76"/>
      <c r="F7" s="76"/>
      <c r="G7" s="76"/>
      <c r="H7" s="76"/>
      <c r="I7" s="76"/>
      <c r="J7" s="97"/>
      <c r="K7" s="87"/>
      <c r="L7" s="109"/>
      <c r="M7" s="87"/>
      <c r="N7" s="90"/>
      <c r="O7" s="90"/>
      <c r="P7" s="47" t="s">
        <v>65</v>
      </c>
      <c r="Q7" s="47" t="s">
        <v>66</v>
      </c>
      <c r="R7" s="47" t="s">
        <v>67</v>
      </c>
      <c r="S7" s="47" t="s">
        <v>68</v>
      </c>
      <c r="T7" s="48" t="s">
        <v>69</v>
      </c>
      <c r="U7" s="119"/>
      <c r="V7" s="76"/>
      <c r="W7" s="82"/>
      <c r="X7" s="82"/>
      <c r="Z7" s="84"/>
      <c r="AA7" s="85"/>
      <c r="AB7" s="79"/>
      <c r="AC7" s="85"/>
      <c r="AD7" s="85"/>
      <c r="AE7" s="79"/>
      <c r="AF7" s="79"/>
      <c r="AG7" s="79"/>
      <c r="AH7" s="79"/>
    </row>
    <row r="8" spans="1:34" s="3" customFormat="1">
      <c r="A8" s="77"/>
      <c r="B8" s="98"/>
      <c r="C8" s="123"/>
      <c r="D8" s="77"/>
      <c r="E8" s="77"/>
      <c r="F8" s="77"/>
      <c r="G8" s="77"/>
      <c r="H8" s="77"/>
      <c r="I8" s="77"/>
      <c r="J8" s="98"/>
      <c r="K8" s="88"/>
      <c r="L8" s="110"/>
      <c r="M8" s="88"/>
      <c r="N8" s="91"/>
      <c r="O8" s="91"/>
      <c r="P8" s="44" t="s">
        <v>70</v>
      </c>
      <c r="Q8" s="44" t="s">
        <v>71</v>
      </c>
      <c r="R8" s="44" t="s">
        <v>72</v>
      </c>
      <c r="S8" s="49"/>
      <c r="T8" s="50" t="s">
        <v>73</v>
      </c>
      <c r="U8" s="120"/>
      <c r="V8" s="77"/>
      <c r="W8" s="83"/>
      <c r="X8" s="83"/>
      <c r="Z8" s="84"/>
      <c r="AA8" s="85"/>
      <c r="AB8" s="80"/>
      <c r="AC8" s="85"/>
      <c r="AD8" s="85"/>
      <c r="AE8" s="80"/>
      <c r="AF8" s="80"/>
      <c r="AG8" s="80"/>
      <c r="AH8" s="80"/>
    </row>
    <row r="9" spans="1:34" s="3" customFormat="1" ht="24" customHeight="1">
      <c r="A9" s="51" t="s">
        <v>7</v>
      </c>
      <c r="B9" s="66"/>
      <c r="C9" s="52" t="s">
        <v>12</v>
      </c>
      <c r="D9" s="53" t="s">
        <v>35</v>
      </c>
      <c r="E9" s="67" t="s">
        <v>8</v>
      </c>
      <c r="F9" s="59" t="s">
        <v>36</v>
      </c>
      <c r="G9" s="68">
        <v>1.968</v>
      </c>
      <c r="H9" s="54" t="s">
        <v>14</v>
      </c>
      <c r="I9" s="59" t="str">
        <f t="shared" ref="I9:I16" si="0">IF(AC9-Z9&gt;0,CONCATENATE(TEXT(Z9,"#,##0"),"~",TEXT(AC9,"#,##0")),TEXT(Z9,"#,##0"))</f>
        <v>1,460~1,480</v>
      </c>
      <c r="J9" s="55">
        <v>5</v>
      </c>
      <c r="K9" s="56">
        <v>20</v>
      </c>
      <c r="L9" s="57">
        <f t="shared" ref="L9" si="1">IF(K9&gt;0,1/K9*37.7*68.6,"")</f>
        <v>129.31100000000001</v>
      </c>
      <c r="M9" s="56">
        <v>15.8</v>
      </c>
      <c r="N9" s="58">
        <v>19.399999999999999</v>
      </c>
      <c r="O9" s="24" t="str">
        <f t="shared" ref="O9:O10" si="2">CONCATENATE(AD9,"~",AA9)</f>
        <v>26.4~26.6</v>
      </c>
      <c r="P9" s="54" t="s">
        <v>27</v>
      </c>
      <c r="Q9" s="54" t="s">
        <v>28</v>
      </c>
      <c r="R9" s="59" t="s">
        <v>10</v>
      </c>
      <c r="S9" s="53"/>
      <c r="T9" s="69"/>
      <c r="U9" s="70">
        <f>IF(K9&lt;&gt;0, IF(K9&gt;=M9,ROUNDDOWN(K9/M9*100,0),""),"")</f>
        <v>126</v>
      </c>
      <c r="V9" s="71">
        <f>IF(K9&lt;&gt;0, IF(K9&gt;=N9,ROUNDDOWN(K9/N9*100,0),""),"")</f>
        <v>103</v>
      </c>
      <c r="W9" s="26" t="str">
        <f>CONCATENATE(AB9,"~",AE9)</f>
        <v>75~75</v>
      </c>
      <c r="X9" s="60" t="str">
        <f>IF(AB9&lt;55,"",CONCATENATE("★",AF9))</f>
        <v>★2.5</v>
      </c>
      <c r="Z9" s="19">
        <v>1460</v>
      </c>
      <c r="AA9" s="32">
        <f>ROUND((-0.00000247*(Z9)*(Z9)-0.000852*Z9+30.65)*1.1,1)</f>
        <v>26.6</v>
      </c>
      <c r="AB9" s="31">
        <f t="shared" ref="AB9:AB16" si="3">ROUNDDOWN(K9/AA9*100,0)</f>
        <v>75</v>
      </c>
      <c r="AC9" s="19">
        <v>1480</v>
      </c>
      <c r="AD9" s="32">
        <f>ROUND((-0.00000247*(AC9)*(AC9)-0.000852*AC9+30.65)*1.1,1)</f>
        <v>26.4</v>
      </c>
      <c r="AE9" s="31">
        <f t="shared" ref="AE9:AE16" si="4">ROUNDDOWN(K9/AD9*100,0)</f>
        <v>75</v>
      </c>
      <c r="AF9" s="31">
        <f>IF(AB9&lt;120,(CEILING(AB9+1,5)-55)/10,7)</f>
        <v>2.5</v>
      </c>
      <c r="AG9" s="31">
        <f>IF(AE9&lt;120,(CEILING(AE9+1,5)-55)/10,7)</f>
        <v>2.5</v>
      </c>
      <c r="AH9" s="31">
        <f>AG9-AF9</f>
        <v>0</v>
      </c>
    </row>
    <row r="10" spans="1:34" s="27" customFormat="1" ht="24" customHeight="1">
      <c r="A10" s="61"/>
      <c r="B10" s="66"/>
      <c r="C10" s="52" t="s">
        <v>37</v>
      </c>
      <c r="D10" s="53" t="s">
        <v>42</v>
      </c>
      <c r="E10" s="67" t="s">
        <v>8</v>
      </c>
      <c r="F10" s="59" t="s">
        <v>43</v>
      </c>
      <c r="G10" s="68">
        <v>1.968</v>
      </c>
      <c r="H10" s="54" t="s">
        <v>14</v>
      </c>
      <c r="I10" s="59" t="str">
        <f t="shared" si="0"/>
        <v>1,460~1,480</v>
      </c>
      <c r="J10" s="55">
        <v>5</v>
      </c>
      <c r="K10" s="56">
        <v>20.100000000000001</v>
      </c>
      <c r="L10" s="57">
        <f>IF(K10&gt;0,1/K10*37.7*68.6,"")</f>
        <v>128.66766169154229</v>
      </c>
      <c r="M10" s="56">
        <v>15.8</v>
      </c>
      <c r="N10" s="58">
        <v>19.399999999999999</v>
      </c>
      <c r="O10" s="24" t="str">
        <f t="shared" si="2"/>
        <v>26.4~26.6</v>
      </c>
      <c r="P10" s="54" t="s">
        <v>27</v>
      </c>
      <c r="Q10" s="54" t="s">
        <v>28</v>
      </c>
      <c r="R10" s="59" t="s">
        <v>10</v>
      </c>
      <c r="S10" s="53"/>
      <c r="T10" s="69"/>
      <c r="U10" s="70">
        <f>IF(K10&lt;&gt;0, IF(K10&gt;=M10,ROUNDDOWN(K10/M10*100,0),""),"")</f>
        <v>127</v>
      </c>
      <c r="V10" s="71">
        <f>IF(K10&lt;&gt;0, IF(K10&gt;=N10,ROUNDDOWN(K10/N10*100,0),""),"")</f>
        <v>103</v>
      </c>
      <c r="W10" s="25" t="str">
        <f>CONCATENATE(AB10,"~",AE10)</f>
        <v>75~76</v>
      </c>
      <c r="X10" s="60" t="str">
        <f t="shared" ref="X10" si="5">IF(AB10&lt;55,"",CONCATENATE("★",AF10))</f>
        <v>★2.5</v>
      </c>
      <c r="Z10" s="34">
        <v>1460</v>
      </c>
      <c r="AA10" s="35">
        <f>ROUND((-0.00000247*(Z10)*(Z10)-0.000852*Z10+30.65)*1.1,1)</f>
        <v>26.6</v>
      </c>
      <c r="AB10" s="33">
        <f t="shared" si="3"/>
        <v>75</v>
      </c>
      <c r="AC10" s="34">
        <v>1480</v>
      </c>
      <c r="AD10" s="35">
        <f>ROUND((-0.00000247*(AC10)*(AC10)-0.000852*AC10+30.65)*1.1,1)</f>
        <v>26.4</v>
      </c>
      <c r="AE10" s="33">
        <f t="shared" si="4"/>
        <v>76</v>
      </c>
      <c r="AF10" s="33">
        <f t="shared" ref="AF10" si="6">IF(AB10&lt;120,(CEILING(AB10+1,5)-55)/10,7)</f>
        <v>2.5</v>
      </c>
      <c r="AG10" s="33">
        <f t="shared" ref="AG10" si="7">IF(AE10&lt;120,(CEILING(AE10+1,5)-55)/10,7)</f>
        <v>2.5</v>
      </c>
      <c r="AH10" s="33">
        <f t="shared" ref="AH10" si="8">AG10-AF10</f>
        <v>0</v>
      </c>
    </row>
    <row r="11" spans="1:34" s="3" customFormat="1" ht="24" customHeight="1">
      <c r="A11" s="61"/>
      <c r="B11" s="72"/>
      <c r="C11" s="52" t="s">
        <v>15</v>
      </c>
      <c r="D11" s="53" t="s">
        <v>16</v>
      </c>
      <c r="E11" s="67" t="s">
        <v>8</v>
      </c>
      <c r="F11" s="59" t="s">
        <v>13</v>
      </c>
      <c r="G11" s="68">
        <v>1.968</v>
      </c>
      <c r="H11" s="54" t="s">
        <v>14</v>
      </c>
      <c r="I11" s="59" t="str">
        <f t="shared" si="0"/>
        <v>1,670~1,700</v>
      </c>
      <c r="J11" s="55">
        <v>7</v>
      </c>
      <c r="K11" s="56">
        <v>16.3</v>
      </c>
      <c r="L11" s="57">
        <f t="shared" ref="L11" si="9">IF(K11&gt;0,1/K11*37.7*68.6,"")</f>
        <v>158.66380368098157</v>
      </c>
      <c r="M11" s="56">
        <v>13.4</v>
      </c>
      <c r="N11" s="58">
        <v>16.899999999999999</v>
      </c>
      <c r="O11" s="24" t="str">
        <f>CONCATENATE(AD11,"~",AA11)</f>
        <v>24.3~24.6</v>
      </c>
      <c r="P11" s="54" t="s">
        <v>27</v>
      </c>
      <c r="Q11" s="54" t="s">
        <v>28</v>
      </c>
      <c r="R11" s="59" t="s">
        <v>10</v>
      </c>
      <c r="S11" s="53"/>
      <c r="T11" s="69"/>
      <c r="U11" s="70">
        <f t="shared" ref="U11:U16" si="10">IF(K11&lt;&gt;0, IF(K11&gt;=M11,ROUNDDOWN(K11/M11*100,0),""),"")</f>
        <v>121</v>
      </c>
      <c r="V11" s="71" t="str">
        <f t="shared" ref="V11:V16" si="11">IF(K11&lt;&gt;0, IF(K11&gt;=N11,ROUNDDOWN(K11/N11*100,0),""),"")</f>
        <v/>
      </c>
      <c r="W11" s="25" t="str">
        <f>CONCATENATE(AB11,"~",AE11)</f>
        <v>66~67</v>
      </c>
      <c r="X11" s="60" t="str">
        <f t="shared" ref="X11:X16" si="12">IF(AB11&lt;55,"",CONCATENATE("★",AF11))</f>
        <v>★1.5</v>
      </c>
      <c r="Z11" s="19">
        <v>1670</v>
      </c>
      <c r="AA11" s="24">
        <f t="shared" ref="AA11:AA16" si="13">ROUND((-0.00000247*(Z11)*(Z11)-0.000852*Z11+30.65)*1.1,1)</f>
        <v>24.6</v>
      </c>
      <c r="AB11" s="29">
        <f t="shared" si="3"/>
        <v>66</v>
      </c>
      <c r="AC11" s="19">
        <v>1700</v>
      </c>
      <c r="AD11" s="24">
        <f t="shared" ref="AD11:AD16" si="14">ROUND((-0.00000247*(AC11)*(AC11)-0.000852*AC11+30.65)*1.1,1)</f>
        <v>24.3</v>
      </c>
      <c r="AE11" s="29">
        <f t="shared" si="4"/>
        <v>67</v>
      </c>
      <c r="AF11" s="29">
        <f t="shared" ref="AF11:AF16" si="15">IF(AB11&lt;120,(CEILING(AB11+1,5)-55)/10,7)</f>
        <v>1.5</v>
      </c>
      <c r="AG11" s="29">
        <f t="shared" ref="AG11:AG16" si="16">IF(AE11&lt;120,(CEILING(AE11+1,5)-55)/10,7)</f>
        <v>1.5</v>
      </c>
      <c r="AH11" s="29">
        <f t="shared" ref="AH11:AH16" si="17">AG11-AF11</f>
        <v>0</v>
      </c>
    </row>
    <row r="12" spans="1:34" s="3" customFormat="1" ht="24" customHeight="1">
      <c r="A12" s="61"/>
      <c r="B12" s="72"/>
      <c r="C12" s="52" t="s">
        <v>17</v>
      </c>
      <c r="D12" s="53" t="s">
        <v>18</v>
      </c>
      <c r="E12" s="67" t="s">
        <v>8</v>
      </c>
      <c r="F12" s="59" t="s">
        <v>19</v>
      </c>
      <c r="G12" s="68">
        <v>1.968</v>
      </c>
      <c r="H12" s="54" t="s">
        <v>14</v>
      </c>
      <c r="I12" s="59" t="str">
        <f t="shared" si="0"/>
        <v>1,430~1,460</v>
      </c>
      <c r="J12" s="55">
        <v>5</v>
      </c>
      <c r="K12" s="56">
        <v>18.600000000000001</v>
      </c>
      <c r="L12" s="57">
        <f>IF(K12&gt;0,1/K12*37.7*68.6,"")</f>
        <v>139.04408602150536</v>
      </c>
      <c r="M12" s="56">
        <v>15.8</v>
      </c>
      <c r="N12" s="58">
        <v>19.399999999999999</v>
      </c>
      <c r="O12" s="24" t="str">
        <f>CONCATENATE(AD12,"~",AA12)</f>
        <v>26.6~26.8</v>
      </c>
      <c r="P12" s="54" t="s">
        <v>27</v>
      </c>
      <c r="Q12" s="54" t="s">
        <v>28</v>
      </c>
      <c r="R12" s="59" t="s">
        <v>10</v>
      </c>
      <c r="S12" s="53"/>
      <c r="T12" s="69"/>
      <c r="U12" s="70">
        <f t="shared" si="10"/>
        <v>117</v>
      </c>
      <c r="V12" s="71" t="str">
        <f t="shared" si="11"/>
        <v/>
      </c>
      <c r="W12" s="26">
        <v>69</v>
      </c>
      <c r="X12" s="60" t="str">
        <f t="shared" si="12"/>
        <v>★1.5</v>
      </c>
      <c r="Z12" s="19">
        <v>1430</v>
      </c>
      <c r="AA12" s="24">
        <f t="shared" si="13"/>
        <v>26.8</v>
      </c>
      <c r="AB12" s="29">
        <f t="shared" si="3"/>
        <v>69</v>
      </c>
      <c r="AC12" s="19">
        <v>1460</v>
      </c>
      <c r="AD12" s="24">
        <f t="shared" si="14"/>
        <v>26.6</v>
      </c>
      <c r="AE12" s="29">
        <f t="shared" si="4"/>
        <v>69</v>
      </c>
      <c r="AF12" s="29">
        <f t="shared" si="15"/>
        <v>1.5</v>
      </c>
      <c r="AG12" s="29">
        <f t="shared" si="16"/>
        <v>1.5</v>
      </c>
      <c r="AH12" s="29">
        <f t="shared" si="17"/>
        <v>0</v>
      </c>
    </row>
    <row r="13" spans="1:34" s="3" customFormat="1" ht="24" customHeight="1">
      <c r="A13" s="20"/>
      <c r="B13" s="72"/>
      <c r="C13" s="52" t="s">
        <v>20</v>
      </c>
      <c r="D13" s="53" t="s">
        <v>21</v>
      </c>
      <c r="E13" s="67" t="s">
        <v>8</v>
      </c>
      <c r="F13" s="59" t="s">
        <v>22</v>
      </c>
      <c r="G13" s="68">
        <v>1.968</v>
      </c>
      <c r="H13" s="54" t="s">
        <v>23</v>
      </c>
      <c r="I13" s="59" t="str">
        <f t="shared" si="0"/>
        <v>1,900~1,930</v>
      </c>
      <c r="J13" s="55">
        <v>7</v>
      </c>
      <c r="K13" s="56">
        <v>14</v>
      </c>
      <c r="L13" s="57">
        <f>IF(K13&gt;0,1/K13*37.7*68.6,"")</f>
        <v>184.73</v>
      </c>
      <c r="M13" s="56">
        <v>11.2</v>
      </c>
      <c r="N13" s="58">
        <v>14.9</v>
      </c>
      <c r="O13" s="24" t="str">
        <f>CONCATENATE(AD13,"~",AA13)</f>
        <v>21.8~22.1</v>
      </c>
      <c r="P13" s="54" t="s">
        <v>27</v>
      </c>
      <c r="Q13" s="54" t="s">
        <v>28</v>
      </c>
      <c r="R13" s="59" t="s">
        <v>10</v>
      </c>
      <c r="S13" s="53"/>
      <c r="T13" s="69"/>
      <c r="U13" s="70">
        <f t="shared" si="10"/>
        <v>125</v>
      </c>
      <c r="V13" s="71" t="str">
        <f t="shared" si="11"/>
        <v/>
      </c>
      <c r="W13" s="25" t="str">
        <f>CONCATENATE(AB13,"~",AE13)</f>
        <v>63~64</v>
      </c>
      <c r="X13" s="60" t="str">
        <f t="shared" si="12"/>
        <v>★1</v>
      </c>
      <c r="Z13" s="19">
        <v>1900</v>
      </c>
      <c r="AA13" s="24">
        <f t="shared" si="13"/>
        <v>22.1</v>
      </c>
      <c r="AB13" s="29">
        <f t="shared" si="3"/>
        <v>63</v>
      </c>
      <c r="AC13" s="19">
        <v>1930</v>
      </c>
      <c r="AD13" s="24">
        <f t="shared" si="14"/>
        <v>21.8</v>
      </c>
      <c r="AE13" s="29">
        <f t="shared" si="4"/>
        <v>64</v>
      </c>
      <c r="AF13" s="29">
        <f t="shared" si="15"/>
        <v>1</v>
      </c>
      <c r="AG13" s="29">
        <f t="shared" si="16"/>
        <v>1</v>
      </c>
      <c r="AH13" s="29">
        <f t="shared" si="17"/>
        <v>0</v>
      </c>
    </row>
    <row r="14" spans="1:34" s="27" customFormat="1" ht="24" customHeight="1">
      <c r="A14" s="20"/>
      <c r="B14" s="21"/>
      <c r="C14" s="73" t="s">
        <v>40</v>
      </c>
      <c r="D14" s="53" t="s">
        <v>24</v>
      </c>
      <c r="E14" s="67" t="s">
        <v>76</v>
      </c>
      <c r="F14" s="59" t="s">
        <v>25</v>
      </c>
      <c r="G14" s="68">
        <v>1.968</v>
      </c>
      <c r="H14" s="54" t="s">
        <v>9</v>
      </c>
      <c r="I14" s="59" t="str">
        <f t="shared" si="0"/>
        <v>1,560~1,580</v>
      </c>
      <c r="J14" s="55">
        <v>5</v>
      </c>
      <c r="K14" s="62">
        <v>16.399999999999999</v>
      </c>
      <c r="L14" s="57">
        <f t="shared" ref="L14" si="18">IF(K14&gt;0,1/K14*37.7*68.6,"")</f>
        <v>157.69634146341465</v>
      </c>
      <c r="M14" s="62">
        <v>14.5</v>
      </c>
      <c r="N14" s="74">
        <v>18.2</v>
      </c>
      <c r="O14" s="24" t="str">
        <f t="shared" ref="O14:O16" si="19">CONCATENATE(AD14,"~",AA14)</f>
        <v>25.5~25.6</v>
      </c>
      <c r="P14" s="54" t="s">
        <v>29</v>
      </c>
      <c r="Q14" s="54" t="s">
        <v>30</v>
      </c>
      <c r="R14" s="59" t="s">
        <v>11</v>
      </c>
      <c r="S14" s="53"/>
      <c r="T14" s="69"/>
      <c r="U14" s="70">
        <f t="shared" ref="U14" si="20">IF(K14&lt;&gt;0, IF(K14&gt;=M14,ROUNDDOWN(K14/M14*100,0),""),"")</f>
        <v>113</v>
      </c>
      <c r="V14" s="71" t="str">
        <f t="shared" ref="V14" si="21">IF(K14&lt;&gt;0, IF(K14&gt;=N14,ROUNDDOWN(K14/N14*100,0),""),"")</f>
        <v/>
      </c>
      <c r="W14" s="25" t="str">
        <f>CONCATENATE(AB14,"~",AE14)</f>
        <v>64~64</v>
      </c>
      <c r="X14" s="60" t="str">
        <f t="shared" si="12"/>
        <v>★1</v>
      </c>
      <c r="Z14" s="30">
        <v>1560</v>
      </c>
      <c r="AA14" s="28">
        <f t="shared" ref="AA14" si="22">ROUND((-0.00000247*(Z14)*(Z14)-0.000852*Z14+30.65)*1.1,1)</f>
        <v>25.6</v>
      </c>
      <c r="AB14" s="33">
        <f t="shared" ref="AB14" si="23">ROUNDDOWN(K14/AA14*100,0)</f>
        <v>64</v>
      </c>
      <c r="AC14" s="30">
        <v>1580</v>
      </c>
      <c r="AD14" s="28">
        <f t="shared" ref="AD14" si="24">ROUND((-0.00000247*(AC14)*(AC14)-0.000852*AC14+30.65)*1.1,1)</f>
        <v>25.5</v>
      </c>
      <c r="AE14" s="33">
        <f t="shared" ref="AE14" si="25">ROUNDDOWN(K14/AD14*100,0)</f>
        <v>64</v>
      </c>
      <c r="AF14" s="33">
        <f t="shared" ref="AF14" si="26">IF(AB14&lt;120,(CEILING(AB14+1,5)-55)/10,7)</f>
        <v>1</v>
      </c>
      <c r="AG14" s="33">
        <f t="shared" ref="AG14" si="27">IF(AE14&lt;120,(CEILING(AE14+1,5)-55)/10,7)</f>
        <v>1</v>
      </c>
      <c r="AH14" s="33">
        <f t="shared" ref="AH14" si="28">AG14-AF14</f>
        <v>0</v>
      </c>
    </row>
    <row r="15" spans="1:34" s="27" customFormat="1" ht="24" customHeight="1">
      <c r="A15" s="20"/>
      <c r="B15" s="21"/>
      <c r="C15" s="73" t="s">
        <v>41</v>
      </c>
      <c r="D15" s="53" t="s">
        <v>24</v>
      </c>
      <c r="E15" s="67" t="s">
        <v>77</v>
      </c>
      <c r="F15" s="59" t="s">
        <v>25</v>
      </c>
      <c r="G15" s="68">
        <v>1.968</v>
      </c>
      <c r="H15" s="54" t="s">
        <v>9</v>
      </c>
      <c r="I15" s="59" t="str">
        <f t="shared" si="0"/>
        <v>1,610~1,630</v>
      </c>
      <c r="J15" s="55">
        <v>5</v>
      </c>
      <c r="K15" s="62">
        <v>16.399999999999999</v>
      </c>
      <c r="L15" s="57">
        <f t="shared" ref="L15" si="29">IF(K15&gt;0,1/K15*37.7*68.6,"")</f>
        <v>157.69634146341465</v>
      </c>
      <c r="M15" s="62">
        <v>14.5</v>
      </c>
      <c r="N15" s="74">
        <v>18.2</v>
      </c>
      <c r="O15" s="24" t="str">
        <f t="shared" si="19"/>
        <v>25~25.2</v>
      </c>
      <c r="P15" s="54" t="s">
        <v>29</v>
      </c>
      <c r="Q15" s="54" t="s">
        <v>30</v>
      </c>
      <c r="R15" s="59" t="s">
        <v>11</v>
      </c>
      <c r="S15" s="53"/>
      <c r="T15" s="69"/>
      <c r="U15" s="70">
        <f t="shared" si="10"/>
        <v>113</v>
      </c>
      <c r="V15" s="71" t="str">
        <f t="shared" si="11"/>
        <v/>
      </c>
      <c r="W15" s="25" t="str">
        <f>CONCATENATE(AB15,"~",AE15)</f>
        <v>65~65</v>
      </c>
      <c r="X15" s="60" t="str">
        <f t="shared" si="12"/>
        <v>★1.5</v>
      </c>
      <c r="Z15" s="30">
        <v>1610</v>
      </c>
      <c r="AA15" s="28">
        <f t="shared" si="13"/>
        <v>25.2</v>
      </c>
      <c r="AB15" s="33">
        <f t="shared" si="3"/>
        <v>65</v>
      </c>
      <c r="AC15" s="30">
        <v>1630</v>
      </c>
      <c r="AD15" s="28">
        <f t="shared" si="14"/>
        <v>25</v>
      </c>
      <c r="AE15" s="33">
        <f t="shared" si="4"/>
        <v>65</v>
      </c>
      <c r="AF15" s="33">
        <f t="shared" si="15"/>
        <v>1.5</v>
      </c>
      <c r="AG15" s="33">
        <f t="shared" si="16"/>
        <v>1.5</v>
      </c>
      <c r="AH15" s="33">
        <f t="shared" si="17"/>
        <v>0</v>
      </c>
    </row>
    <row r="16" spans="1:34" s="27" customFormat="1" ht="24" customHeight="1">
      <c r="A16" s="20"/>
      <c r="B16" s="21"/>
      <c r="C16" s="52" t="s">
        <v>26</v>
      </c>
      <c r="D16" s="53" t="s">
        <v>24</v>
      </c>
      <c r="E16" s="67" t="s">
        <v>78</v>
      </c>
      <c r="F16" s="59" t="s">
        <v>25</v>
      </c>
      <c r="G16" s="68">
        <v>1.968</v>
      </c>
      <c r="H16" s="54" t="s">
        <v>9</v>
      </c>
      <c r="I16" s="59" t="str">
        <f t="shared" si="0"/>
        <v>1,740~1,760</v>
      </c>
      <c r="J16" s="55">
        <v>5</v>
      </c>
      <c r="K16" s="56">
        <v>15</v>
      </c>
      <c r="L16" s="57">
        <f>IF(K16&gt;0,1/K16*37.7*68.6,"")</f>
        <v>172.41466666666668</v>
      </c>
      <c r="M16" s="56">
        <v>13.4</v>
      </c>
      <c r="N16" s="58">
        <v>16.899999999999999</v>
      </c>
      <c r="O16" s="24" t="str">
        <f t="shared" si="19"/>
        <v>23.6~23.9</v>
      </c>
      <c r="P16" s="54" t="s">
        <v>29</v>
      </c>
      <c r="Q16" s="54" t="s">
        <v>30</v>
      </c>
      <c r="R16" s="59" t="s">
        <v>31</v>
      </c>
      <c r="S16" s="53"/>
      <c r="T16" s="69"/>
      <c r="U16" s="70">
        <f t="shared" si="10"/>
        <v>111</v>
      </c>
      <c r="V16" s="71" t="str">
        <f t="shared" si="11"/>
        <v/>
      </c>
      <c r="W16" s="25" t="str">
        <f>CONCATENATE(AB16,"~",AE16)</f>
        <v>62~63</v>
      </c>
      <c r="X16" s="60" t="str">
        <f t="shared" si="12"/>
        <v>★1</v>
      </c>
      <c r="Z16" s="30">
        <v>1740</v>
      </c>
      <c r="AA16" s="28">
        <f t="shared" si="13"/>
        <v>23.9</v>
      </c>
      <c r="AB16" s="33">
        <f t="shared" si="3"/>
        <v>62</v>
      </c>
      <c r="AC16" s="30">
        <v>1760</v>
      </c>
      <c r="AD16" s="28">
        <f t="shared" si="14"/>
        <v>23.6</v>
      </c>
      <c r="AE16" s="33">
        <f t="shared" si="4"/>
        <v>63</v>
      </c>
      <c r="AF16" s="33">
        <f t="shared" si="15"/>
        <v>1</v>
      </c>
      <c r="AG16" s="33">
        <f t="shared" si="16"/>
        <v>1</v>
      </c>
      <c r="AH16" s="33">
        <f t="shared" si="17"/>
        <v>0</v>
      </c>
    </row>
    <row r="17" spans="1:24" s="3" customFormat="1" ht="24" customHeight="1">
      <c r="A17" s="11"/>
      <c r="B17" s="12"/>
      <c r="C17" s="18"/>
      <c r="D17" s="11"/>
      <c r="E17" s="11"/>
      <c r="F17" s="11"/>
      <c r="G17" s="11"/>
      <c r="H17" s="11"/>
      <c r="I17" s="11"/>
      <c r="J17" s="18"/>
      <c r="K17" s="15"/>
      <c r="L17" s="16"/>
      <c r="M17" s="15"/>
      <c r="N17" s="13"/>
      <c r="O17" s="13"/>
      <c r="P17" s="6"/>
      <c r="Q17" s="6"/>
      <c r="R17" s="6"/>
      <c r="S17" s="8"/>
      <c r="T17" s="7"/>
      <c r="U17" s="14"/>
      <c r="V17" s="11"/>
      <c r="W17" s="17"/>
      <c r="X17" s="17"/>
    </row>
    <row r="18" spans="1:24">
      <c r="B18" s="3"/>
      <c r="C18" s="64" t="s">
        <v>74</v>
      </c>
      <c r="E18" s="1"/>
      <c r="J18" s="9"/>
      <c r="T18" s="3"/>
      <c r="U18" s="3"/>
      <c r="V18" s="3"/>
    </row>
    <row r="19" spans="1:24">
      <c r="B19" s="3"/>
      <c r="C19" s="3"/>
      <c r="E19" s="1"/>
    </row>
    <row r="20" spans="1:24">
      <c r="B20" s="3"/>
      <c r="C20" s="3"/>
      <c r="E20" s="1"/>
    </row>
    <row r="21" spans="1:24">
      <c r="C21" s="3"/>
      <c r="E21" s="1"/>
    </row>
    <row r="22" spans="1:24">
      <c r="E22" s="1"/>
    </row>
    <row r="23" spans="1:24">
      <c r="E23" s="1"/>
    </row>
    <row r="24" spans="1:24">
      <c r="E24" s="1"/>
    </row>
    <row r="25" spans="1:24">
      <c r="E25" s="1"/>
    </row>
    <row r="26" spans="1:24">
      <c r="E26" s="1"/>
    </row>
    <row r="27" spans="1:24">
      <c r="E27" s="1"/>
    </row>
    <row r="28" spans="1:24">
      <c r="C28" s="63"/>
      <c r="E28" s="1"/>
    </row>
    <row r="59" ht="33.6" customHeight="1"/>
    <row r="72" spans="5:5">
      <c r="E72" s="10"/>
    </row>
  </sheetData>
  <sheetProtection selectLockedCells="1"/>
  <autoFilter ref="A8:Z8">
    <filterColumn colId="1" showButton="0"/>
  </autoFilter>
  <mergeCells count="36">
    <mergeCell ref="H4:H8"/>
    <mergeCell ref="I4:I8"/>
    <mergeCell ref="J4:J8"/>
    <mergeCell ref="K4:O4"/>
    <mergeCell ref="Q4:S4"/>
    <mergeCell ref="K5:K8"/>
    <mergeCell ref="A4:A8"/>
    <mergeCell ref="B4:C8"/>
    <mergeCell ref="D4:D5"/>
    <mergeCell ref="E4:E5"/>
    <mergeCell ref="F4:G5"/>
    <mergeCell ref="AC4:AC8"/>
    <mergeCell ref="AA5:AA8"/>
    <mergeCell ref="AB5:AB8"/>
    <mergeCell ref="AD5:AD8"/>
    <mergeCell ref="R2:V2"/>
    <mergeCell ref="S3:X3"/>
    <mergeCell ref="U4:U8"/>
    <mergeCell ref="V4:V8"/>
    <mergeCell ref="W4:X4"/>
    <mergeCell ref="AF5:AF8"/>
    <mergeCell ref="AG5:AG8"/>
    <mergeCell ref="AH5:AH8"/>
    <mergeCell ref="D6:D8"/>
    <mergeCell ref="E6:E8"/>
    <mergeCell ref="F6:F8"/>
    <mergeCell ref="G6:G8"/>
    <mergeCell ref="Z4:Z8"/>
    <mergeCell ref="L5:L8"/>
    <mergeCell ref="M5:M8"/>
    <mergeCell ref="N5:N8"/>
    <mergeCell ref="O5:O8"/>
    <mergeCell ref="AE5:AE8"/>
    <mergeCell ref="Q5:S5"/>
    <mergeCell ref="W5:W8"/>
    <mergeCell ref="X5:X8"/>
  </mergeCells>
  <phoneticPr fontId="23"/>
  <printOptions horizontalCentered="1"/>
  <pageMargins left="0.39370078740157483" right="0.39370078740157483" top="0.39370078740157483" bottom="0.39370078740157483" header="0.19685039370078741" footer="0.39370078740157483"/>
  <pageSetup paperSize="9" scale="52" firstPageNumber="0" fitToHeight="0" orientation="landscape" r:id="rId1"/>
  <headerFooter alignWithMargins="0">
    <oddHeader>&amp;R様式1-2&amp;L&amp;"Arial"&amp;8&amp;K000000INTERNAL&amp;1#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EFC2692-B454-4C01-84E3-AA012ACC2B3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AH9 AH15:AH16 AH11:AH13</xm:sqref>
        </x14:conditionalFormatting>
        <x14:conditionalFormatting xmlns:xm="http://schemas.microsoft.com/office/excel/2006/main">
          <x14:cfRule type="iconSet" priority="2" id="{8D4B209C-9031-4D4A-99C0-C84C6E84929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AH14</xm:sqref>
        </x14:conditionalFormatting>
        <x14:conditionalFormatting xmlns:xm="http://schemas.microsoft.com/office/excel/2006/main">
          <x14:cfRule type="iconSet" priority="1" id="{8CC28DB4-1122-4FFE-9765-024E9833493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（新）1-2</vt:lpstr>
      <vt:lpstr>'（新）1-2'!Print_Area</vt:lpstr>
      <vt:lpstr>'（新）1-2'!Print_Titles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2021-01-27T05:32:35Z</cp:lastPrinted>
  <dcterms:created xsi:type="dcterms:W3CDTF">2012-03-24T05:35:17Z</dcterms:created>
  <dcterms:modified xsi:type="dcterms:W3CDTF">2023-02-28T23:18:57Z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2023-02-20T07:47:38Z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7f026819-e2fa-453c-ae06-aacb54301b4e</vt:lpwstr>
  </property>
  <property fmtid="{D5CDD505-2E9C-101B-9397-08002B2CF9AE}" pid="8" name="MSIP_Label_b1c9b508-7c6e-42bd-bedf-808292653d6c_ContentBits">
    <vt:lpwstr>3</vt:lpwstr>
  </property>
</Properties>
</file>