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8_{66025030-5F00-4029-A895-6C62A376BA83}" xr6:coauthVersionLast="47" xr6:coauthVersionMax="47" xr10:uidLastSave="{00000000-0000-0000-0000-000000000000}"/>
  <bookViews>
    <workbookView xWindow="-3390" yWindow="-16320" windowWidth="29040" windowHeight="15720" xr2:uid="{C9FA1C4F-80B2-4AB8-B418-CBD90C06512F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'1-1'!$A$2:$X$33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" i="1" l="1"/>
  <c r="AF24" i="1" s="1"/>
  <c r="AG24" i="1" s="1"/>
  <c r="AC24" i="1"/>
  <c r="AD24" i="1" s="1"/>
  <c r="X24" i="1" s="1"/>
  <c r="AB24" i="1"/>
  <c r="W24" i="1"/>
  <c r="O24" i="1"/>
  <c r="N24" i="1"/>
  <c r="V24" i="1" s="1"/>
  <c r="M24" i="1"/>
  <c r="U24" i="1" s="1"/>
  <c r="L24" i="1"/>
  <c r="I24" i="1"/>
  <c r="AE23" i="1"/>
  <c r="AF23" i="1" s="1"/>
  <c r="AB23" i="1"/>
  <c r="O23" i="1" s="1"/>
  <c r="N23" i="1"/>
  <c r="V23" i="1" s="1"/>
  <c r="M23" i="1"/>
  <c r="U23" i="1" s="1"/>
  <c r="L23" i="1"/>
  <c r="I23" i="1"/>
  <c r="AF22" i="1"/>
  <c r="AG22" i="1" s="1"/>
  <c r="AE22" i="1"/>
  <c r="AB22" i="1"/>
  <c r="O22" i="1" s="1"/>
  <c r="U22" i="1"/>
  <c r="N22" i="1"/>
  <c r="V22" i="1" s="1"/>
  <c r="M22" i="1"/>
  <c r="L22" i="1"/>
  <c r="I22" i="1"/>
  <c r="AE21" i="1"/>
  <c r="AB21" i="1"/>
  <c r="AC21" i="1" s="1"/>
  <c r="U21" i="1"/>
  <c r="N21" i="1"/>
  <c r="V21" i="1" s="1"/>
  <c r="M21" i="1"/>
  <c r="L21" i="1"/>
  <c r="I21" i="1"/>
  <c r="AE20" i="1"/>
  <c r="AF20" i="1" s="1"/>
  <c r="AG20" i="1" s="1"/>
  <c r="AB20" i="1"/>
  <c r="AC20" i="1" s="1"/>
  <c r="U20" i="1"/>
  <c r="O20" i="1"/>
  <c r="N20" i="1"/>
  <c r="V20" i="1" s="1"/>
  <c r="M20" i="1"/>
  <c r="L20" i="1"/>
  <c r="I20" i="1"/>
  <c r="AF19" i="1"/>
  <c r="AG19" i="1" s="1"/>
  <c r="AE19" i="1"/>
  <c r="O19" i="1" s="1"/>
  <c r="AC19" i="1"/>
  <c r="AB19" i="1"/>
  <c r="N19" i="1"/>
  <c r="V19" i="1" s="1"/>
  <c r="M19" i="1"/>
  <c r="U19" i="1" s="1"/>
  <c r="L19" i="1"/>
  <c r="I19" i="1"/>
  <c r="AE18" i="1"/>
  <c r="AF18" i="1" s="1"/>
  <c r="AG18" i="1" s="1"/>
  <c r="AB18" i="1"/>
  <c r="N18" i="1"/>
  <c r="V18" i="1" s="1"/>
  <c r="M18" i="1"/>
  <c r="U18" i="1" s="1"/>
  <c r="L18" i="1"/>
  <c r="I18" i="1"/>
  <c r="AE17" i="1"/>
  <c r="AF17" i="1" s="1"/>
  <c r="AG17" i="1" s="1"/>
  <c r="AB17" i="1"/>
  <c r="N17" i="1"/>
  <c r="V17" i="1" s="1"/>
  <c r="M17" i="1"/>
  <c r="U17" i="1" s="1"/>
  <c r="L17" i="1"/>
  <c r="I17" i="1"/>
  <c r="AE16" i="1"/>
  <c r="AF16" i="1" s="1"/>
  <c r="AC16" i="1"/>
  <c r="AD16" i="1" s="1"/>
  <c r="X16" i="1" s="1"/>
  <c r="AB16" i="1"/>
  <c r="N16" i="1"/>
  <c r="V16" i="1" s="1"/>
  <c r="M16" i="1"/>
  <c r="U16" i="1" s="1"/>
  <c r="L16" i="1"/>
  <c r="I16" i="1"/>
  <c r="AF15" i="1"/>
  <c r="AG15" i="1" s="1"/>
  <c r="AE15" i="1"/>
  <c r="AC15" i="1"/>
  <c r="AD15" i="1" s="1"/>
  <c r="AB15" i="1"/>
  <c r="O15" i="1" s="1"/>
  <c r="N15" i="1"/>
  <c r="V15" i="1" s="1"/>
  <c r="M15" i="1"/>
  <c r="U15" i="1" s="1"/>
  <c r="L15" i="1"/>
  <c r="I15" i="1"/>
  <c r="AF14" i="1"/>
  <c r="AG14" i="1" s="1"/>
  <c r="AE14" i="1"/>
  <c r="AB14" i="1"/>
  <c r="V14" i="1"/>
  <c r="N14" i="1"/>
  <c r="M14" i="1"/>
  <c r="U14" i="1" s="1"/>
  <c r="L14" i="1"/>
  <c r="I14" i="1"/>
  <c r="AE13" i="1"/>
  <c r="O13" i="1" s="1"/>
  <c r="AB13" i="1"/>
  <c r="AC13" i="1" s="1"/>
  <c r="V13" i="1"/>
  <c r="N13" i="1"/>
  <c r="M13" i="1"/>
  <c r="U13" i="1" s="1"/>
  <c r="L13" i="1"/>
  <c r="I13" i="1"/>
  <c r="AE12" i="1"/>
  <c r="AF12" i="1" s="1"/>
  <c r="AB12" i="1"/>
  <c r="AC12" i="1" s="1"/>
  <c r="AD12" i="1" s="1"/>
  <c r="X12" i="1" s="1"/>
  <c r="O12" i="1"/>
  <c r="N12" i="1"/>
  <c r="V12" i="1" s="1"/>
  <c r="M12" i="1"/>
  <c r="U12" i="1" s="1"/>
  <c r="L12" i="1"/>
  <c r="I12" i="1"/>
  <c r="AF11" i="1"/>
  <c r="AG11" i="1" s="1"/>
  <c r="AE11" i="1"/>
  <c r="AC11" i="1"/>
  <c r="AB11" i="1"/>
  <c r="O11" i="1"/>
  <c r="N11" i="1"/>
  <c r="V11" i="1" s="1"/>
  <c r="M11" i="1"/>
  <c r="U11" i="1" s="1"/>
  <c r="L11" i="1"/>
  <c r="I11" i="1"/>
  <c r="AE10" i="1"/>
  <c r="AF10" i="1" s="1"/>
  <c r="AG10" i="1" s="1"/>
  <c r="AB10" i="1"/>
  <c r="N10" i="1"/>
  <c r="V10" i="1" s="1"/>
  <c r="M10" i="1"/>
  <c r="U10" i="1" s="1"/>
  <c r="L10" i="1"/>
  <c r="I10" i="1"/>
  <c r="AE9" i="1"/>
  <c r="AF9" i="1" s="1"/>
  <c r="AG9" i="1" s="1"/>
  <c r="AB9" i="1"/>
  <c r="N9" i="1"/>
  <c r="V9" i="1" s="1"/>
  <c r="M9" i="1"/>
  <c r="U9" i="1" s="1"/>
  <c r="L9" i="1"/>
  <c r="I9" i="1"/>
  <c r="O14" i="1" l="1"/>
  <c r="W15" i="1"/>
  <c r="O18" i="1"/>
  <c r="O10" i="1"/>
  <c r="O16" i="1"/>
  <c r="O17" i="1"/>
  <c r="O9" i="1"/>
  <c r="O21" i="1"/>
  <c r="AC23" i="1"/>
  <c r="AD23" i="1" s="1"/>
  <c r="AD13" i="1"/>
  <c r="X13" i="1"/>
  <c r="AD21" i="1"/>
  <c r="X21" i="1"/>
  <c r="W21" i="1"/>
  <c r="W12" i="1"/>
  <c r="AG12" i="1"/>
  <c r="W20" i="1"/>
  <c r="AD20" i="1"/>
  <c r="X20" i="1" s="1"/>
  <c r="AG16" i="1"/>
  <c r="W16" i="1"/>
  <c r="AG23" i="1"/>
  <c r="W23" i="1"/>
  <c r="AF13" i="1"/>
  <c r="AG13" i="1" s="1"/>
  <c r="AD19" i="1"/>
  <c r="X19" i="1" s="1"/>
  <c r="AF21" i="1"/>
  <c r="AG21" i="1" s="1"/>
  <c r="AC10" i="1"/>
  <c r="AD11" i="1"/>
  <c r="X11" i="1" s="1"/>
  <c r="AC18" i="1"/>
  <c r="AC9" i="1"/>
  <c r="X15" i="1"/>
  <c r="AC17" i="1"/>
  <c r="X23" i="1"/>
  <c r="W11" i="1"/>
  <c r="AC14" i="1"/>
  <c r="W19" i="1"/>
  <c r="AC22" i="1"/>
  <c r="AD22" i="1" l="1"/>
  <c r="X22" i="1"/>
  <c r="W22" i="1"/>
  <c r="W18" i="1"/>
  <c r="AD18" i="1"/>
  <c r="X18" i="1" s="1"/>
  <c r="AD14" i="1"/>
  <c r="X14" i="1" s="1"/>
  <c r="W14" i="1"/>
  <c r="W10" i="1"/>
  <c r="AD10" i="1"/>
  <c r="X10" i="1" s="1"/>
  <c r="W13" i="1"/>
  <c r="W17" i="1"/>
  <c r="AD17" i="1"/>
  <c r="X17" i="1" s="1"/>
  <c r="W9" i="1"/>
  <c r="AD9" i="1"/>
  <c r="X9" i="1" s="1"/>
</calcChain>
</file>

<file path=xl/sharedStrings.xml><?xml version="1.0" encoding="utf-8"?>
<sst xmlns="http://schemas.openxmlformats.org/spreadsheetml/2006/main" count="172" uniqueCount="84">
  <si>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</si>
  <si>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フォルクスワーゲングループジャパン株式会社</t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</si>
  <si>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</si>
  <si>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</si>
  <si>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メーカー入力欄</t>
    <rPh sb="4" eb="6">
      <t>ニュウリョク</t>
    </rPh>
    <rPh sb="6" eb="7">
      <t>ラン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</si>
  <si>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</si>
  <si>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最大車両重量（自動計算）</t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</si>
  <si>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</si>
  <si>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</si>
  <si>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</si>
  <si>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</si>
  <si>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</si>
  <si>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</si>
  <si>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</si>
  <si>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</si>
  <si>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</si>
  <si>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</si>
  <si>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</si>
  <si>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</si>
  <si>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</si>
  <si>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</si>
  <si>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</si>
  <si>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</si>
  <si>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</si>
  <si>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</si>
  <si>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</si>
  <si>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</si>
  <si>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</si>
  <si>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</si>
  <si>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</si>
  <si>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</si>
  <si>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t>主要排出
ガス対策</t>
    <phoneticPr fontId="2"/>
  </si>
  <si>
    <t>駆動
形式</t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</si>
  <si>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</si>
  <si>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2"/>
  </si>
  <si>
    <t>ﾌｫﾙｸｽﾜｰｹﾞﾝ</t>
  </si>
  <si>
    <t>Polo 1.0 / 70kW (DSG)</t>
  </si>
  <si>
    <t>3BA-AWDLA</t>
  </si>
  <si>
    <t>―</t>
  </si>
  <si>
    <t>DUS</t>
    <phoneticPr fontId="2"/>
  </si>
  <si>
    <t>7AT(E)</t>
    <phoneticPr fontId="2"/>
  </si>
  <si>
    <t>I,D,V,EP,B,AM</t>
  </si>
  <si>
    <t>3W</t>
  </si>
  <si>
    <t>F</t>
  </si>
  <si>
    <t>Polo GTI 2.0 / 152kW (DSG)</t>
  </si>
  <si>
    <t>3BA-AWDNN</t>
  </si>
  <si>
    <t>DNN</t>
  </si>
  <si>
    <t>7AT(E)</t>
  </si>
  <si>
    <t>T-Cross (DSG)</t>
  </si>
  <si>
    <t>3BA-C1DKR</t>
  </si>
  <si>
    <t>Golf eTSI 1.5 / 85kW (DSG)</t>
    <phoneticPr fontId="2"/>
  </si>
  <si>
    <t xml:space="preserve">3AA-CDDXD </t>
  </si>
  <si>
    <t>0001, 0002</t>
    <phoneticPr fontId="2"/>
  </si>
  <si>
    <t>DXD</t>
    <phoneticPr fontId="2"/>
  </si>
  <si>
    <t>H,I,D,V,CY,EP,B,AM</t>
  </si>
  <si>
    <t>Golf eTSI 1.5 / 110kW (DSG)</t>
  </si>
  <si>
    <t>0011</t>
    <phoneticPr fontId="2"/>
  </si>
  <si>
    <t>0012</t>
    <phoneticPr fontId="2"/>
  </si>
  <si>
    <t>Golf Variant eTSI 1.5 / 85kW (DSG)</t>
    <phoneticPr fontId="2"/>
  </si>
  <si>
    <t>3AA-CDDXDV</t>
    <phoneticPr fontId="2"/>
  </si>
  <si>
    <t>0001</t>
    <phoneticPr fontId="2"/>
  </si>
  <si>
    <t>0002</t>
    <phoneticPr fontId="2"/>
  </si>
  <si>
    <t>Golf Variant eTSI 1.5 / 110kW (DSG)</t>
  </si>
  <si>
    <t>Golf Touran 1.5 / 110kW (DSG)</t>
  </si>
  <si>
    <t>3BA-1TDPC</t>
  </si>
  <si>
    <t>0201, 1201</t>
    <phoneticPr fontId="2"/>
  </si>
  <si>
    <t>I,D,V,CY,EP,B,AM</t>
  </si>
  <si>
    <t>0202, 0211, 0212, 0221, 0222, 0231, 0232, 1202, 1211, 1212, 1221, 1222, 1231, 1232</t>
    <phoneticPr fontId="2"/>
  </si>
  <si>
    <t>T-Roc 1.5 / 110kW (DSG)</t>
  </si>
  <si>
    <t>3BA-A1DPC</t>
  </si>
  <si>
    <t>Passat 1.5 TSI (DSG)</t>
    <phoneticPr fontId="2"/>
  </si>
  <si>
    <t xml:space="preserve">3AA-CJ15V </t>
  </si>
  <si>
    <t>Tiguan 1.5 TSI (DSG)</t>
    <phoneticPr fontId="2"/>
  </si>
  <si>
    <t xml:space="preserve">3AA-CT15 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</si>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</sst>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2" x14ac:knownFonts="1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u/>
      <sz val="8"/>
      <name val="ＭＳ Ｐゴシック"/>
      <family val="3"/>
      <charset val="12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3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6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5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5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9" fillId="0" borderId="12" xfId="0" applyFont="1" applyBorder="1" applyAlignment="1"/>
    <xf numFmtId="0" fontId="9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9" fillId="0" borderId="14" xfId="0" applyFont="1" applyBorder="1" applyAlignment="1"/>
    <xf numFmtId="0" fontId="9" fillId="0" borderId="1" xfId="0" applyFont="1" applyBorder="1" applyAlignment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" fillId="0" borderId="28" xfId="0" applyFont="1" applyBorder="1" applyProtection="1">
      <alignment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3" fillId="0" borderId="34" xfId="0" applyFont="1" applyBorder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49" fontId="3" fillId="0" borderId="29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176" fontId="11" fillId="2" borderId="31" xfId="0" quotePrefix="1" applyNumberFormat="1" applyFont="1" applyFill="1" applyBorder="1" applyAlignment="1" applyProtection="1">
      <alignment horizontal="center" vertical="center" wrapText="1"/>
      <protection locked="0"/>
    </xf>
    <xf numFmtId="177" fontId="11" fillId="2" borderId="30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1" fillId="2" borderId="29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178" fontId="3" fillId="2" borderId="33" xfId="0" applyNumberFormat="1" applyFont="1" applyFill="1" applyBorder="1" applyAlignment="1" applyProtection="1">
      <alignment horizontal="center" vertical="center"/>
      <protection locked="0"/>
    </xf>
    <xf numFmtId="178" fontId="3" fillId="2" borderId="29" xfId="0" applyNumberFormat="1" applyFont="1" applyFill="1" applyBorder="1" applyAlignment="1" applyProtection="1">
      <alignment horizontal="center" vertical="center"/>
      <protection locked="0"/>
    </xf>
    <xf numFmtId="178" fontId="3" fillId="2" borderId="29" xfId="0" quotePrefix="1" applyNumberFormat="1" applyFont="1" applyFill="1" applyBorder="1" applyAlignment="1" applyProtection="1">
      <alignment horizontal="center" vertical="center"/>
      <protection locked="0"/>
    </xf>
    <xf numFmtId="3" fontId="3" fillId="0" borderId="29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4" borderId="0" xfId="0" applyFont="1" applyFill="1" applyAlignment="1"/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176" fontId="11" fillId="0" borderId="31" xfId="0" quotePrefix="1" applyNumberFormat="1" applyFont="1" applyBorder="1" applyAlignment="1" applyProtection="1">
      <alignment horizontal="center" vertical="center" wrapText="1"/>
      <protection locked="0"/>
    </xf>
    <xf numFmtId="177" fontId="11" fillId="0" borderId="30" xfId="0" applyNumberFormat="1" applyFont="1" applyBorder="1" applyAlignment="1" applyProtection="1">
      <alignment horizontal="center" vertical="center" wrapText="1"/>
      <protection locked="0"/>
    </xf>
    <xf numFmtId="176" fontId="11" fillId="0" borderId="29" xfId="0" quotePrefix="1" applyNumberFormat="1" applyFont="1" applyBorder="1" applyAlignment="1" applyProtection="1">
      <alignment horizontal="center" vertical="center" wrapText="1"/>
      <protection locked="0"/>
    </xf>
    <xf numFmtId="176" fontId="11" fillId="0" borderId="29" xfId="0" quotePrefix="1" applyNumberFormat="1" applyFont="1" applyBorder="1" applyAlignment="1" applyProtection="1">
      <alignment horizontal="center" vertical="center"/>
      <protection locked="0"/>
    </xf>
    <xf numFmtId="179" fontId="11" fillId="0" borderId="2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CA267AD6-DBF4-4448-B731-EB8B3080D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提出用印刷"/>
      <definedName name="Module1.社内配布用印刷"/>
      <definedName name="新型構変選択"/>
      <definedName name="製作者選択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提出用印刷"/>
      <definedName name="社内配布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E54D-5C95-47C8-840D-25ABF31B33FC}">
  <sheetPr>
    <tabColor rgb="FFFFFF00"/>
  </sheetPr>
  <dimension ref="A1:AH33"/>
  <sheetViews>
    <sheetView tabSelected="1" view="pageBreakPreview" zoomScaleNormal="100" zoomScaleSheetLayoutView="100" workbookViewId="0">
      <pane ySplit="8" topLeftCell="A16" activePane="bottomLeft" state="frozen"/>
      <selection pane="bottomLeft" activeCell="S12" sqref="S12"/>
    </sheetView>
  </sheetViews>
  <sheetFormatPr defaultColWidth="9" defaultRowHeight="10" x14ac:dyDescent="0.2"/>
  <cols>
    <col min="1" max="1" width="15.90625" style="102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103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3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4" width="8.36328125" style="2" bestFit="1" customWidth="1"/>
    <col min="15" max="15" width="9.906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4" width="9" style="2"/>
    <col min="25" max="25" width="9" style="2" customWidth="1"/>
    <col min="26" max="27" width="10.36328125" style="2" customWidth="1"/>
    <col min="28" max="34" width="9" style="2" customWidth="1"/>
    <col min="35" max="16384" width="9" style="2"/>
  </cols>
  <sheetData>
    <row r="1" spans="1:34" ht="21.75" customHeight="1" x14ac:dyDescent="0.35">
      <c r="A1" s="1"/>
      <c r="B1" s="1"/>
      <c r="E1" s="3"/>
      <c r="R1" s="4"/>
    </row>
    <row r="2" spans="1:34" ht="15.5" x14ac:dyDescent="0.35">
      <c r="A2" s="2"/>
      <c r="E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 t="s">
        <v>1</v>
      </c>
      <c r="S2" s="9"/>
      <c r="T2" s="9"/>
      <c r="U2" s="9"/>
      <c r="V2" s="9"/>
    </row>
    <row r="3" spans="1:34" ht="23.25" customHeight="1" x14ac:dyDescent="0.35">
      <c r="A3" s="10" t="s">
        <v>2</v>
      </c>
      <c r="B3" s="10"/>
      <c r="E3" s="2"/>
      <c r="J3" s="11"/>
      <c r="R3" s="12"/>
      <c r="S3" s="13" t="s">
        <v>3</v>
      </c>
      <c r="T3" s="13"/>
      <c r="U3" s="13"/>
      <c r="V3" s="13"/>
      <c r="W3" s="13"/>
      <c r="X3" s="13"/>
      <c r="Z3" s="14" t="s">
        <v>4</v>
      </c>
      <c r="AA3" s="15"/>
      <c r="AB3" s="16" t="s">
        <v>5</v>
      </c>
      <c r="AC3" s="17"/>
      <c r="AD3" s="17"/>
      <c r="AE3" s="18" t="s">
        <v>6</v>
      </c>
      <c r="AF3" s="17"/>
      <c r="AG3" s="19"/>
    </row>
    <row r="4" spans="1:34" ht="14.25" customHeight="1" thickBot="1" x14ac:dyDescent="0.25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0"/>
      <c r="O4" s="31"/>
      <c r="P4" s="26" t="s">
        <v>14</v>
      </c>
      <c r="Q4" s="32" t="s">
        <v>15</v>
      </c>
      <c r="R4" s="33"/>
      <c r="S4" s="34"/>
      <c r="T4" s="35" t="s">
        <v>16</v>
      </c>
      <c r="U4" s="36" t="s">
        <v>17</v>
      </c>
      <c r="V4" s="26" t="s">
        <v>18</v>
      </c>
      <c r="W4" s="37" t="s">
        <v>19</v>
      </c>
      <c r="X4" s="38"/>
      <c r="Z4" s="47" t="s">
        <v>82</v>
      </c>
      <c r="AA4" s="47" t="s">
        <v>83</v>
      </c>
      <c r="AB4" s="27" t="s">
        <v>20</v>
      </c>
      <c r="AC4" s="26" t="s">
        <v>21</v>
      </c>
      <c r="AD4" s="26" t="s">
        <v>22</v>
      </c>
      <c r="AE4" s="27" t="s">
        <v>20</v>
      </c>
      <c r="AF4" s="26" t="s">
        <v>21</v>
      </c>
      <c r="AG4" s="26" t="s">
        <v>23</v>
      </c>
      <c r="AH4" s="39"/>
    </row>
    <row r="5" spans="1:34" ht="11.25" customHeight="1" x14ac:dyDescent="0.2">
      <c r="A5" s="40"/>
      <c r="B5" s="41"/>
      <c r="C5" s="42"/>
      <c r="D5" s="43"/>
      <c r="E5" s="44"/>
      <c r="F5" s="45"/>
      <c r="G5" s="46"/>
      <c r="H5" s="40"/>
      <c r="I5" s="47"/>
      <c r="J5" s="48"/>
      <c r="K5" s="49" t="s">
        <v>24</v>
      </c>
      <c r="L5" s="50" t="s">
        <v>25</v>
      </c>
      <c r="M5" s="51" t="s">
        <v>26</v>
      </c>
      <c r="N5" s="52" t="s">
        <v>27</v>
      </c>
      <c r="O5" s="52" t="s">
        <v>20</v>
      </c>
      <c r="P5" s="53"/>
      <c r="Q5" s="54"/>
      <c r="R5" s="55"/>
      <c r="S5" s="56"/>
      <c r="T5" s="57"/>
      <c r="U5" s="58"/>
      <c r="V5" s="40"/>
      <c r="W5" s="26" t="s">
        <v>21</v>
      </c>
      <c r="X5" s="26" t="s">
        <v>22</v>
      </c>
      <c r="Z5" s="47"/>
      <c r="AA5" s="47"/>
      <c r="AB5" s="47"/>
      <c r="AC5" s="59"/>
      <c r="AD5" s="59"/>
      <c r="AE5" s="47"/>
      <c r="AF5" s="59"/>
      <c r="AG5" s="59"/>
      <c r="AH5" s="60"/>
    </row>
    <row r="6" spans="1:34" x14ac:dyDescent="0.2">
      <c r="A6" s="40"/>
      <c r="B6" s="41"/>
      <c r="C6" s="42"/>
      <c r="D6" s="20" t="s">
        <v>28</v>
      </c>
      <c r="E6" s="61" t="s">
        <v>29</v>
      </c>
      <c r="F6" s="20" t="s">
        <v>28</v>
      </c>
      <c r="G6" s="27" t="s">
        <v>30</v>
      </c>
      <c r="H6" s="40"/>
      <c r="I6" s="47"/>
      <c r="J6" s="48"/>
      <c r="K6" s="62"/>
      <c r="L6" s="63"/>
      <c r="M6" s="62"/>
      <c r="N6" s="64"/>
      <c r="O6" s="64"/>
      <c r="P6" s="53"/>
      <c r="Q6" s="26" t="s">
        <v>31</v>
      </c>
      <c r="R6" s="26" t="s">
        <v>32</v>
      </c>
      <c r="S6" s="20" t="s">
        <v>33</v>
      </c>
      <c r="T6" s="65" t="s">
        <v>34</v>
      </c>
      <c r="U6" s="58"/>
      <c r="V6" s="40"/>
      <c r="W6" s="59"/>
      <c r="X6" s="59"/>
      <c r="Z6" s="47"/>
      <c r="AA6" s="47"/>
      <c r="AB6" s="47"/>
      <c r="AC6" s="59"/>
      <c r="AD6" s="59"/>
      <c r="AE6" s="47"/>
      <c r="AF6" s="59"/>
      <c r="AG6" s="59"/>
      <c r="AH6" s="60"/>
    </row>
    <row r="7" spans="1:34" x14ac:dyDescent="0.2">
      <c r="A7" s="40"/>
      <c r="B7" s="41"/>
      <c r="C7" s="42"/>
      <c r="D7" s="40"/>
      <c r="E7" s="40"/>
      <c r="F7" s="40"/>
      <c r="G7" s="40"/>
      <c r="H7" s="40"/>
      <c r="I7" s="47"/>
      <c r="J7" s="48"/>
      <c r="K7" s="62"/>
      <c r="L7" s="63"/>
      <c r="M7" s="62"/>
      <c r="N7" s="64"/>
      <c r="O7" s="64"/>
      <c r="P7" s="53"/>
      <c r="Q7" s="53"/>
      <c r="R7" s="53"/>
      <c r="S7" s="40"/>
      <c r="T7" s="66"/>
      <c r="U7" s="58"/>
      <c r="V7" s="40"/>
      <c r="W7" s="59"/>
      <c r="X7" s="59"/>
      <c r="Z7" s="47"/>
      <c r="AA7" s="47"/>
      <c r="AB7" s="47"/>
      <c r="AC7" s="59"/>
      <c r="AD7" s="59"/>
      <c r="AE7" s="47"/>
      <c r="AF7" s="59"/>
      <c r="AG7" s="59"/>
      <c r="AH7" s="60"/>
    </row>
    <row r="8" spans="1:34" x14ac:dyDescent="0.2">
      <c r="A8" s="40"/>
      <c r="B8" s="67"/>
      <c r="C8" s="68"/>
      <c r="D8" s="69"/>
      <c r="E8" s="69"/>
      <c r="F8" s="69"/>
      <c r="G8" s="69"/>
      <c r="H8" s="69"/>
      <c r="I8" s="70"/>
      <c r="J8" s="45"/>
      <c r="K8" s="71"/>
      <c r="L8" s="72"/>
      <c r="M8" s="71"/>
      <c r="N8" s="46"/>
      <c r="O8" s="46"/>
      <c r="P8" s="73"/>
      <c r="Q8" s="73"/>
      <c r="R8" s="73"/>
      <c r="S8" s="69"/>
      <c r="T8" s="74"/>
      <c r="U8" s="75"/>
      <c r="V8" s="69"/>
      <c r="W8" s="76"/>
      <c r="X8" s="76"/>
      <c r="Z8" s="70"/>
      <c r="AA8" s="70"/>
      <c r="AB8" s="70"/>
      <c r="AC8" s="76"/>
      <c r="AD8" s="76"/>
      <c r="AE8" s="70"/>
      <c r="AF8" s="76"/>
      <c r="AG8" s="76"/>
      <c r="AH8" s="60"/>
    </row>
    <row r="9" spans="1:34" ht="24" customHeight="1" x14ac:dyDescent="0.2">
      <c r="A9" s="77" t="s">
        <v>35</v>
      </c>
      <c r="B9" s="104"/>
      <c r="C9" s="105" t="s">
        <v>36</v>
      </c>
      <c r="D9" s="82" t="s">
        <v>37</v>
      </c>
      <c r="E9" s="86" t="s">
        <v>38</v>
      </c>
      <c r="F9" s="87" t="s">
        <v>39</v>
      </c>
      <c r="G9" s="88">
        <v>0.999</v>
      </c>
      <c r="H9" s="87" t="s">
        <v>40</v>
      </c>
      <c r="I9" s="106" t="str">
        <f t="shared" ref="I9:I23" si="0">IF(Z9="","",(IF(AA9-Z9&gt;0,CONCATENATE(TEXT(Z9,"#,##0"),"~",TEXT(AA9,"#,##0")),TEXT(Z9,"#,##0"))))</f>
        <v>1,180~1,200</v>
      </c>
      <c r="J9" s="107">
        <v>5</v>
      </c>
      <c r="K9" s="108">
        <v>17.600000000000001</v>
      </c>
      <c r="L9" s="109">
        <f t="shared" ref="L9" si="1">IF(K9&gt;0,1/K9*34.6*67.1,"")</f>
        <v>131.91249999999999</v>
      </c>
      <c r="M9" s="108">
        <f t="shared" ref="M9:M1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110">
        <f t="shared" ref="N9:N1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111" t="str">
        <f t="shared" ref="O9:O10" si="4">IF(Z9="","",IF(AE9="",TEXT(AB9,"#,##0.0"),IF(AB9-AE9&gt;0,CONCATENATE(TEXT(AE9,"#,##0.0"),"~",TEXT(AB9,"#,##0.0")),TEXT(AB9,"#,##0.0"))))</f>
        <v>26.1~26.2</v>
      </c>
      <c r="P9" s="88" t="s">
        <v>41</v>
      </c>
      <c r="Q9" s="87" t="s">
        <v>42</v>
      </c>
      <c r="R9" s="88" t="s">
        <v>43</v>
      </c>
      <c r="S9" s="78"/>
      <c r="T9" s="79"/>
      <c r="U9" s="97" t="str">
        <f t="shared" ref="U9:U10" si="5">IFERROR(IF(K9&lt;M9,"",(ROUNDDOWN(K9/M9*100,0))),"")</f>
        <v/>
      </c>
      <c r="V9" s="98" t="str">
        <f t="shared" ref="V9:V10" si="6">IFERROR(IF(K9&lt;N9,"",(ROUNDDOWN(K9/N9*100,0))),"")</f>
        <v/>
      </c>
      <c r="W9" s="98">
        <f t="shared" ref="W9:W10" si="7">IF(AC9&lt;55,"",IF(AA9="",AC9,IF(AF9-AC9&gt;0,CONCATENATE(AC9,"~",AF9),AC9)))</f>
        <v>67</v>
      </c>
      <c r="X9" s="99" t="str">
        <f t="shared" ref="X9:X10" si="8">IF(AC9&lt;55,"",AD9)</f>
        <v>★1.5</v>
      </c>
      <c r="Z9" s="100">
        <v>1180</v>
      </c>
      <c r="AA9" s="100">
        <v>1200</v>
      </c>
      <c r="AB9" s="112">
        <f t="shared" ref="AB9:AB10" si="9">IF(Z9="","",(ROUND(IF(Z9&gt;=2759,9.5,IF(Z9&lt;2759,(-2.47/1000000*Z9*Z9)-(8.52/10000*Z9)+30.65)),1)))</f>
        <v>26.2</v>
      </c>
      <c r="AC9" s="101">
        <f t="shared" ref="AC9:AC10" si="10">IF(K9="","",ROUNDDOWN(K9/AB9*100,0))</f>
        <v>67</v>
      </c>
      <c r="AD9" s="101" t="str">
        <f t="shared" ref="AD9:AD1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112">
        <f t="shared" ref="AE9:AE10" si="12">IF(AA9="","",(ROUND(IF(AA9&gt;=2759,9.5,IF(AA9&lt;2759,(-2.47/1000000*AA9*AA9)-(8.52/10000*AA9)+30.65)),1)))</f>
        <v>26.1</v>
      </c>
      <c r="AF9" s="101">
        <f t="shared" ref="AF9:AF10" si="13">IF(AE9="","",IF(K9="","",ROUNDDOWN(K9/AE9*100,0)))</f>
        <v>67</v>
      </c>
      <c r="AG9" s="101" t="str">
        <f t="shared" ref="AG9:AG1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★1.5</v>
      </c>
      <c r="AH9" s="80"/>
    </row>
    <row r="10" spans="1:34" ht="24" customHeight="1" x14ac:dyDescent="0.2">
      <c r="A10" s="81"/>
      <c r="B10" s="84"/>
      <c r="C10" s="85" t="s">
        <v>44</v>
      </c>
      <c r="D10" s="82" t="s">
        <v>45</v>
      </c>
      <c r="E10" s="86" t="s">
        <v>38</v>
      </c>
      <c r="F10" s="87" t="s">
        <v>46</v>
      </c>
      <c r="G10" s="88">
        <v>1.984</v>
      </c>
      <c r="H10" s="87" t="s">
        <v>47</v>
      </c>
      <c r="I10" s="106" t="str">
        <f t="shared" si="0"/>
        <v>1,330~1,350</v>
      </c>
      <c r="J10" s="107">
        <v>5</v>
      </c>
      <c r="K10" s="108">
        <v>14.7</v>
      </c>
      <c r="L10" s="109">
        <f>IF(K10&gt;0,1/K10*34.6*67.1,"")</f>
        <v>157.93605442176872</v>
      </c>
      <c r="M10" s="108">
        <f t="shared" si="2"/>
        <v>15.8</v>
      </c>
      <c r="N10" s="110">
        <f t="shared" si="3"/>
        <v>19</v>
      </c>
      <c r="O10" s="111" t="str">
        <f t="shared" si="4"/>
        <v>25.0~25.1</v>
      </c>
      <c r="P10" s="88" t="s">
        <v>41</v>
      </c>
      <c r="Q10" s="87" t="s">
        <v>42</v>
      </c>
      <c r="R10" s="88" t="s">
        <v>43</v>
      </c>
      <c r="S10" s="78"/>
      <c r="T10" s="79"/>
      <c r="U10" s="97" t="str">
        <f t="shared" si="5"/>
        <v/>
      </c>
      <c r="V10" s="98" t="str">
        <f t="shared" si="6"/>
        <v/>
      </c>
      <c r="W10" s="98">
        <f t="shared" si="7"/>
        <v>58</v>
      </c>
      <c r="X10" s="99" t="str">
        <f t="shared" si="8"/>
        <v>★0.5</v>
      </c>
      <c r="Z10" s="100">
        <v>1330</v>
      </c>
      <c r="AA10" s="100">
        <v>1350</v>
      </c>
      <c r="AB10" s="112">
        <f t="shared" si="9"/>
        <v>25.1</v>
      </c>
      <c r="AC10" s="101">
        <f t="shared" si="10"/>
        <v>58</v>
      </c>
      <c r="AD10" s="101" t="str">
        <f t="shared" si="11"/>
        <v>★0.5</v>
      </c>
      <c r="AE10" s="112">
        <f t="shared" si="12"/>
        <v>25</v>
      </c>
      <c r="AF10" s="101">
        <f t="shared" si="13"/>
        <v>58</v>
      </c>
      <c r="AG10" s="101" t="str">
        <f t="shared" si="14"/>
        <v>★0.5</v>
      </c>
      <c r="AH10" s="80"/>
    </row>
    <row r="11" spans="1:34" ht="24" customHeight="1" x14ac:dyDescent="0.2">
      <c r="A11" s="81"/>
      <c r="B11" s="84"/>
      <c r="C11" s="85" t="s">
        <v>48</v>
      </c>
      <c r="D11" s="82" t="s">
        <v>49</v>
      </c>
      <c r="E11" s="86" t="s">
        <v>38</v>
      </c>
      <c r="F11" s="87" t="s">
        <v>39</v>
      </c>
      <c r="G11" s="88">
        <v>0.999</v>
      </c>
      <c r="H11" s="87" t="s">
        <v>47</v>
      </c>
      <c r="I11" s="106" t="str">
        <f>IF(Z11="","",(IF(AA11-Z11&gt;0,CONCATENATE(TEXT(Z11,"#,##0"),"~",TEXT(AA11,"#,##0")),TEXT(Z11,"#,##0"))))</f>
        <v>1,260</v>
      </c>
      <c r="J11" s="107">
        <v>5</v>
      </c>
      <c r="K11" s="108">
        <v>17</v>
      </c>
      <c r="L11" s="109">
        <f>IF(K11&gt;0,1/K11*34.6*67.1,"")</f>
        <v>136.56823529411761</v>
      </c>
      <c r="M11" s="108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17.2</v>
      </c>
      <c r="N11" s="110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20.3</v>
      </c>
      <c r="O11" s="111" t="str">
        <f>IF(Z11="","",IF(AE11="",TEXT(AB11,"#,##0.0"),IF(AB11-AE11&gt;0,CONCATENATE(TEXT(AE11,"#,##0.0"),"~",TEXT(AB11,"#,##0.0")),TEXT(AB11,"#,##0.0"))))</f>
        <v>25.7</v>
      </c>
      <c r="P11" s="88" t="s">
        <v>41</v>
      </c>
      <c r="Q11" s="87" t="s">
        <v>42</v>
      </c>
      <c r="R11" s="88" t="s">
        <v>43</v>
      </c>
      <c r="S11" s="78"/>
      <c r="T11" s="79"/>
      <c r="U11" s="97" t="str">
        <f>IFERROR(IF(K11&lt;M11,"",(ROUNDDOWN(K11/M11*100,0))),"")</f>
        <v/>
      </c>
      <c r="V11" s="98" t="str">
        <f>IFERROR(IF(K11&lt;N11,"",(ROUNDDOWN(K11/N11*100,0))),"")</f>
        <v/>
      </c>
      <c r="W11" s="98">
        <f>IF(AC11&lt;55,"",IF(AA11="",AC11,IF(AF11-AC11&gt;0,CONCATENATE(AC11,"~",AF11),AC11)))</f>
        <v>66</v>
      </c>
      <c r="X11" s="99" t="str">
        <f>IF(AC11&lt;55,"",AD11)</f>
        <v>★1.5</v>
      </c>
      <c r="Z11" s="100">
        <v>1260</v>
      </c>
      <c r="AA11" s="100">
        <v>1260</v>
      </c>
      <c r="AB11" s="112">
        <f>IF(Z11="","",(ROUND(IF(Z11&gt;=2759,9.5,IF(Z11&lt;2759,(-2.47/1000000*Z11*Z11)-(8.52/10000*Z11)+30.65)),1)))</f>
        <v>25.7</v>
      </c>
      <c r="AC11" s="101">
        <f>IF(K11="","",ROUNDDOWN(K11/AB11*100,0))</f>
        <v>66</v>
      </c>
      <c r="AD11" s="101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★1.5</v>
      </c>
      <c r="AE11" s="112">
        <f>IF(AA11="","",(ROUND(IF(AA11&gt;=2759,9.5,IF(AA11&lt;2759,(-2.47/1000000*AA11*AA11)-(8.52/10000*AA11)+30.65)),1)))</f>
        <v>25.7</v>
      </c>
      <c r="AF11" s="101">
        <f>IF(AE11="","",IF(K11="","",ROUNDDOWN(K11/AE11*100,0)))</f>
        <v>66</v>
      </c>
      <c r="AG11" s="101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>★1.5</v>
      </c>
      <c r="AH11" s="80"/>
    </row>
    <row r="12" spans="1:34" ht="24" customHeight="1" x14ac:dyDescent="0.2">
      <c r="A12" s="81"/>
      <c r="B12" s="84"/>
      <c r="C12" s="85" t="s">
        <v>50</v>
      </c>
      <c r="D12" s="82" t="s">
        <v>51</v>
      </c>
      <c r="E12" s="86" t="s">
        <v>52</v>
      </c>
      <c r="F12" s="87" t="s">
        <v>53</v>
      </c>
      <c r="G12" s="88">
        <v>1.4970000000000001</v>
      </c>
      <c r="H12" s="87" t="s">
        <v>47</v>
      </c>
      <c r="I12" s="106" t="str">
        <f t="shared" si="0"/>
        <v>1,320~1,340</v>
      </c>
      <c r="J12" s="107">
        <v>5</v>
      </c>
      <c r="K12" s="108">
        <v>18.8</v>
      </c>
      <c r="L12" s="109">
        <f t="shared" ref="L12:L23" si="15">IF(K12&gt;0,1/K12*34.6*67.1,"")</f>
        <v>123.49255319148935</v>
      </c>
      <c r="M12" s="108">
        <f t="shared" ref="M12:M23" si="16">IFERROR(VALUE(IF(Z12="","",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))),"")</f>
        <v>15.8</v>
      </c>
      <c r="N12" s="110">
        <f t="shared" ref="N12:N23" si="17">IFERROR(VALUE(IF(Z12="","",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))),"")</f>
        <v>19</v>
      </c>
      <c r="O12" s="111" t="str">
        <f t="shared" ref="O12:O23" si="18">IF(Z12="","",IF(AE12="",TEXT(AB12,"#,##0.0"),IF(AB12-AE12&gt;0,CONCATENATE(TEXT(AE12,"#,##0.0"),"~",TEXT(AB12,"#,##0.0")),TEXT(AB12,"#,##0.0"))))</f>
        <v>25.1~25.2</v>
      </c>
      <c r="P12" s="88" t="s">
        <v>54</v>
      </c>
      <c r="Q12" s="87" t="s">
        <v>42</v>
      </c>
      <c r="R12" s="88" t="s">
        <v>43</v>
      </c>
      <c r="S12" s="82"/>
      <c r="T12" s="79"/>
      <c r="U12" s="97">
        <f t="shared" ref="U12:U23" si="19">IFERROR(IF(K12&lt;M12,"",(ROUNDDOWN(K12/M12*100,0))),"")</f>
        <v>118</v>
      </c>
      <c r="V12" s="98" t="str">
        <f t="shared" ref="V12:V23" si="20">IFERROR(IF(K12&lt;N12,"",(ROUNDDOWN(K12/N12*100,0))),"")</f>
        <v/>
      </c>
      <c r="W12" s="98">
        <f t="shared" ref="W12:W23" si="21">IF(AC12&lt;55,"",IF(AA12="",AC12,IF(AF12-AC12&gt;0,CONCATENATE(AC12,"~",AF12),AC12)))</f>
        <v>74</v>
      </c>
      <c r="X12" s="99" t="str">
        <f t="shared" ref="X12:X23" si="22">IF(AC12&lt;55,"",AD12)</f>
        <v>★2.0</v>
      </c>
      <c r="Z12" s="100">
        <v>1320</v>
      </c>
      <c r="AA12" s="100">
        <v>1340</v>
      </c>
      <c r="AB12" s="112">
        <f t="shared" ref="AB12:AB23" si="23">IF(Z12="","",(ROUND(IF(Z12&gt;=2759,9.5,IF(Z12&lt;2759,(-2.47/1000000*Z12*Z12)-(8.52/10000*Z12)+30.65)),1)))</f>
        <v>25.2</v>
      </c>
      <c r="AC12" s="101">
        <f t="shared" ref="AC12:AC23" si="24">IF(K12="","",ROUNDDOWN(K12/AB12*100,0))</f>
        <v>74</v>
      </c>
      <c r="AD12" s="101" t="str">
        <f t="shared" ref="AD12:AD23" si="25"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★2.0</v>
      </c>
      <c r="AE12" s="112">
        <f t="shared" ref="AE12:AE23" si="26">IF(AA12="","",(ROUND(IF(AA12&gt;=2759,9.5,IF(AA12&lt;2759,(-2.47/1000000*AA12*AA12)-(8.52/10000*AA12)+30.65)),1)))</f>
        <v>25.1</v>
      </c>
      <c r="AF12" s="101">
        <f t="shared" ref="AF12:AF23" si="27">IF(AE12="","",IF(K12="","",ROUNDDOWN(K12/AE12*100,0)))</f>
        <v>74</v>
      </c>
      <c r="AG12" s="101" t="str">
        <f t="shared" ref="AG12:AG23" si="28"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>★2.0</v>
      </c>
      <c r="AH12" s="80"/>
    </row>
    <row r="13" spans="1:34" ht="24" customHeight="1" x14ac:dyDescent="0.2">
      <c r="A13" s="81"/>
      <c r="B13" s="84"/>
      <c r="C13" s="85" t="s">
        <v>55</v>
      </c>
      <c r="D13" s="82" t="s">
        <v>51</v>
      </c>
      <c r="E13" s="86" t="s">
        <v>56</v>
      </c>
      <c r="F13" s="87" t="s">
        <v>53</v>
      </c>
      <c r="G13" s="88">
        <v>1.4970000000000001</v>
      </c>
      <c r="H13" s="87" t="s">
        <v>47</v>
      </c>
      <c r="I13" s="106" t="str">
        <f t="shared" si="0"/>
        <v>1,350</v>
      </c>
      <c r="J13" s="107">
        <v>5</v>
      </c>
      <c r="K13" s="108">
        <v>18.7</v>
      </c>
      <c r="L13" s="109">
        <f t="shared" si="15"/>
        <v>124.15294117647058</v>
      </c>
      <c r="M13" s="108">
        <f t="shared" si="16"/>
        <v>15.8</v>
      </c>
      <c r="N13" s="110">
        <f t="shared" si="17"/>
        <v>19</v>
      </c>
      <c r="O13" s="111" t="str">
        <f t="shared" si="18"/>
        <v>25.0</v>
      </c>
      <c r="P13" s="88" t="s">
        <v>54</v>
      </c>
      <c r="Q13" s="87" t="s">
        <v>42</v>
      </c>
      <c r="R13" s="88" t="s">
        <v>43</v>
      </c>
      <c r="S13" s="82"/>
      <c r="T13" s="79"/>
      <c r="U13" s="97">
        <f t="shared" si="19"/>
        <v>118</v>
      </c>
      <c r="V13" s="98" t="str">
        <f t="shared" si="20"/>
        <v/>
      </c>
      <c r="W13" s="98">
        <f t="shared" si="21"/>
        <v>74</v>
      </c>
      <c r="X13" s="99" t="str">
        <f t="shared" si="22"/>
        <v>★2.0</v>
      </c>
      <c r="Z13" s="100">
        <v>1350</v>
      </c>
      <c r="AA13" s="100">
        <v>1350</v>
      </c>
      <c r="AB13" s="112">
        <f t="shared" si="23"/>
        <v>25</v>
      </c>
      <c r="AC13" s="101">
        <f t="shared" si="24"/>
        <v>74</v>
      </c>
      <c r="AD13" s="101" t="str">
        <f t="shared" si="25"/>
        <v>★2.0</v>
      </c>
      <c r="AE13" s="112">
        <f t="shared" si="26"/>
        <v>25</v>
      </c>
      <c r="AF13" s="101">
        <f t="shared" si="27"/>
        <v>74</v>
      </c>
      <c r="AG13" s="101" t="str">
        <f t="shared" si="28"/>
        <v>★2.0</v>
      </c>
      <c r="AH13" s="80"/>
    </row>
    <row r="14" spans="1:34" ht="24" customHeight="1" x14ac:dyDescent="0.2">
      <c r="A14" s="81"/>
      <c r="B14" s="84"/>
      <c r="C14" s="85" t="s">
        <v>55</v>
      </c>
      <c r="D14" s="82" t="s">
        <v>51</v>
      </c>
      <c r="E14" s="86" t="s">
        <v>57</v>
      </c>
      <c r="F14" s="87" t="s">
        <v>53</v>
      </c>
      <c r="G14" s="88">
        <v>1.4970000000000001</v>
      </c>
      <c r="H14" s="87" t="s">
        <v>47</v>
      </c>
      <c r="I14" s="106" t="str">
        <f t="shared" si="0"/>
        <v>1,370</v>
      </c>
      <c r="J14" s="107">
        <v>5</v>
      </c>
      <c r="K14" s="108">
        <v>18.7</v>
      </c>
      <c r="L14" s="109">
        <f t="shared" si="15"/>
        <v>124.15294117647058</v>
      </c>
      <c r="M14" s="108">
        <f t="shared" si="16"/>
        <v>15.8</v>
      </c>
      <c r="N14" s="110">
        <f t="shared" si="17"/>
        <v>19</v>
      </c>
      <c r="O14" s="111" t="str">
        <f t="shared" si="18"/>
        <v>24.8</v>
      </c>
      <c r="P14" s="88" t="s">
        <v>54</v>
      </c>
      <c r="Q14" s="87" t="s">
        <v>42</v>
      </c>
      <c r="R14" s="88" t="s">
        <v>43</v>
      </c>
      <c r="S14" s="82"/>
      <c r="T14" s="79"/>
      <c r="U14" s="97">
        <f t="shared" si="19"/>
        <v>118</v>
      </c>
      <c r="V14" s="98" t="str">
        <f t="shared" si="20"/>
        <v/>
      </c>
      <c r="W14" s="98">
        <f t="shared" si="21"/>
        <v>75</v>
      </c>
      <c r="X14" s="99" t="str">
        <f t="shared" si="22"/>
        <v>★2.5</v>
      </c>
      <c r="Z14" s="100">
        <v>1370</v>
      </c>
      <c r="AA14" s="100">
        <v>1370</v>
      </c>
      <c r="AB14" s="112">
        <f t="shared" si="23"/>
        <v>24.8</v>
      </c>
      <c r="AC14" s="101">
        <f t="shared" si="24"/>
        <v>75</v>
      </c>
      <c r="AD14" s="101" t="str">
        <f t="shared" si="25"/>
        <v>★2.5</v>
      </c>
      <c r="AE14" s="112">
        <f t="shared" si="26"/>
        <v>24.8</v>
      </c>
      <c r="AF14" s="101">
        <f t="shared" si="27"/>
        <v>75</v>
      </c>
      <c r="AG14" s="101" t="str">
        <f t="shared" si="28"/>
        <v>★2.5</v>
      </c>
      <c r="AH14" s="80"/>
    </row>
    <row r="15" spans="1:34" ht="24" customHeight="1" x14ac:dyDescent="0.2">
      <c r="A15" s="81"/>
      <c r="B15" s="84"/>
      <c r="C15" s="85" t="s">
        <v>58</v>
      </c>
      <c r="D15" s="82" t="s">
        <v>59</v>
      </c>
      <c r="E15" s="86" t="s">
        <v>60</v>
      </c>
      <c r="F15" s="87" t="s">
        <v>53</v>
      </c>
      <c r="G15" s="88">
        <v>1.4970000000000001</v>
      </c>
      <c r="H15" s="87" t="s">
        <v>47</v>
      </c>
      <c r="I15" s="106" t="str">
        <f t="shared" si="0"/>
        <v>1,380</v>
      </c>
      <c r="J15" s="107">
        <v>5</v>
      </c>
      <c r="K15" s="108">
        <v>18.399999999999999</v>
      </c>
      <c r="L15" s="109">
        <f t="shared" si="15"/>
        <v>126.17717391304349</v>
      </c>
      <c r="M15" s="108">
        <f t="shared" si="16"/>
        <v>15.8</v>
      </c>
      <c r="N15" s="110">
        <f t="shared" si="17"/>
        <v>19</v>
      </c>
      <c r="O15" s="111" t="str">
        <f t="shared" si="18"/>
        <v>24.8</v>
      </c>
      <c r="P15" s="88" t="s">
        <v>54</v>
      </c>
      <c r="Q15" s="87" t="s">
        <v>42</v>
      </c>
      <c r="R15" s="88" t="s">
        <v>43</v>
      </c>
      <c r="S15" s="82"/>
      <c r="T15" s="79"/>
      <c r="U15" s="97">
        <f t="shared" si="19"/>
        <v>116</v>
      </c>
      <c r="V15" s="98" t="str">
        <f t="shared" si="20"/>
        <v/>
      </c>
      <c r="W15" s="98">
        <f t="shared" si="21"/>
        <v>74</v>
      </c>
      <c r="X15" s="99" t="str">
        <f t="shared" si="22"/>
        <v>★2.0</v>
      </c>
      <c r="Z15" s="100">
        <v>1380</v>
      </c>
      <c r="AA15" s="100">
        <v>1380</v>
      </c>
      <c r="AB15" s="112">
        <f t="shared" si="23"/>
        <v>24.8</v>
      </c>
      <c r="AC15" s="101">
        <f t="shared" si="24"/>
        <v>74</v>
      </c>
      <c r="AD15" s="101" t="str">
        <f t="shared" si="25"/>
        <v>★2.0</v>
      </c>
      <c r="AE15" s="112">
        <f t="shared" si="26"/>
        <v>24.8</v>
      </c>
      <c r="AF15" s="101">
        <f t="shared" si="27"/>
        <v>74</v>
      </c>
      <c r="AG15" s="101" t="str">
        <f t="shared" si="28"/>
        <v>★2.0</v>
      </c>
      <c r="AH15" s="80"/>
    </row>
    <row r="16" spans="1:34" ht="24" customHeight="1" x14ac:dyDescent="0.2">
      <c r="A16" s="81"/>
      <c r="B16" s="84"/>
      <c r="C16" s="85" t="s">
        <v>58</v>
      </c>
      <c r="D16" s="82" t="s">
        <v>59</v>
      </c>
      <c r="E16" s="86" t="s">
        <v>61</v>
      </c>
      <c r="F16" s="87" t="s">
        <v>53</v>
      </c>
      <c r="G16" s="88">
        <v>1.4970000000000001</v>
      </c>
      <c r="H16" s="87" t="s">
        <v>47</v>
      </c>
      <c r="I16" s="106" t="str">
        <f t="shared" si="0"/>
        <v>1,410</v>
      </c>
      <c r="J16" s="107">
        <v>5</v>
      </c>
      <c r="K16" s="108">
        <v>18.399999999999999</v>
      </c>
      <c r="L16" s="109">
        <f t="shared" si="15"/>
        <v>126.17717391304349</v>
      </c>
      <c r="M16" s="108">
        <f t="shared" si="16"/>
        <v>15.8</v>
      </c>
      <c r="N16" s="110">
        <f t="shared" si="17"/>
        <v>19</v>
      </c>
      <c r="O16" s="111" t="str">
        <f t="shared" si="18"/>
        <v>24.5</v>
      </c>
      <c r="P16" s="88" t="s">
        <v>54</v>
      </c>
      <c r="Q16" s="87" t="s">
        <v>42</v>
      </c>
      <c r="R16" s="88" t="s">
        <v>43</v>
      </c>
      <c r="S16" s="82"/>
      <c r="T16" s="79"/>
      <c r="U16" s="97">
        <f t="shared" si="19"/>
        <v>116</v>
      </c>
      <c r="V16" s="98" t="str">
        <f t="shared" si="20"/>
        <v/>
      </c>
      <c r="W16" s="98">
        <f t="shared" si="21"/>
        <v>75</v>
      </c>
      <c r="X16" s="99" t="str">
        <f t="shared" si="22"/>
        <v>★2.5</v>
      </c>
      <c r="Z16" s="100">
        <v>1410</v>
      </c>
      <c r="AA16" s="100">
        <v>1410</v>
      </c>
      <c r="AB16" s="112">
        <f t="shared" si="23"/>
        <v>24.5</v>
      </c>
      <c r="AC16" s="101">
        <f t="shared" si="24"/>
        <v>75</v>
      </c>
      <c r="AD16" s="101" t="str">
        <f t="shared" si="25"/>
        <v>★2.5</v>
      </c>
      <c r="AE16" s="112">
        <f t="shared" si="26"/>
        <v>24.5</v>
      </c>
      <c r="AF16" s="101">
        <f t="shared" si="27"/>
        <v>75</v>
      </c>
      <c r="AG16" s="101" t="str">
        <f t="shared" si="28"/>
        <v>★2.5</v>
      </c>
      <c r="AH16" s="80"/>
    </row>
    <row r="17" spans="1:34" ht="24" customHeight="1" x14ac:dyDescent="0.2">
      <c r="A17" s="81"/>
      <c r="B17" s="84"/>
      <c r="C17" s="85" t="s">
        <v>62</v>
      </c>
      <c r="D17" s="82" t="s">
        <v>59</v>
      </c>
      <c r="E17" s="86" t="s">
        <v>56</v>
      </c>
      <c r="F17" s="87" t="s">
        <v>53</v>
      </c>
      <c r="G17" s="88">
        <v>1.4970000000000001</v>
      </c>
      <c r="H17" s="87" t="s">
        <v>47</v>
      </c>
      <c r="I17" s="106" t="str">
        <f t="shared" si="0"/>
        <v>1,410</v>
      </c>
      <c r="J17" s="107">
        <v>5</v>
      </c>
      <c r="K17" s="108">
        <v>18.3</v>
      </c>
      <c r="L17" s="109">
        <f t="shared" si="15"/>
        <v>126.86666666666666</v>
      </c>
      <c r="M17" s="108">
        <f t="shared" si="16"/>
        <v>15.8</v>
      </c>
      <c r="N17" s="110">
        <f t="shared" si="17"/>
        <v>19</v>
      </c>
      <c r="O17" s="111" t="str">
        <f t="shared" si="18"/>
        <v>24.5</v>
      </c>
      <c r="P17" s="88" t="s">
        <v>54</v>
      </c>
      <c r="Q17" s="87" t="s">
        <v>42</v>
      </c>
      <c r="R17" s="88" t="s">
        <v>43</v>
      </c>
      <c r="S17" s="82"/>
      <c r="T17" s="79"/>
      <c r="U17" s="97">
        <f t="shared" si="19"/>
        <v>115</v>
      </c>
      <c r="V17" s="98" t="str">
        <f t="shared" si="20"/>
        <v/>
      </c>
      <c r="W17" s="98">
        <f t="shared" si="21"/>
        <v>74</v>
      </c>
      <c r="X17" s="99" t="str">
        <f t="shared" si="22"/>
        <v>★2.0</v>
      </c>
      <c r="Z17" s="100">
        <v>1410</v>
      </c>
      <c r="AA17" s="100">
        <v>1410</v>
      </c>
      <c r="AB17" s="112">
        <f t="shared" si="23"/>
        <v>24.5</v>
      </c>
      <c r="AC17" s="101">
        <f t="shared" si="24"/>
        <v>74</v>
      </c>
      <c r="AD17" s="101" t="str">
        <f t="shared" si="25"/>
        <v>★2.0</v>
      </c>
      <c r="AE17" s="112">
        <f t="shared" si="26"/>
        <v>24.5</v>
      </c>
      <c r="AF17" s="101">
        <f t="shared" si="27"/>
        <v>74</v>
      </c>
      <c r="AG17" s="101" t="str">
        <f t="shared" si="28"/>
        <v>★2.0</v>
      </c>
      <c r="AH17" s="80"/>
    </row>
    <row r="18" spans="1:34" ht="24" customHeight="1" x14ac:dyDescent="0.2">
      <c r="A18" s="81"/>
      <c r="B18" s="84"/>
      <c r="C18" s="85" t="s">
        <v>62</v>
      </c>
      <c r="D18" s="82" t="s">
        <v>59</v>
      </c>
      <c r="E18" s="86" t="s">
        <v>57</v>
      </c>
      <c r="F18" s="87" t="s">
        <v>53</v>
      </c>
      <c r="G18" s="88">
        <v>1.4970000000000001</v>
      </c>
      <c r="H18" s="87" t="s">
        <v>47</v>
      </c>
      <c r="I18" s="106" t="str">
        <f t="shared" si="0"/>
        <v>1,440</v>
      </c>
      <c r="J18" s="107">
        <v>5</v>
      </c>
      <c r="K18" s="108">
        <v>18.3</v>
      </c>
      <c r="L18" s="109">
        <f t="shared" si="15"/>
        <v>126.86666666666666</v>
      </c>
      <c r="M18" s="108">
        <f t="shared" si="16"/>
        <v>14.4</v>
      </c>
      <c r="N18" s="110">
        <f t="shared" si="17"/>
        <v>17.600000000000001</v>
      </c>
      <c r="O18" s="111" t="str">
        <f t="shared" si="18"/>
        <v>24.3</v>
      </c>
      <c r="P18" s="88" t="s">
        <v>54</v>
      </c>
      <c r="Q18" s="87" t="s">
        <v>42</v>
      </c>
      <c r="R18" s="88" t="s">
        <v>43</v>
      </c>
      <c r="S18" s="82"/>
      <c r="T18" s="79"/>
      <c r="U18" s="97">
        <f t="shared" si="19"/>
        <v>127</v>
      </c>
      <c r="V18" s="98">
        <f t="shared" si="20"/>
        <v>103</v>
      </c>
      <c r="W18" s="98">
        <f t="shared" si="21"/>
        <v>75</v>
      </c>
      <c r="X18" s="99" t="str">
        <f t="shared" si="22"/>
        <v>★2.5</v>
      </c>
      <c r="Z18" s="100">
        <v>1440</v>
      </c>
      <c r="AA18" s="100">
        <v>1440</v>
      </c>
      <c r="AB18" s="112">
        <f t="shared" si="23"/>
        <v>24.3</v>
      </c>
      <c r="AC18" s="101">
        <f t="shared" si="24"/>
        <v>75</v>
      </c>
      <c r="AD18" s="101" t="str">
        <f t="shared" si="25"/>
        <v>★2.5</v>
      </c>
      <c r="AE18" s="112">
        <f t="shared" si="26"/>
        <v>24.3</v>
      </c>
      <c r="AF18" s="101">
        <f t="shared" si="27"/>
        <v>75</v>
      </c>
      <c r="AG18" s="101" t="str">
        <f t="shared" si="28"/>
        <v>★2.5</v>
      </c>
      <c r="AH18" s="80"/>
    </row>
    <row r="19" spans="1:34" ht="24" customHeight="1" x14ac:dyDescent="0.2">
      <c r="A19" s="81"/>
      <c r="B19" s="84"/>
      <c r="C19" s="85" t="s">
        <v>63</v>
      </c>
      <c r="D19" s="82" t="s">
        <v>64</v>
      </c>
      <c r="E19" s="86" t="s">
        <v>65</v>
      </c>
      <c r="F19" s="87" t="s">
        <v>53</v>
      </c>
      <c r="G19" s="88">
        <v>1.4970000000000001</v>
      </c>
      <c r="H19" s="87" t="s">
        <v>47</v>
      </c>
      <c r="I19" s="106" t="str">
        <f t="shared" si="0"/>
        <v>1,530</v>
      </c>
      <c r="J19" s="107">
        <v>7</v>
      </c>
      <c r="K19" s="108">
        <v>14.5</v>
      </c>
      <c r="L19" s="109">
        <f t="shared" si="15"/>
        <v>160.11448275862068</v>
      </c>
      <c r="M19" s="108">
        <f t="shared" si="16"/>
        <v>14.4</v>
      </c>
      <c r="N19" s="110">
        <f t="shared" si="17"/>
        <v>17.600000000000001</v>
      </c>
      <c r="O19" s="111" t="str">
        <f t="shared" si="18"/>
        <v>23.6</v>
      </c>
      <c r="P19" s="88" t="s">
        <v>66</v>
      </c>
      <c r="Q19" s="87" t="s">
        <v>42</v>
      </c>
      <c r="R19" s="88" t="s">
        <v>43</v>
      </c>
      <c r="S19" s="78"/>
      <c r="T19" s="79"/>
      <c r="U19" s="97">
        <f t="shared" si="19"/>
        <v>100</v>
      </c>
      <c r="V19" s="98" t="str">
        <f t="shared" si="20"/>
        <v/>
      </c>
      <c r="W19" s="98">
        <f t="shared" si="21"/>
        <v>61</v>
      </c>
      <c r="X19" s="99" t="str">
        <f t="shared" si="22"/>
        <v>★1.0</v>
      </c>
      <c r="Z19" s="100">
        <v>1530</v>
      </c>
      <c r="AA19" s="100">
        <v>1530</v>
      </c>
      <c r="AB19" s="112">
        <f t="shared" si="23"/>
        <v>23.6</v>
      </c>
      <c r="AC19" s="101">
        <f t="shared" si="24"/>
        <v>61</v>
      </c>
      <c r="AD19" s="101" t="str">
        <f t="shared" si="25"/>
        <v>★1.0</v>
      </c>
      <c r="AE19" s="112">
        <f t="shared" si="26"/>
        <v>23.6</v>
      </c>
      <c r="AF19" s="101">
        <f t="shared" si="27"/>
        <v>61</v>
      </c>
      <c r="AG19" s="101" t="str">
        <f t="shared" si="28"/>
        <v>★1.0</v>
      </c>
      <c r="AH19" s="80"/>
    </row>
    <row r="20" spans="1:34" ht="40" x14ac:dyDescent="0.2">
      <c r="A20" s="81"/>
      <c r="B20" s="84"/>
      <c r="C20" s="85" t="s">
        <v>63</v>
      </c>
      <c r="D20" s="82" t="s">
        <v>64</v>
      </c>
      <c r="E20" s="86" t="s">
        <v>67</v>
      </c>
      <c r="F20" s="87" t="s">
        <v>53</v>
      </c>
      <c r="G20" s="88">
        <v>1.4970000000000001</v>
      </c>
      <c r="H20" s="87" t="s">
        <v>47</v>
      </c>
      <c r="I20" s="106" t="str">
        <f t="shared" si="0"/>
        <v>1,540~1,580</v>
      </c>
      <c r="J20" s="107">
        <v>7</v>
      </c>
      <c r="K20" s="108">
        <v>14.5</v>
      </c>
      <c r="L20" s="109">
        <f t="shared" si="15"/>
        <v>160.11448275862068</v>
      </c>
      <c r="M20" s="108">
        <f t="shared" si="16"/>
        <v>13.2</v>
      </c>
      <c r="N20" s="110">
        <f t="shared" si="17"/>
        <v>16.5</v>
      </c>
      <c r="O20" s="111" t="str">
        <f t="shared" si="18"/>
        <v>23.1~23.5</v>
      </c>
      <c r="P20" s="88" t="s">
        <v>66</v>
      </c>
      <c r="Q20" s="87" t="s">
        <v>42</v>
      </c>
      <c r="R20" s="88" t="s">
        <v>43</v>
      </c>
      <c r="S20" s="78"/>
      <c r="T20" s="79"/>
      <c r="U20" s="97">
        <f t="shared" si="19"/>
        <v>109</v>
      </c>
      <c r="V20" s="98" t="str">
        <f t="shared" si="20"/>
        <v/>
      </c>
      <c r="W20" s="98" t="str">
        <f t="shared" si="21"/>
        <v>61~62</v>
      </c>
      <c r="X20" s="99" t="str">
        <f t="shared" si="22"/>
        <v>★1.0</v>
      </c>
      <c r="Z20" s="100">
        <v>1540</v>
      </c>
      <c r="AA20" s="100">
        <v>1580</v>
      </c>
      <c r="AB20" s="112">
        <f t="shared" si="23"/>
        <v>23.5</v>
      </c>
      <c r="AC20" s="101">
        <f t="shared" si="24"/>
        <v>61</v>
      </c>
      <c r="AD20" s="101" t="str">
        <f t="shared" si="25"/>
        <v>★1.0</v>
      </c>
      <c r="AE20" s="112">
        <f t="shared" si="26"/>
        <v>23.1</v>
      </c>
      <c r="AF20" s="101">
        <f t="shared" si="27"/>
        <v>62</v>
      </c>
      <c r="AG20" s="101" t="str">
        <f t="shared" si="28"/>
        <v>★1.0</v>
      </c>
      <c r="AH20" s="80"/>
    </row>
    <row r="21" spans="1:34" ht="24" customHeight="1" x14ac:dyDescent="0.2">
      <c r="A21" s="81"/>
      <c r="B21" s="84"/>
      <c r="C21" s="85" t="s">
        <v>68</v>
      </c>
      <c r="D21" s="82" t="s">
        <v>69</v>
      </c>
      <c r="E21" s="86" t="s">
        <v>38</v>
      </c>
      <c r="F21" s="87" t="s">
        <v>53</v>
      </c>
      <c r="G21" s="88">
        <v>1.4970000000000001</v>
      </c>
      <c r="H21" s="87" t="s">
        <v>47</v>
      </c>
      <c r="I21" s="106" t="str">
        <f t="shared" si="0"/>
        <v>1,330~1,350</v>
      </c>
      <c r="J21" s="107">
        <v>5</v>
      </c>
      <c r="K21" s="108">
        <v>15.7</v>
      </c>
      <c r="L21" s="109">
        <f t="shared" si="15"/>
        <v>147.87643312101909</v>
      </c>
      <c r="M21" s="108">
        <f t="shared" si="16"/>
        <v>15.8</v>
      </c>
      <c r="N21" s="110">
        <f t="shared" si="17"/>
        <v>19</v>
      </c>
      <c r="O21" s="111" t="str">
        <f t="shared" si="18"/>
        <v>25.0~25.1</v>
      </c>
      <c r="P21" s="88" t="s">
        <v>66</v>
      </c>
      <c r="Q21" s="87" t="s">
        <v>42</v>
      </c>
      <c r="R21" s="88" t="s">
        <v>43</v>
      </c>
      <c r="S21" s="78"/>
      <c r="T21" s="79"/>
      <c r="U21" s="97" t="str">
        <f t="shared" si="19"/>
        <v/>
      </c>
      <c r="V21" s="98" t="str">
        <f t="shared" si="20"/>
        <v/>
      </c>
      <c r="W21" s="98">
        <f t="shared" si="21"/>
        <v>62</v>
      </c>
      <c r="X21" s="99" t="str">
        <f t="shared" si="22"/>
        <v>★1.0</v>
      </c>
      <c r="Z21" s="100">
        <v>1330</v>
      </c>
      <c r="AA21" s="100">
        <v>1350</v>
      </c>
      <c r="AB21" s="112">
        <f t="shared" si="23"/>
        <v>25.1</v>
      </c>
      <c r="AC21" s="101">
        <f t="shared" si="24"/>
        <v>62</v>
      </c>
      <c r="AD21" s="101" t="str">
        <f t="shared" si="25"/>
        <v>★1.0</v>
      </c>
      <c r="AE21" s="112">
        <f t="shared" si="26"/>
        <v>25</v>
      </c>
      <c r="AF21" s="101">
        <f t="shared" si="27"/>
        <v>62</v>
      </c>
      <c r="AG21" s="101" t="str">
        <f t="shared" si="28"/>
        <v>★1.0</v>
      </c>
      <c r="AH21" s="80"/>
    </row>
    <row r="22" spans="1:34" ht="24" customHeight="1" x14ac:dyDescent="0.2">
      <c r="A22" s="81"/>
      <c r="B22" s="84"/>
      <c r="C22" s="85" t="s">
        <v>70</v>
      </c>
      <c r="D22" s="82" t="s">
        <v>71</v>
      </c>
      <c r="E22" s="86" t="s">
        <v>38</v>
      </c>
      <c r="F22" s="87" t="s">
        <v>53</v>
      </c>
      <c r="G22" s="88">
        <v>1.4970000000000001</v>
      </c>
      <c r="H22" s="87" t="s">
        <v>47</v>
      </c>
      <c r="I22" s="106" t="str">
        <f t="shared" si="0"/>
        <v>1,570~1,600</v>
      </c>
      <c r="J22" s="107">
        <v>5</v>
      </c>
      <c r="K22" s="108">
        <v>17.399999999999999</v>
      </c>
      <c r="L22" s="109">
        <f t="shared" si="15"/>
        <v>133.42873563218393</v>
      </c>
      <c r="M22" s="108">
        <f t="shared" si="16"/>
        <v>13.2</v>
      </c>
      <c r="N22" s="110">
        <f t="shared" si="17"/>
        <v>16.5</v>
      </c>
      <c r="O22" s="111" t="str">
        <f t="shared" si="18"/>
        <v>23.0~23.2</v>
      </c>
      <c r="P22" s="88" t="s">
        <v>54</v>
      </c>
      <c r="Q22" s="87" t="s">
        <v>42</v>
      </c>
      <c r="R22" s="88" t="s">
        <v>43</v>
      </c>
      <c r="S22" s="78"/>
      <c r="T22" s="79"/>
      <c r="U22" s="97">
        <f t="shared" si="19"/>
        <v>131</v>
      </c>
      <c r="V22" s="98">
        <f t="shared" si="20"/>
        <v>105</v>
      </c>
      <c r="W22" s="98">
        <f t="shared" si="21"/>
        <v>75</v>
      </c>
      <c r="X22" s="99" t="str">
        <f t="shared" si="22"/>
        <v>★2.5</v>
      </c>
      <c r="Z22" s="100">
        <v>1570</v>
      </c>
      <c r="AA22" s="100">
        <v>1600</v>
      </c>
      <c r="AB22" s="112">
        <f t="shared" si="23"/>
        <v>23.2</v>
      </c>
      <c r="AC22" s="101">
        <f t="shared" si="24"/>
        <v>75</v>
      </c>
      <c r="AD22" s="101" t="str">
        <f t="shared" si="25"/>
        <v>★2.5</v>
      </c>
      <c r="AE22" s="112">
        <f t="shared" si="26"/>
        <v>23</v>
      </c>
      <c r="AF22" s="101">
        <f t="shared" si="27"/>
        <v>75</v>
      </c>
      <c r="AG22" s="101" t="str">
        <f t="shared" si="28"/>
        <v>★2.5</v>
      </c>
      <c r="AH22" s="80"/>
    </row>
    <row r="23" spans="1:34" ht="24" customHeight="1" x14ac:dyDescent="0.2">
      <c r="A23" s="81"/>
      <c r="B23" s="84"/>
      <c r="C23" s="85" t="s">
        <v>72</v>
      </c>
      <c r="D23" s="82" t="s">
        <v>73</v>
      </c>
      <c r="E23" s="86" t="s">
        <v>38</v>
      </c>
      <c r="F23" s="87" t="s">
        <v>53</v>
      </c>
      <c r="G23" s="88">
        <v>1.4970000000000001</v>
      </c>
      <c r="H23" s="87" t="s">
        <v>47</v>
      </c>
      <c r="I23" s="106" t="str">
        <f t="shared" si="0"/>
        <v>1,600~1,640</v>
      </c>
      <c r="J23" s="107">
        <v>5</v>
      </c>
      <c r="K23" s="108">
        <v>15.6</v>
      </c>
      <c r="L23" s="109">
        <f t="shared" si="15"/>
        <v>148.824358974359</v>
      </c>
      <c r="M23" s="108">
        <f t="shared" si="16"/>
        <v>13.2</v>
      </c>
      <c r="N23" s="110">
        <f t="shared" si="17"/>
        <v>16.5</v>
      </c>
      <c r="O23" s="111" t="str">
        <f t="shared" si="18"/>
        <v>22.6~23.0</v>
      </c>
      <c r="P23" s="88" t="s">
        <v>54</v>
      </c>
      <c r="Q23" s="87" t="s">
        <v>42</v>
      </c>
      <c r="R23" s="88" t="s">
        <v>43</v>
      </c>
      <c r="S23" s="78"/>
      <c r="T23" s="79"/>
      <c r="U23" s="97">
        <f t="shared" si="19"/>
        <v>118</v>
      </c>
      <c r="V23" s="98" t="str">
        <f t="shared" si="20"/>
        <v/>
      </c>
      <c r="W23" s="98" t="str">
        <f t="shared" si="21"/>
        <v>67~69</v>
      </c>
      <c r="X23" s="99" t="str">
        <f t="shared" si="22"/>
        <v>★1.5</v>
      </c>
      <c r="Z23" s="100">
        <v>1600</v>
      </c>
      <c r="AA23" s="100">
        <v>1640</v>
      </c>
      <c r="AB23" s="112">
        <f t="shared" si="23"/>
        <v>23</v>
      </c>
      <c r="AC23" s="101">
        <f t="shared" si="24"/>
        <v>67</v>
      </c>
      <c r="AD23" s="101" t="str">
        <f t="shared" si="25"/>
        <v>★1.5</v>
      </c>
      <c r="AE23" s="112">
        <f t="shared" si="26"/>
        <v>22.6</v>
      </c>
      <c r="AF23" s="101">
        <f t="shared" si="27"/>
        <v>69</v>
      </c>
      <c r="AG23" s="101" t="str">
        <f t="shared" si="28"/>
        <v>★1.5</v>
      </c>
      <c r="AH23" s="80"/>
    </row>
    <row r="24" spans="1:34" ht="24" customHeight="1" x14ac:dyDescent="0.2">
      <c r="A24" s="83"/>
      <c r="B24" s="84"/>
      <c r="C24" s="85"/>
      <c r="D24" s="82"/>
      <c r="E24" s="86"/>
      <c r="F24" s="87"/>
      <c r="G24" s="88"/>
      <c r="H24" s="87"/>
      <c r="I24" s="89" t="str">
        <f>IF(Z24="","",(IF(AA24-Z24&gt;0,CONCATENATE(TEXT(Z24,"#,##0"),"~",TEXT(AA24,"#,##0")),TEXT(Z24,"#,##0"))))</f>
        <v/>
      </c>
      <c r="J24" s="90"/>
      <c r="K24" s="91"/>
      <c r="L24" s="92" t="str">
        <f>IF(K24&gt;0,1/K24*34.6*67.1,"")</f>
        <v/>
      </c>
      <c r="M24" s="91" t="str">
        <f>IFERROR(VALUE(IF(Z24="","",(IF(Z24&gt;=2271,"7.4",IF(Z24&gt;=2101,"8.7",IF(Z24&gt;=1991,"9.4",IF(Z24&gt;=1871,"10.2",IF(Z24&gt;=1761,"11.1",IF(Z24&gt;=1651,"12.2",IF(Z24&gt;=1531,"13.2",IF(Z24&gt;=1421,"14.4",IF(Z24&gt;=1311,"15.8",IF(Z24&gt;=1196,"17.2",IF(Z24&gt;=1081,"18.7",IF(Z24&gt;=971,"20.5",IF(Z24&gt;=856,"20.8",IF(Z24&gt;=741,"21.0",IF(Z24&gt;=601,"21.8","22.5")))))))))))))))))),"")</f>
        <v/>
      </c>
      <c r="N24" s="93" t="str">
        <f>IFERROR(VALUE(IF(Z24="","",(IF(Z24&gt;=2271,"10.6",IF(Z24&gt;=2101,"11.9",IF(Z24&gt;=1991,"12.7",IF(Z24&gt;=1871,"13.5",IF(Z24&gt;=1761,"14.4",IF(Z24&gt;=1651,"15.4",IF(Z24&gt;=1531,"16.5",IF(Z24&gt;=1421,"17.6",IF(Z24&gt;=1311,"19.0",IF(Z24&gt;=1196,"20.3",IF(Z24&gt;=1081,"21.8",IF(Z24&gt;=971,"23.4",IF(Z24&gt;=856,"23.7",IF(Z24&gt;=741,"24.5","24.6"))))))))))))))))),"")</f>
        <v/>
      </c>
      <c r="O24" s="94" t="str">
        <f>IF(Z24="","",IF(AE24="",TEXT(AB24,"#,##0.0"),IF(AB24-AE24&gt;0,CONCATENATE(TEXT(AE24,"#,##0.0"),"~",TEXT(AB24,"#,##0.0")),TEXT(AB24,"#,##0.0"))))</f>
        <v/>
      </c>
      <c r="P24" s="95"/>
      <c r="Q24" s="96"/>
      <c r="R24" s="95"/>
      <c r="S24" s="78"/>
      <c r="T24" s="79"/>
      <c r="U24" s="97" t="str">
        <f>IFERROR(IF(K24&lt;M24,"",(ROUNDDOWN(K24/M24*100,0))),"")</f>
        <v/>
      </c>
      <c r="V24" s="98" t="str">
        <f>IFERROR(IF(K24&lt;N24,"",(ROUNDDOWN(K24/N24*100,0))),"")</f>
        <v/>
      </c>
      <c r="W24" s="98" t="str">
        <f>IF(AC24&lt;55,"",IF(AA24="",AC24,IF(AF24-AC24&gt;0,CONCATENATE(AC24,"~",AF24),AC24)))</f>
        <v/>
      </c>
      <c r="X24" s="99" t="str">
        <f>IF(AC24&lt;55,"",AD24)</f>
        <v/>
      </c>
      <c r="Z24" s="100"/>
      <c r="AA24" s="100"/>
      <c r="AB24" s="112" t="str">
        <f>IF(Z24="","",(ROUND(IF(Z24&gt;=2759,9.5,IF(Z24&lt;2759,(-2.47/1000000*Z24*Z24)-(8.52/10000*Z24)+30.65)),1)))</f>
        <v/>
      </c>
      <c r="AC24" s="101" t="str">
        <f>IF(K24="","",ROUNDDOWN(K24/AB24*100,0))</f>
        <v/>
      </c>
      <c r="AD24" s="101" t="str">
        <f>IF(AC24="","",IF(AC24&gt;=125,"★7.5",IF(AC24&gt;=120,"★7.0",IF(AC24&gt;=115,"★6.5",IF(AC24&gt;=110,"★6.0",IF(AC24&gt;=105,"★5.5",IF(AC24&gt;=100,"★5.0",IF(AC24&gt;=95,"★4.5",IF(AC24&gt;=90,"★4.0",IF(AC24&gt;=85,"★3.5",IF(AC24&gt;=80,"★3.0",IF(AC24&gt;=75,"★2.5",IF(AC24&gt;=70,"★2.0",IF(AC24&gt;=65,"★1.5",IF(AC24&gt;=60,"★1.0",IF(AC24&gt;=55,"★0.5"," "))))))))))))))))</f>
        <v/>
      </c>
      <c r="AE24" s="112" t="str">
        <f>IF(AA24="","",(ROUND(IF(AA24&gt;=2759,9.5,IF(AA24&lt;2759,(-2.47/1000000*AA24*AA24)-(8.52/10000*AA24)+30.65)),1)))</f>
        <v/>
      </c>
      <c r="AF24" s="101" t="str">
        <f>IF(AE24="","",IF(K24="","",ROUNDDOWN(K24/AE24*100,0)))</f>
        <v/>
      </c>
      <c r="AG24" s="101" t="str">
        <f>IF(AF24="","",IF(AF24&gt;=125,"★7.5",IF(AF24&gt;=120,"★7.0",IF(AF24&gt;=115,"★6.5",IF(AF24&gt;=110,"★6.0",IF(AF24&gt;=105,"★5.5",IF(AF24&gt;=100,"★5.0",IF(AF24&gt;=95,"★4.5",IF(AF24&gt;=90,"★4.0",IF(AF24&gt;=85,"★3.5",IF(AF24&gt;=80,"★3.0",IF(AF24&gt;=75,"★2.5",IF(AF24&gt;=70,"★2.0",IF(AF24&gt;=65,"★1.5",IF(AF24&gt;=60,"★1.0",IF(AF24&gt;=55,"★0.5"," "))))))))))))))))</f>
        <v/>
      </c>
      <c r="AH24" s="80"/>
    </row>
    <row r="25" spans="1:34" x14ac:dyDescent="0.2">
      <c r="E25" s="2"/>
    </row>
    <row r="26" spans="1:34" x14ac:dyDescent="0.2">
      <c r="B26" s="2" t="s">
        <v>74</v>
      </c>
      <c r="E26" s="2"/>
    </row>
    <row r="27" spans="1:34" x14ac:dyDescent="0.2">
      <c r="B27" s="2" t="s">
        <v>75</v>
      </c>
      <c r="E27" s="2"/>
    </row>
    <row r="28" spans="1:34" x14ac:dyDescent="0.2">
      <c r="B28" s="2" t="s">
        <v>76</v>
      </c>
      <c r="E28" s="2"/>
    </row>
    <row r="29" spans="1:34" x14ac:dyDescent="0.2">
      <c r="B29" s="2" t="s">
        <v>77</v>
      </c>
      <c r="E29" s="2"/>
    </row>
    <row r="30" spans="1:34" x14ac:dyDescent="0.2">
      <c r="B30" s="2" t="s">
        <v>78</v>
      </c>
      <c r="E30" s="2"/>
    </row>
    <row r="31" spans="1:34" x14ac:dyDescent="0.2">
      <c r="B31" s="2" t="s">
        <v>79</v>
      </c>
      <c r="E31" s="2"/>
    </row>
    <row r="32" spans="1:34" x14ac:dyDescent="0.2">
      <c r="B32" s="2" t="s">
        <v>80</v>
      </c>
      <c r="E32" s="2"/>
    </row>
    <row r="33" spans="2:5" x14ac:dyDescent="0.2">
      <c r="B33" s="2" t="s">
        <v>81</v>
      </c>
      <c r="E33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V4:V8"/>
    <mergeCell ref="W4:X4"/>
    <mergeCell ref="Z4:Z8"/>
    <mergeCell ref="AA4:AA8"/>
    <mergeCell ref="AB4:AB8"/>
    <mergeCell ref="AC4:AC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&amp;R&amp;10【機密性２】 
作成日_作成担当課_用途_保存期間&amp;L&amp;"Arial"&amp;8&amp;K000000INTERNAL&amp;1#_x000D_&amp;"Meiryo UI"&amp;9&amp;K000000&amp;10
発出元 → 発出先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8EA1831-6439-40B1-ADB8-814C30F92DD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AH9:AH23</xm:sqref>
        </x14:conditionalFormatting>
        <x14:conditionalFormatting xmlns:xm="http://schemas.microsoft.com/office/excel/2006/main">
          <x14:cfRule type="iconSet" priority="1" id="{07126E33-01C2-4F90-9EF2-F95583753D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